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Joel\Desktop\ccr17.envoyé\"/>
    </mc:Choice>
  </mc:AlternateContent>
  <xr:revisionPtr revIDLastSave="0" documentId="13_ncr:1_{2AD89873-E06D-43D8-B8FA-9C0D7F4E6251}" xr6:coauthVersionLast="47" xr6:coauthVersionMax="47" xr10:uidLastSave="{00000000-0000-0000-0000-000000000000}"/>
  <bookViews>
    <workbookView xWindow="28680" yWindow="-750" windowWidth="29040" windowHeight="15720" xr2:uid="{9EFDB3A8-3816-4F50-A375-476A31639723}"/>
  </bookViews>
  <sheets>
    <sheet name="Nota.du.14.janvier.2025" sheetId="87" r:id="rId1"/>
    <sheet name="Qu'est-ce" sheetId="62" r:id="rId2"/>
    <sheet name="identité" sheetId="32" r:id="rId3"/>
    <sheet name="Modèle.BAR.de.base" sheetId="88" r:id="rId4"/>
    <sheet name="4.recettes" sheetId="71" r:id="rId5"/>
    <sheet name="Modèle.ABF" sheetId="85" r:id="rId6"/>
    <sheet name="Exemple.ABF" sheetId="82" r:id="rId7"/>
    <sheet name="Exemple.de.Répertoire.simple" sheetId="63" r:id="rId8"/>
    <sheet name="Répertoire.calculable" sheetId="66" r:id="rId9"/>
    <sheet name="densité" sheetId="40" r:id="rId10"/>
    <sheet name="volumes" sheetId="6" r:id="rId11"/>
    <sheet name="verrerie" sheetId="20" r:id="rId12"/>
    <sheet name="Lexique" sheetId="27" r:id="rId13"/>
    <sheet name="socle.taux.alcool" sheetId="15" r:id="rId14"/>
    <sheet name="Liens" sheetId="5" r:id="rId15"/>
  </sheets>
  <externalReferences>
    <externalReference r:id="rId16"/>
    <externalReference r:id="rId17"/>
  </externalReferences>
  <definedNames>
    <definedName name="_150_ml">Modèle.ABF!$AK$14</definedName>
    <definedName name="_xlnm._FilterDatabase" localSheetId="4" hidden="1">'4.recettes'!$Z$6:$Z$61</definedName>
    <definedName name="_xlnm._FilterDatabase" localSheetId="6" hidden="1">Exemple.ABF!#REF!</definedName>
    <definedName name="_xlnm._FilterDatabase" localSheetId="14" hidden="1">Liens!#REF!</definedName>
    <definedName name="_xlnm._FilterDatabase" localSheetId="5" hidden="1">Modèle.ABF!#REF!</definedName>
    <definedName name="_xlnm._FilterDatabase" localSheetId="3" hidden="1">'Modèle.BAR.de.base'!#REF!</definedName>
    <definedName name="_xlnm._FilterDatabase" localSheetId="1" hidden="1">'Qu''est-ce'!#REF!</definedName>
    <definedName name="_xlnm._FilterDatabase" localSheetId="8" hidden="1">'Répertoire.calculable'!$AI$16:$AJ$702</definedName>
    <definedName name="_xlnm._FilterDatabase" localSheetId="11" hidden="1">verrerie!$F$131:$G$247</definedName>
    <definedName name="date">#REF!</definedName>
    <definedName name="Feries">[1]Renseignements!$B$3:$B$15</definedName>
    <definedName name="matriceFeuilles">"lire.classeur(1)"</definedName>
    <definedName name="mois">[1]Renseignements!#REF!</definedName>
    <definedName name="X_Werte">OFFSET('[2]Suivi d''activité'!$C$7,1,0,COUNTA('[2]Suivi d''activité'!$C$8:$C$20),1)</definedName>
    <definedName name="Y1_Werte">OFFSET('[2]Suivi d''activité'!$D$7,1,0,COUNT('[2]Suivi d''activité'!$D$8:$D$20),1)</definedName>
    <definedName name="Y2_Werte">OFFSET('[2]Suivi d''activité'!$E$7,1,0,COUNT('[2]Suivi d''activité'!$E$8:$E$20),1)</definedName>
    <definedName name="_xlnm.Print_Area" localSheetId="4">'4.recettes'!$B$1:$P$72</definedName>
    <definedName name="_xlnm.Print_Area" localSheetId="6">Exemple.ABF!$R$2:$T$6</definedName>
    <definedName name="_xlnm.Print_Area" localSheetId="5">Modèle.ABF!$R$2:$T$6</definedName>
    <definedName name="_xlnm.Print_Area" localSheetId="3">'Modèle.BAR.de.base'!$B$2:$G$6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32" i="88" l="1"/>
  <c r="L132" i="88"/>
  <c r="K132" i="88"/>
  <c r="J132" i="88"/>
  <c r="I132" i="88"/>
  <c r="H132" i="88"/>
  <c r="G132" i="88"/>
  <c r="F132" i="88"/>
  <c r="E132" i="88"/>
  <c r="G129" i="88"/>
  <c r="H125" i="88"/>
  <c r="H124" i="88"/>
  <c r="D124" i="88"/>
  <c r="H123" i="88"/>
  <c r="D123" i="88"/>
  <c r="H122" i="88"/>
  <c r="D122" i="88"/>
  <c r="H121" i="88"/>
  <c r="G121" i="88"/>
  <c r="D121" i="88"/>
  <c r="H120" i="88"/>
  <c r="G120" i="88"/>
  <c r="D120" i="88"/>
  <c r="H119" i="88"/>
  <c r="D119" i="88"/>
  <c r="H118" i="88"/>
  <c r="G118" i="88"/>
  <c r="F118" i="88"/>
  <c r="D118" i="88"/>
  <c r="H117" i="88"/>
  <c r="G117" i="88"/>
  <c r="D117" i="88"/>
  <c r="H116" i="88"/>
  <c r="G116" i="88"/>
  <c r="H115" i="88"/>
  <c r="G115" i="88"/>
  <c r="G114" i="88"/>
  <c r="G113" i="88"/>
  <c r="F113" i="88"/>
  <c r="D112" i="88"/>
  <c r="D111" i="88"/>
  <c r="G110" i="88"/>
  <c r="F110" i="88"/>
  <c r="E110" i="88"/>
  <c r="D110" i="88"/>
  <c r="G109" i="88"/>
  <c r="F109" i="88"/>
  <c r="D109" i="88"/>
  <c r="D108" i="88"/>
  <c r="D107" i="88"/>
  <c r="G106" i="88"/>
  <c r="F106" i="88"/>
  <c r="E106" i="88"/>
  <c r="D106" i="88"/>
  <c r="G105" i="88"/>
  <c r="F105" i="88"/>
  <c r="D105" i="88"/>
  <c r="D104" i="88"/>
  <c r="D103" i="88"/>
  <c r="G102" i="88"/>
  <c r="F102" i="88"/>
  <c r="E102" i="88"/>
  <c r="D102" i="88"/>
  <c r="G101" i="88"/>
  <c r="F101" i="88"/>
  <c r="G100" i="88"/>
  <c r="G99" i="88"/>
  <c r="F99" i="88"/>
  <c r="G98" i="88"/>
  <c r="G124" i="88" s="1"/>
  <c r="F98" i="88"/>
  <c r="F129" i="88" s="1"/>
  <c r="E98" i="88"/>
  <c r="E118" i="88" s="1"/>
  <c r="F97" i="88"/>
  <c r="M96" i="88"/>
  <c r="F95" i="88"/>
  <c r="K94" i="88"/>
  <c r="G93" i="88"/>
  <c r="F93" i="88"/>
  <c r="G92" i="88"/>
  <c r="F92" i="88"/>
  <c r="E92" i="88"/>
  <c r="G91" i="88"/>
  <c r="F91" i="88"/>
  <c r="E91" i="88"/>
  <c r="H116" i="66"/>
  <c r="K115" i="66"/>
  <c r="J115" i="66"/>
  <c r="H115" i="66"/>
  <c r="H114" i="66"/>
  <c r="K113" i="66"/>
  <c r="J113" i="66"/>
  <c r="I113" i="66"/>
  <c r="H113" i="66"/>
  <c r="K111" i="66"/>
  <c r="J111" i="66"/>
  <c r="I111" i="66"/>
  <c r="K109" i="66"/>
  <c r="K116" i="66" s="1"/>
  <c r="J109" i="66"/>
  <c r="J116" i="66" s="1"/>
  <c r="I109" i="66"/>
  <c r="I107" i="66" s="1"/>
  <c r="J108" i="66"/>
  <c r="I108" i="66"/>
  <c r="Q107" i="66"/>
  <c r="J107" i="66"/>
  <c r="O105" i="66"/>
  <c r="J105" i="66"/>
  <c r="I105" i="66"/>
  <c r="K103" i="66"/>
  <c r="J103" i="66"/>
  <c r="I103" i="66"/>
  <c r="K102" i="66"/>
  <c r="J102" i="66"/>
  <c r="I102" i="66"/>
  <c r="R100" i="66"/>
  <c r="P100" i="66"/>
  <c r="O100" i="66"/>
  <c r="N100" i="66"/>
  <c r="M100" i="66"/>
  <c r="L100" i="66"/>
  <c r="K100" i="66"/>
  <c r="J100" i="66"/>
  <c r="I100" i="66"/>
  <c r="K98" i="66"/>
  <c r="J98" i="66"/>
  <c r="I98" i="66"/>
  <c r="K97" i="66"/>
  <c r="J97" i="66"/>
  <c r="K95" i="66"/>
  <c r="J95" i="66"/>
  <c r="L93" i="66"/>
  <c r="K93" i="66"/>
  <c r="J93" i="66"/>
  <c r="I93" i="66"/>
  <c r="L92" i="66"/>
  <c r="K92" i="66"/>
  <c r="H92" i="66"/>
  <c r="L91" i="66"/>
  <c r="K91" i="66"/>
  <c r="J91" i="66"/>
  <c r="H91" i="66"/>
  <c r="L90" i="66"/>
  <c r="H90" i="66"/>
  <c r="L89" i="66"/>
  <c r="K89" i="66"/>
  <c r="J89" i="66"/>
  <c r="H89" i="66"/>
  <c r="L88" i="66"/>
  <c r="K88" i="66"/>
  <c r="J88" i="66"/>
  <c r="I88" i="66"/>
  <c r="H88" i="66"/>
  <c r="L87" i="66"/>
  <c r="H87" i="66"/>
  <c r="K86" i="66"/>
  <c r="J86" i="66"/>
  <c r="I86" i="66"/>
  <c r="H86" i="66"/>
  <c r="J85" i="66"/>
  <c r="I85" i="66"/>
  <c r="H85" i="66"/>
  <c r="L83" i="66"/>
  <c r="K83" i="66"/>
  <c r="J83" i="66"/>
  <c r="I83" i="66"/>
  <c r="K82" i="66"/>
  <c r="J82" i="66"/>
  <c r="K80" i="66"/>
  <c r="J80" i="66"/>
  <c r="H80" i="66"/>
  <c r="H79" i="66"/>
  <c r="K78" i="66"/>
  <c r="J78" i="66"/>
  <c r="I78" i="66"/>
  <c r="H78" i="66"/>
  <c r="H77" i="66"/>
  <c r="K76" i="66"/>
  <c r="J76" i="66"/>
  <c r="H76" i="66"/>
  <c r="H75" i="66"/>
  <c r="K74" i="66"/>
  <c r="J74" i="66"/>
  <c r="I74" i="66"/>
  <c r="H74" i="66"/>
  <c r="H73" i="66"/>
  <c r="K72" i="66"/>
  <c r="J72" i="66"/>
  <c r="H72" i="66"/>
  <c r="H71" i="66"/>
  <c r="K70" i="66"/>
  <c r="J70" i="66"/>
  <c r="I70" i="66"/>
  <c r="H70" i="66"/>
  <c r="K68" i="66"/>
  <c r="J68" i="66"/>
  <c r="I68" i="66"/>
  <c r="K66" i="66"/>
  <c r="K77" i="66" s="1"/>
  <c r="J66" i="66"/>
  <c r="J92" i="66" s="1"/>
  <c r="I66" i="66"/>
  <c r="I97" i="66" s="1"/>
  <c r="J65" i="66"/>
  <c r="I65" i="66"/>
  <c r="Q64" i="66"/>
  <c r="J64" i="66"/>
  <c r="O62" i="66"/>
  <c r="J62" i="66"/>
  <c r="I62" i="66"/>
  <c r="K60" i="66"/>
  <c r="J60" i="66"/>
  <c r="I60" i="66"/>
  <c r="K59" i="66"/>
  <c r="J59" i="66"/>
  <c r="I59" i="66"/>
  <c r="R57" i="66"/>
  <c r="P57" i="66"/>
  <c r="O57" i="66"/>
  <c r="N57" i="66"/>
  <c r="M57" i="66"/>
  <c r="L57" i="66"/>
  <c r="K57" i="66"/>
  <c r="J57" i="66"/>
  <c r="I57" i="66"/>
  <c r="K55" i="66"/>
  <c r="J55" i="66"/>
  <c r="I55" i="66"/>
  <c r="K54" i="66"/>
  <c r="J54" i="66"/>
  <c r="K52" i="66"/>
  <c r="J52" i="66"/>
  <c r="L50" i="66"/>
  <c r="K50" i="66"/>
  <c r="J50" i="66"/>
  <c r="I50" i="66"/>
  <c r="L49" i="66"/>
  <c r="K49" i="66"/>
  <c r="H49" i="66"/>
  <c r="L48" i="66"/>
  <c r="K48" i="66"/>
  <c r="J48" i="66"/>
  <c r="H48" i="66"/>
  <c r="H47" i="66"/>
  <c r="K46" i="66"/>
  <c r="J46" i="66"/>
  <c r="H46" i="66"/>
  <c r="K45" i="66"/>
  <c r="J45" i="66"/>
  <c r="I45" i="66"/>
  <c r="H45" i="66"/>
  <c r="H44" i="66"/>
  <c r="K43" i="66"/>
  <c r="J43" i="66"/>
  <c r="I43" i="66"/>
  <c r="H43" i="66"/>
  <c r="J42" i="66"/>
  <c r="I42" i="66"/>
  <c r="H42" i="66"/>
  <c r="L40" i="66"/>
  <c r="K40" i="66"/>
  <c r="J40" i="66"/>
  <c r="I40" i="66"/>
  <c r="K39" i="66"/>
  <c r="J39" i="66"/>
  <c r="K37" i="66"/>
  <c r="J37" i="66"/>
  <c r="H37" i="66"/>
  <c r="H36" i="66"/>
  <c r="K35" i="66"/>
  <c r="J35" i="66"/>
  <c r="I35" i="66"/>
  <c r="H35" i="66"/>
  <c r="H34" i="66"/>
  <c r="K33" i="66"/>
  <c r="J33" i="66"/>
  <c r="H33" i="66"/>
  <c r="H32" i="66"/>
  <c r="K31" i="66"/>
  <c r="J31" i="66"/>
  <c r="I31" i="66"/>
  <c r="H31" i="66"/>
  <c r="H30" i="66"/>
  <c r="K29" i="66"/>
  <c r="J29" i="66"/>
  <c r="H29" i="66"/>
  <c r="H28" i="66"/>
  <c r="K27" i="66"/>
  <c r="J27" i="66"/>
  <c r="I27" i="66"/>
  <c r="H27" i="66"/>
  <c r="K25" i="66"/>
  <c r="J25" i="66"/>
  <c r="I25" i="66"/>
  <c r="K23" i="66"/>
  <c r="K34" i="66" s="1"/>
  <c r="J23" i="66"/>
  <c r="J49" i="66" s="1"/>
  <c r="I23" i="66"/>
  <c r="I54" i="66" s="1"/>
  <c r="J22" i="66"/>
  <c r="I22" i="66"/>
  <c r="Q21" i="66"/>
  <c r="J21" i="66"/>
  <c r="O19" i="66"/>
  <c r="J19" i="66"/>
  <c r="I19" i="66"/>
  <c r="K17" i="66"/>
  <c r="J17" i="66"/>
  <c r="I17" i="66"/>
  <c r="K16" i="66"/>
  <c r="J16" i="66"/>
  <c r="I16" i="66"/>
  <c r="R2" i="66"/>
  <c r="Q2" i="66"/>
  <c r="P2" i="66"/>
  <c r="O2" i="66"/>
  <c r="N2" i="66"/>
  <c r="M2" i="66"/>
  <c r="L2" i="66"/>
  <c r="K2" i="66"/>
  <c r="J2" i="66"/>
  <c r="I2" i="66"/>
  <c r="H2" i="66"/>
  <c r="R1" i="66"/>
  <c r="Q1" i="66"/>
  <c r="P1" i="66"/>
  <c r="O1" i="66"/>
  <c r="N1" i="66"/>
  <c r="M1" i="66"/>
  <c r="L1" i="66"/>
  <c r="K1" i="66"/>
  <c r="J1" i="66"/>
  <c r="I1" i="66"/>
  <c r="H1" i="66"/>
  <c r="AJ134" i="71"/>
  <c r="AH134" i="71"/>
  <c r="AG134" i="71"/>
  <c r="AF134" i="71"/>
  <c r="AE134" i="71"/>
  <c r="AD134" i="71"/>
  <c r="AC134" i="71"/>
  <c r="AB134" i="71"/>
  <c r="AA134" i="71"/>
  <c r="AC132" i="71"/>
  <c r="AB132" i="71"/>
  <c r="AA132" i="71"/>
  <c r="AC131" i="71"/>
  <c r="AC128" i="71"/>
  <c r="AD127" i="71"/>
  <c r="AC127" i="71"/>
  <c r="AB127" i="71"/>
  <c r="AA127" i="71"/>
  <c r="AD126" i="71"/>
  <c r="Z126" i="71"/>
  <c r="AD125" i="71"/>
  <c r="Z125" i="71"/>
  <c r="AD124" i="71"/>
  <c r="AB124" i="71"/>
  <c r="Z124" i="71"/>
  <c r="AD123" i="71"/>
  <c r="AC123" i="71"/>
  <c r="Z123" i="71"/>
  <c r="AD122" i="71"/>
  <c r="Z122" i="71"/>
  <c r="AD121" i="71"/>
  <c r="Z121" i="71"/>
  <c r="AC120" i="71"/>
  <c r="AB120" i="71"/>
  <c r="Z120" i="71"/>
  <c r="Z119" i="71"/>
  <c r="AC118" i="71"/>
  <c r="AD117" i="71"/>
  <c r="AC117" i="71"/>
  <c r="AB117" i="71"/>
  <c r="AA117" i="71"/>
  <c r="AC116" i="71"/>
  <c r="Z114" i="71"/>
  <c r="Z113" i="71"/>
  <c r="AC112" i="71"/>
  <c r="AB112" i="71"/>
  <c r="AA112" i="71"/>
  <c r="Z112" i="71"/>
  <c r="Z111" i="71"/>
  <c r="Z110" i="71"/>
  <c r="Z109" i="71"/>
  <c r="AC108" i="71"/>
  <c r="AB108" i="71"/>
  <c r="AA108" i="71"/>
  <c r="Z108" i="71"/>
  <c r="Z107" i="71"/>
  <c r="Z106" i="71"/>
  <c r="Z105" i="71"/>
  <c r="AC104" i="71"/>
  <c r="AB104" i="71"/>
  <c r="AA104" i="71"/>
  <c r="Z104" i="71"/>
  <c r="AC100" i="71"/>
  <c r="AC126" i="71" s="1"/>
  <c r="AB100" i="71"/>
  <c r="AB131" i="71" s="1"/>
  <c r="AA100" i="71"/>
  <c r="AA120" i="71" s="1"/>
  <c r="AB99" i="71"/>
  <c r="AA99" i="71"/>
  <c r="AI98" i="71"/>
  <c r="AG96" i="71"/>
  <c r="AC94" i="71"/>
  <c r="AB94" i="71"/>
  <c r="AC93" i="71"/>
  <c r="AB93" i="71"/>
  <c r="AA30" i="71"/>
  <c r="AB30" i="71"/>
  <c r="AC30" i="71"/>
  <c r="AA31" i="71"/>
  <c r="AB31" i="71"/>
  <c r="AC31" i="71"/>
  <c r="AD31" i="71"/>
  <c r="AA32" i="71"/>
  <c r="AB32" i="71"/>
  <c r="AC32" i="71"/>
  <c r="Z33" i="71"/>
  <c r="AA33" i="71"/>
  <c r="AB33" i="71"/>
  <c r="AC33" i="71"/>
  <c r="Z34" i="71"/>
  <c r="AA34" i="71"/>
  <c r="AB34" i="71"/>
  <c r="AC34" i="71"/>
  <c r="Z35" i="71"/>
  <c r="AA35" i="71"/>
  <c r="AB35" i="71"/>
  <c r="AC35" i="71"/>
  <c r="AD35" i="71"/>
  <c r="Z36" i="71"/>
  <c r="AA36" i="71"/>
  <c r="AB36" i="71"/>
  <c r="AC36" i="71"/>
  <c r="AD36" i="71"/>
  <c r="Z37" i="71"/>
  <c r="AA37" i="71"/>
  <c r="AB37" i="71"/>
  <c r="AC37" i="71"/>
  <c r="AD37" i="71"/>
  <c r="Z38" i="71"/>
  <c r="AA38" i="71"/>
  <c r="AB38" i="71"/>
  <c r="AC38" i="71"/>
  <c r="AD38" i="71"/>
  <c r="Z39" i="71"/>
  <c r="AA39" i="71"/>
  <c r="AB39" i="71"/>
  <c r="AC39" i="71"/>
  <c r="AD39" i="71"/>
  <c r="Z40" i="71"/>
  <c r="AA40" i="71"/>
  <c r="AB40" i="71"/>
  <c r="AC40" i="71"/>
  <c r="AD40" i="71"/>
  <c r="AA41" i="71"/>
  <c r="AB41" i="71"/>
  <c r="AC41" i="71"/>
  <c r="AD41" i="71"/>
  <c r="AA42" i="71"/>
  <c r="AB42" i="71"/>
  <c r="AC42" i="71"/>
  <c r="AA43" i="71"/>
  <c r="AB43" i="71"/>
  <c r="AC43" i="71"/>
  <c r="AA44" i="71"/>
  <c r="AB44" i="71"/>
  <c r="AC44" i="71"/>
  <c r="AA45" i="71"/>
  <c r="AB45" i="71"/>
  <c r="AC45" i="71"/>
  <c r="AA46" i="71"/>
  <c r="AB46" i="71"/>
  <c r="AC46" i="71"/>
  <c r="AA47" i="71"/>
  <c r="AB47" i="71"/>
  <c r="AC47" i="71"/>
  <c r="AA48" i="71"/>
  <c r="AB48" i="71"/>
  <c r="AC48" i="71"/>
  <c r="AD48" i="71"/>
  <c r="AE48" i="71"/>
  <c r="AF48" i="71"/>
  <c r="AG48" i="71"/>
  <c r="AH48" i="71"/>
  <c r="AJ48" i="71"/>
  <c r="BF56" i="71" a="1"/>
  <c r="BF56" i="71" s="1"/>
  <c r="BE56" i="71"/>
  <c r="BG55" i="71"/>
  <c r="BF55" i="71"/>
  <c r="BE55" i="71"/>
  <c r="AL56" i="71" a="1"/>
  <c r="AL56" i="71" s="1"/>
  <c r="AK56" i="71"/>
  <c r="AM55" i="71"/>
  <c r="AL55" i="71"/>
  <c r="AK55" i="71"/>
  <c r="BF13" i="71" a="1"/>
  <c r="BF13" i="71" s="1"/>
  <c r="BE13" i="71"/>
  <c r="BG12" i="71"/>
  <c r="BF12" i="71"/>
  <c r="BE12" i="71"/>
  <c r="AK13" i="71"/>
  <c r="AL13" i="71" a="1"/>
  <c r="AL13" i="71" s="1"/>
  <c r="AQ12" i="71"/>
  <c r="AM12" i="71"/>
  <c r="AL12" i="71"/>
  <c r="AK12" i="71"/>
  <c r="AK7" i="71"/>
  <c r="AO7" i="71"/>
  <c r="AR7" i="71"/>
  <c r="AK8" i="71"/>
  <c r="AR8" i="71"/>
  <c r="AK9" i="71"/>
  <c r="AP9" i="71"/>
  <c r="AR10" i="71"/>
  <c r="AO11" i="71"/>
  <c r="AR11" i="71"/>
  <c r="AP12" i="71"/>
  <c r="AK17" i="71"/>
  <c r="AP17" i="71"/>
  <c r="AQ17" i="71"/>
  <c r="AK18" i="71"/>
  <c r="AK29" i="71" s="1"/>
  <c r="AP18" i="71"/>
  <c r="AQ18" i="71"/>
  <c r="AK19" i="71"/>
  <c r="AP19" i="71"/>
  <c r="AQ19" i="71"/>
  <c r="AK20" i="71"/>
  <c r="AP20" i="71"/>
  <c r="AQ20" i="71"/>
  <c r="AK21" i="71"/>
  <c r="AP21" i="71"/>
  <c r="AQ21" i="71"/>
  <c r="AK22" i="71"/>
  <c r="AP22" i="71"/>
  <c r="AQ22" i="71"/>
  <c r="AK23" i="71"/>
  <c r="AP23" i="71"/>
  <c r="AQ23" i="71"/>
  <c r="AK24" i="71"/>
  <c r="AP24" i="71"/>
  <c r="AQ24" i="71"/>
  <c r="AK25" i="71"/>
  <c r="AP25" i="71"/>
  <c r="AQ25" i="71"/>
  <c r="AK26" i="71"/>
  <c r="AP26" i="71"/>
  <c r="AQ26" i="71"/>
  <c r="AK27" i="71"/>
  <c r="AP27" i="71"/>
  <c r="AQ27" i="71"/>
  <c r="AK28" i="71"/>
  <c r="AP28" i="71"/>
  <c r="AQ28" i="71"/>
  <c r="Z28" i="71"/>
  <c r="Z27" i="71"/>
  <c r="AC26" i="71"/>
  <c r="AB26" i="71"/>
  <c r="AA26" i="71"/>
  <c r="Z26" i="71"/>
  <c r="AC25" i="71"/>
  <c r="Z25" i="71"/>
  <c r="Z24" i="71"/>
  <c r="Z23" i="71"/>
  <c r="AC22" i="71"/>
  <c r="AB22" i="71"/>
  <c r="AA22" i="71"/>
  <c r="Z22" i="71"/>
  <c r="AC21" i="71"/>
  <c r="Z21" i="71"/>
  <c r="AB20" i="71"/>
  <c r="Z20" i="71"/>
  <c r="Z19" i="71"/>
  <c r="AC18" i="71"/>
  <c r="AB18" i="71"/>
  <c r="AA18" i="71"/>
  <c r="Z18" i="71"/>
  <c r="AC17" i="71"/>
  <c r="AC14" i="71"/>
  <c r="AC29" i="71" s="1"/>
  <c r="AB14" i="71"/>
  <c r="AB25" i="71" s="1"/>
  <c r="AA14" i="71"/>
  <c r="AA29" i="71" s="1"/>
  <c r="AB13" i="71"/>
  <c r="AA13" i="71"/>
  <c r="AI12" i="71"/>
  <c r="AB12" i="71"/>
  <c r="AA12" i="71"/>
  <c r="AG10" i="71"/>
  <c r="AC8" i="71"/>
  <c r="AB8" i="71"/>
  <c r="AC7" i="71"/>
  <c r="AB7" i="71"/>
  <c r="AA7" i="71"/>
  <c r="D69" i="88"/>
  <c r="D68" i="88"/>
  <c r="G67" i="88"/>
  <c r="F67" i="88"/>
  <c r="E67" i="88"/>
  <c r="D67" i="88"/>
  <c r="G66" i="88"/>
  <c r="D66" i="88"/>
  <c r="D65" i="88"/>
  <c r="D64" i="88"/>
  <c r="G63" i="88"/>
  <c r="F63" i="88"/>
  <c r="E63" i="88"/>
  <c r="D63" i="88"/>
  <c r="G62" i="88"/>
  <c r="D62" i="88"/>
  <c r="D61" i="88"/>
  <c r="D60" i="88"/>
  <c r="G59" i="88"/>
  <c r="F59" i="88"/>
  <c r="E59" i="88"/>
  <c r="D59" i="88"/>
  <c r="G58" i="88"/>
  <c r="G55" i="88"/>
  <c r="G70" i="88" s="1"/>
  <c r="F55" i="88"/>
  <c r="F66" i="88" s="1"/>
  <c r="E55" i="88"/>
  <c r="E78" i="88" s="1"/>
  <c r="F54" i="88"/>
  <c r="E54" i="88"/>
  <c r="M53" i="88"/>
  <c r="F53" i="88"/>
  <c r="E53" i="88"/>
  <c r="K51" i="88"/>
  <c r="F49" i="88"/>
  <c r="G48" i="88"/>
  <c r="F48" i="88"/>
  <c r="E48" i="88"/>
  <c r="B4" i="88"/>
  <c r="P11" i="88"/>
  <c r="O11" i="88"/>
  <c r="Q10" i="88"/>
  <c r="P10" i="88"/>
  <c r="O10" i="88"/>
  <c r="AF4" i="88"/>
  <c r="CX134" i="88"/>
  <c r="CV134" i="88"/>
  <c r="AJ130" i="88"/>
  <c r="AI130" i="88"/>
  <c r="AH130" i="88"/>
  <c r="AG130" i="88"/>
  <c r="AF130" i="88"/>
  <c r="AE130" i="88"/>
  <c r="AD130" i="88"/>
  <c r="AQ125" i="88"/>
  <c r="AP125" i="88"/>
  <c r="AO125" i="88"/>
  <c r="AN125" i="88"/>
  <c r="AM125" i="88"/>
  <c r="AL125" i="88"/>
  <c r="AL106" i="88"/>
  <c r="AL91" i="88"/>
  <c r="N89" i="88"/>
  <c r="L89" i="88"/>
  <c r="K89" i="88"/>
  <c r="J89" i="88"/>
  <c r="I89" i="88"/>
  <c r="H89" i="88"/>
  <c r="G89" i="88"/>
  <c r="F89" i="88"/>
  <c r="E89" i="88"/>
  <c r="AL88" i="88"/>
  <c r="G84" i="88"/>
  <c r="F84" i="88"/>
  <c r="E84" i="88"/>
  <c r="AL83" i="88"/>
  <c r="AL84" i="88" s="1"/>
  <c r="G83" i="88"/>
  <c r="H82" i="88"/>
  <c r="H81" i="88"/>
  <c r="D81" i="88"/>
  <c r="H80" i="88"/>
  <c r="D80" i="88"/>
  <c r="H79" i="88"/>
  <c r="D79" i="88"/>
  <c r="H78" i="88"/>
  <c r="G78" i="88"/>
  <c r="F78" i="88"/>
  <c r="D78" i="88"/>
  <c r="H77" i="88"/>
  <c r="D77" i="88"/>
  <c r="H76" i="88"/>
  <c r="D76" i="88"/>
  <c r="G75" i="88"/>
  <c r="F75" i="88"/>
  <c r="D75" i="88"/>
  <c r="G74" i="88"/>
  <c r="F74" i="88"/>
  <c r="E74" i="88"/>
  <c r="D74" i="88"/>
  <c r="H73" i="88"/>
  <c r="H74" i="88" s="1"/>
  <c r="H72" i="88"/>
  <c r="H75" i="88" s="1"/>
  <c r="G76" i="88"/>
  <c r="F87" i="88"/>
  <c r="V46" i="88"/>
  <c r="U46" i="88"/>
  <c r="T46" i="88"/>
  <c r="S46" i="88"/>
  <c r="R46" i="88"/>
  <c r="Q46" i="88"/>
  <c r="P46" i="88"/>
  <c r="O46" i="88"/>
  <c r="U26" i="88"/>
  <c r="T26" i="88"/>
  <c r="O26" i="88"/>
  <c r="U25" i="88"/>
  <c r="T25" i="88"/>
  <c r="O25" i="88"/>
  <c r="U24" i="88"/>
  <c r="T24" i="88"/>
  <c r="O24" i="88"/>
  <c r="U23" i="88"/>
  <c r="T23" i="88"/>
  <c r="O23" i="88"/>
  <c r="U22" i="88"/>
  <c r="T22" i="88"/>
  <c r="O22" i="88"/>
  <c r="U21" i="88"/>
  <c r="T21" i="88"/>
  <c r="O21" i="88"/>
  <c r="AP20" i="88"/>
  <c r="AO20" i="88"/>
  <c r="AN20" i="88"/>
  <c r="AM20" i="88"/>
  <c r="U20" i="88"/>
  <c r="T20" i="88"/>
  <c r="O20" i="88"/>
  <c r="U19" i="88"/>
  <c r="T19" i="88"/>
  <c r="O19" i="88"/>
  <c r="U18" i="88"/>
  <c r="T18" i="88"/>
  <c r="O18" i="88"/>
  <c r="U17" i="88"/>
  <c r="T17" i="88"/>
  <c r="O17" i="88"/>
  <c r="CO16" i="88"/>
  <c r="CN16" i="88"/>
  <c r="CM16" i="88"/>
  <c r="CL16" i="88"/>
  <c r="CK16" i="88"/>
  <c r="CJ16" i="88"/>
  <c r="CI16" i="88"/>
  <c r="CH16" i="88"/>
  <c r="CG16" i="88"/>
  <c r="CF16" i="88"/>
  <c r="CE16" i="88"/>
  <c r="CD16" i="88"/>
  <c r="CC16" i="88"/>
  <c r="CB16" i="88"/>
  <c r="CA16" i="88"/>
  <c r="BZ16" i="88"/>
  <c r="BY16" i="88"/>
  <c r="BX16" i="88"/>
  <c r="BW16" i="88"/>
  <c r="BV16" i="88"/>
  <c r="BU16" i="88"/>
  <c r="BT16" i="88"/>
  <c r="BS16" i="88"/>
  <c r="BR16" i="88"/>
  <c r="BQ16" i="88"/>
  <c r="BP16" i="88"/>
  <c r="BO16" i="88"/>
  <c r="BN16" i="88"/>
  <c r="BM16" i="88"/>
  <c r="BL16" i="88"/>
  <c r="BK16" i="88"/>
  <c r="BJ16" i="88"/>
  <c r="BI16" i="88"/>
  <c r="BH16" i="88"/>
  <c r="BG16" i="88"/>
  <c r="BF16" i="88"/>
  <c r="BE16" i="88"/>
  <c r="BD16" i="88"/>
  <c r="BC16" i="88"/>
  <c r="BB16" i="88"/>
  <c r="BA16" i="88"/>
  <c r="AZ16" i="88"/>
  <c r="AY16" i="88"/>
  <c r="AX16" i="88"/>
  <c r="AW16" i="88"/>
  <c r="U16" i="88"/>
  <c r="T16" i="88"/>
  <c r="O16" i="88"/>
  <c r="U15" i="88"/>
  <c r="T15" i="88"/>
  <c r="O15" i="88"/>
  <c r="CO11" i="88"/>
  <c r="CN11" i="88"/>
  <c r="CM11" i="88"/>
  <c r="CL11" i="88"/>
  <c r="CK11" i="88"/>
  <c r="CJ11"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V9" i="88"/>
  <c r="T10" i="88" s="1"/>
  <c r="S9" i="88"/>
  <c r="V8" i="88"/>
  <c r="CW7" i="88"/>
  <c r="T7" i="88"/>
  <c r="O7" i="88"/>
  <c r="CW6" i="88"/>
  <c r="O6" i="88"/>
  <c r="V5" i="88"/>
  <c r="S5" i="88"/>
  <c r="O5" i="88"/>
  <c r="AD4" i="88"/>
  <c r="CX3" i="88"/>
  <c r="G3" i="88"/>
  <c r="F3" i="88"/>
  <c r="E3" i="88"/>
  <c r="H3" i="88" s="1"/>
  <c r="AQ2" i="88"/>
  <c r="AP2" i="88"/>
  <c r="AO2" i="88"/>
  <c r="AN2" i="88"/>
  <c r="AM2" i="88"/>
  <c r="AL2" i="88"/>
  <c r="AK2" i="88"/>
  <c r="AJ2" i="88"/>
  <c r="AI2" i="88"/>
  <c r="AH2" i="88"/>
  <c r="AG2" i="88"/>
  <c r="AF2" i="88"/>
  <c r="AE2" i="88"/>
  <c r="AD2" i="88"/>
  <c r="AC2" i="88"/>
  <c r="V2" i="88"/>
  <c r="U2" i="88"/>
  <c r="T2" i="88"/>
  <c r="S2" i="88"/>
  <c r="R2" i="88"/>
  <c r="Q2" i="88"/>
  <c r="P2" i="88"/>
  <c r="O2" i="88"/>
  <c r="N2" i="88"/>
  <c r="M2" i="88"/>
  <c r="L2" i="88"/>
  <c r="K2" i="88"/>
  <c r="J2" i="88"/>
  <c r="I2" i="88"/>
  <c r="H2" i="88"/>
  <c r="G2" i="88"/>
  <c r="F2" i="88"/>
  <c r="E2" i="88"/>
  <c r="D2" i="88"/>
  <c r="CX1" i="88"/>
  <c r="CW1" i="88"/>
  <c r="AQ1" i="88"/>
  <c r="AP1" i="88"/>
  <c r="AO1" i="88"/>
  <c r="AN1" i="88"/>
  <c r="AM1" i="88"/>
  <c r="AL1" i="88"/>
  <c r="AK1" i="88"/>
  <c r="AJ1" i="88"/>
  <c r="AI1" i="88"/>
  <c r="AH1" i="88"/>
  <c r="AG1" i="88"/>
  <c r="AF1" i="88"/>
  <c r="AE1" i="88"/>
  <c r="AD1" i="88"/>
  <c r="AC1" i="88"/>
  <c r="V1" i="88"/>
  <c r="U1" i="88"/>
  <c r="T1" i="88"/>
  <c r="S1" i="88"/>
  <c r="R1" i="88"/>
  <c r="Q1" i="88"/>
  <c r="P1" i="88"/>
  <c r="O1" i="88"/>
  <c r="N1" i="88"/>
  <c r="M1" i="88"/>
  <c r="L1" i="88"/>
  <c r="K1" i="88"/>
  <c r="J1" i="88"/>
  <c r="I1" i="88"/>
  <c r="H1" i="88"/>
  <c r="G1" i="88"/>
  <c r="F1" i="88"/>
  <c r="E1" i="88"/>
  <c r="D1" i="88"/>
  <c r="AN245" i="87"/>
  <c r="AL245" i="87"/>
  <c r="E203" i="87"/>
  <c r="T130" i="87"/>
  <c r="U130" i="87" s="1"/>
  <c r="AC129" i="87"/>
  <c r="T129" i="87"/>
  <c r="U129" i="87" s="1"/>
  <c r="P125" i="87"/>
  <c r="P116" i="87"/>
  <c r="Y8" i="87"/>
  <c r="AM7" i="87"/>
  <c r="AM6" i="87"/>
  <c r="AN1" i="87"/>
  <c r="AM1" i="87"/>
  <c r="A1" i="87"/>
  <c r="Q125" i="87"/>
  <c r="E97" i="88" l="1"/>
  <c r="E115" i="88"/>
  <c r="E125" i="88"/>
  <c r="E130" i="88"/>
  <c r="F115" i="88"/>
  <c r="F125" i="88"/>
  <c r="F130" i="88"/>
  <c r="E122" i="88"/>
  <c r="G125" i="88"/>
  <c r="G130" i="88"/>
  <c r="E103" i="88"/>
  <c r="E107" i="88"/>
  <c r="E111" i="88"/>
  <c r="E119" i="88"/>
  <c r="F122" i="88"/>
  <c r="E131" i="88"/>
  <c r="F103" i="88"/>
  <c r="F107" i="88"/>
  <c r="F111" i="88"/>
  <c r="E116" i="88"/>
  <c r="F119" i="88"/>
  <c r="G122" i="88"/>
  <c r="E126" i="88"/>
  <c r="F131" i="88"/>
  <c r="E93" i="88"/>
  <c r="E99" i="88"/>
  <c r="G103" i="88"/>
  <c r="G107" i="88"/>
  <c r="G111" i="88"/>
  <c r="F116" i="88"/>
  <c r="G119" i="88"/>
  <c r="F126" i="88"/>
  <c r="G131" i="88"/>
  <c r="G126" i="88"/>
  <c r="E104" i="88"/>
  <c r="E108" i="88"/>
  <c r="E112" i="88"/>
  <c r="E123" i="88"/>
  <c r="E127" i="88"/>
  <c r="E94" i="88"/>
  <c r="E100" i="88"/>
  <c r="F104" i="88"/>
  <c r="F108" i="88"/>
  <c r="F112" i="88"/>
  <c r="E120" i="88"/>
  <c r="F123" i="88"/>
  <c r="F127" i="88"/>
  <c r="F94" i="88"/>
  <c r="F100" i="88"/>
  <c r="G104" i="88"/>
  <c r="G108" i="88"/>
  <c r="G112" i="88"/>
  <c r="E117" i="88"/>
  <c r="F120" i="88"/>
  <c r="G123" i="88"/>
  <c r="G127" i="88"/>
  <c r="E113" i="88"/>
  <c r="F117" i="88"/>
  <c r="E128" i="88"/>
  <c r="E95" i="88"/>
  <c r="E101" i="88"/>
  <c r="E105" i="88"/>
  <c r="E109" i="88"/>
  <c r="F128" i="88"/>
  <c r="E124" i="88"/>
  <c r="G128" i="88"/>
  <c r="E96" i="88"/>
  <c r="E114" i="88"/>
  <c r="E121" i="88"/>
  <c r="F124" i="88"/>
  <c r="E129" i="88"/>
  <c r="F96" i="88"/>
  <c r="F114" i="88"/>
  <c r="F121" i="88"/>
  <c r="I47" i="66"/>
  <c r="I90" i="66"/>
  <c r="I28" i="66"/>
  <c r="I32" i="66"/>
  <c r="I36" i="66"/>
  <c r="I44" i="66"/>
  <c r="J47" i="66"/>
  <c r="I56" i="66"/>
  <c r="I71" i="66"/>
  <c r="I75" i="66"/>
  <c r="I79" i="66"/>
  <c r="I87" i="66"/>
  <c r="J90" i="66"/>
  <c r="I99" i="66"/>
  <c r="I114" i="66"/>
  <c r="J28" i="66"/>
  <c r="J32" i="66"/>
  <c r="J36" i="66"/>
  <c r="I41" i="66"/>
  <c r="J44" i="66"/>
  <c r="K47" i="66"/>
  <c r="I51" i="66"/>
  <c r="J56" i="66"/>
  <c r="J71" i="66"/>
  <c r="J75" i="66"/>
  <c r="J79" i="66"/>
  <c r="I84" i="66"/>
  <c r="J87" i="66"/>
  <c r="K90" i="66"/>
  <c r="I94" i="66"/>
  <c r="J99" i="66"/>
  <c r="J114" i="66"/>
  <c r="I18" i="66"/>
  <c r="I24" i="66"/>
  <c r="K28" i="66"/>
  <c r="K32" i="66"/>
  <c r="K36" i="66"/>
  <c r="J41" i="66"/>
  <c r="K44" i="66"/>
  <c r="J51" i="66"/>
  <c r="K56" i="66"/>
  <c r="I61" i="66"/>
  <c r="I67" i="66"/>
  <c r="K71" i="66"/>
  <c r="K75" i="66"/>
  <c r="K79" i="66"/>
  <c r="J84" i="66"/>
  <c r="K87" i="66"/>
  <c r="J94" i="66"/>
  <c r="K99" i="66"/>
  <c r="I104" i="66"/>
  <c r="I110" i="66"/>
  <c r="K114" i="66"/>
  <c r="J18" i="66"/>
  <c r="J24" i="66"/>
  <c r="K41" i="66"/>
  <c r="K51" i="66"/>
  <c r="J61" i="66"/>
  <c r="J67" i="66"/>
  <c r="K84" i="66"/>
  <c r="K94" i="66"/>
  <c r="J104" i="66"/>
  <c r="J110" i="66"/>
  <c r="K18" i="66"/>
  <c r="K24" i="66"/>
  <c r="I29" i="66"/>
  <c r="I33" i="66"/>
  <c r="I37" i="66"/>
  <c r="L41" i="66"/>
  <c r="I48" i="66"/>
  <c r="I52" i="66"/>
  <c r="K61" i="66"/>
  <c r="K67" i="66"/>
  <c r="I72" i="66"/>
  <c r="I76" i="66"/>
  <c r="I80" i="66"/>
  <c r="L84" i="66"/>
  <c r="L85" i="66" s="1"/>
  <c r="I91" i="66"/>
  <c r="I95" i="66"/>
  <c r="K104" i="66"/>
  <c r="K110" i="66"/>
  <c r="I115" i="66"/>
  <c r="I38" i="66"/>
  <c r="I53" i="66"/>
  <c r="I81" i="66"/>
  <c r="I96" i="66"/>
  <c r="I106" i="66"/>
  <c r="I20" i="66"/>
  <c r="I26" i="66"/>
  <c r="I30" i="66"/>
  <c r="I34" i="66"/>
  <c r="J38" i="66"/>
  <c r="K42" i="66"/>
  <c r="J53" i="66"/>
  <c r="I63" i="66"/>
  <c r="I69" i="66"/>
  <c r="I73" i="66"/>
  <c r="I77" i="66"/>
  <c r="J81" i="66"/>
  <c r="K85" i="66"/>
  <c r="J96" i="66"/>
  <c r="I112" i="66"/>
  <c r="I116" i="66"/>
  <c r="J20" i="66"/>
  <c r="J26" i="66"/>
  <c r="J30" i="66"/>
  <c r="J34" i="66"/>
  <c r="K38" i="66"/>
  <c r="I49" i="66"/>
  <c r="K53" i="66"/>
  <c r="J63" i="66"/>
  <c r="J69" i="66"/>
  <c r="J73" i="66"/>
  <c r="J77" i="66"/>
  <c r="K81" i="66"/>
  <c r="I92" i="66"/>
  <c r="K96" i="66"/>
  <c r="J106" i="66"/>
  <c r="J112" i="66"/>
  <c r="I21" i="66"/>
  <c r="K26" i="66"/>
  <c r="K30" i="66"/>
  <c r="I39" i="66"/>
  <c r="I46" i="66"/>
  <c r="I64" i="66"/>
  <c r="K69" i="66"/>
  <c r="K73" i="66"/>
  <c r="I82" i="66"/>
  <c r="I89" i="66"/>
  <c r="K112" i="66"/>
  <c r="AA93" i="71"/>
  <c r="AB105" i="71"/>
  <c r="AB109" i="71"/>
  <c r="AB113" i="71"/>
  <c r="AA118" i="71"/>
  <c r="AB121" i="71"/>
  <c r="AC124" i="71"/>
  <c r="AA128" i="71"/>
  <c r="AB133" i="71"/>
  <c r="AA95" i="71"/>
  <c r="AA101" i="71"/>
  <c r="AC105" i="71"/>
  <c r="AC109" i="71"/>
  <c r="AC113" i="71"/>
  <c r="AB118" i="71"/>
  <c r="AC121" i="71"/>
  <c r="AB128" i="71"/>
  <c r="AC133" i="71"/>
  <c r="AC95" i="71"/>
  <c r="AC101" i="71"/>
  <c r="AA106" i="71"/>
  <c r="AA129" i="71"/>
  <c r="AA96" i="71"/>
  <c r="AA102" i="71"/>
  <c r="AB106" i="71"/>
  <c r="AB110" i="71"/>
  <c r="AB114" i="71"/>
  <c r="AA122" i="71"/>
  <c r="AB125" i="71"/>
  <c r="AB129" i="71"/>
  <c r="AA105" i="71"/>
  <c r="AB96" i="71"/>
  <c r="AB102" i="71"/>
  <c r="AC106" i="71"/>
  <c r="AC110" i="71"/>
  <c r="AC114" i="71"/>
  <c r="AA119" i="71"/>
  <c r="AB122" i="71"/>
  <c r="AC125" i="71"/>
  <c r="AC129" i="71"/>
  <c r="AA94" i="71"/>
  <c r="AA113" i="71"/>
  <c r="AA110" i="71"/>
  <c r="AC102" i="71"/>
  <c r="AA115" i="71"/>
  <c r="AB119" i="71"/>
  <c r="AC122" i="71"/>
  <c r="AA130" i="71"/>
  <c r="AA109" i="71"/>
  <c r="AA133" i="71"/>
  <c r="AB95" i="71"/>
  <c r="AB101" i="71"/>
  <c r="AA125" i="71"/>
  <c r="AA97" i="71"/>
  <c r="AA103" i="71"/>
  <c r="AA107" i="71"/>
  <c r="AA111" i="71"/>
  <c r="AB115" i="71"/>
  <c r="AC119" i="71"/>
  <c r="AB130" i="71"/>
  <c r="AA124" i="71"/>
  <c r="AD118" i="71"/>
  <c r="AB97" i="71"/>
  <c r="AB103" i="71"/>
  <c r="AB107" i="71"/>
  <c r="AB111" i="71"/>
  <c r="AC115" i="71"/>
  <c r="AA126" i="71"/>
  <c r="AC130" i="71"/>
  <c r="AA121" i="71"/>
  <c r="AA114" i="71"/>
  <c r="AA98" i="71"/>
  <c r="AC103" i="71"/>
  <c r="AC107" i="71"/>
  <c r="AC111" i="71"/>
  <c r="AA116" i="71"/>
  <c r="AA123" i="71"/>
  <c r="AB126" i="71"/>
  <c r="AA131" i="71"/>
  <c r="AB98" i="71"/>
  <c r="AB116" i="71"/>
  <c r="AB123" i="71"/>
  <c r="AD32" i="71"/>
  <c r="AD33" i="71" s="1"/>
  <c r="AD34" i="71" s="1"/>
  <c r="AO25" i="71"/>
  <c r="AO24" i="71"/>
  <c r="AO26" i="71"/>
  <c r="AO22" i="71"/>
  <c r="AO28" i="71"/>
  <c r="AO20" i="71"/>
  <c r="AO18" i="71"/>
  <c r="AL20" i="71"/>
  <c r="AL26" i="71"/>
  <c r="AO21" i="71"/>
  <c r="AL22" i="71"/>
  <c r="AO23" i="71"/>
  <c r="AL27" i="71"/>
  <c r="AL25" i="71"/>
  <c r="AL23" i="71"/>
  <c r="AL21" i="71"/>
  <c r="AL19" i="71"/>
  <c r="AL17" i="71"/>
  <c r="AL28" i="71"/>
  <c r="AL18" i="71"/>
  <c r="AO27" i="71"/>
  <c r="AO17" i="71"/>
  <c r="AL24" i="71"/>
  <c r="AO19" i="71"/>
  <c r="AA19" i="71"/>
  <c r="AA23" i="71"/>
  <c r="AB23" i="71"/>
  <c r="AA9" i="71"/>
  <c r="AA15" i="71"/>
  <c r="AC19" i="71"/>
  <c r="AC23" i="71"/>
  <c r="AC27" i="71"/>
  <c r="AB9" i="71"/>
  <c r="AB15" i="71"/>
  <c r="AA27" i="71"/>
  <c r="AB19" i="71"/>
  <c r="AB27" i="71"/>
  <c r="AC9" i="71"/>
  <c r="AC15" i="71"/>
  <c r="AA20" i="71"/>
  <c r="AA24" i="71"/>
  <c r="AA28" i="71"/>
  <c r="AA8" i="71"/>
  <c r="AB28" i="71"/>
  <c r="AC24" i="71"/>
  <c r="AA11" i="71"/>
  <c r="AA17" i="71"/>
  <c r="AA21" i="71"/>
  <c r="AA25" i="71"/>
  <c r="AB29" i="71"/>
  <c r="AA10" i="71"/>
  <c r="AA16" i="71"/>
  <c r="AB24" i="71"/>
  <c r="AB10" i="71"/>
  <c r="AB16" i="71"/>
  <c r="AC20" i="71"/>
  <c r="AC28" i="71"/>
  <c r="AC16" i="71"/>
  <c r="AB11" i="71"/>
  <c r="AB17" i="71"/>
  <c r="AB21" i="71"/>
  <c r="U10" i="88"/>
  <c r="P19" i="88" s="1"/>
  <c r="E60" i="88"/>
  <c r="F80" i="88"/>
  <c r="G49" i="88"/>
  <c r="F60" i="88"/>
  <c r="G85" i="88"/>
  <c r="E50" i="88"/>
  <c r="E56" i="88"/>
  <c r="G60" i="88"/>
  <c r="G64" i="88"/>
  <c r="G68" i="88"/>
  <c r="F71" i="88"/>
  <c r="G86" i="88"/>
  <c r="F50" i="88"/>
  <c r="F56" i="88"/>
  <c r="G71" i="88"/>
  <c r="E77" i="88"/>
  <c r="G87" i="88"/>
  <c r="G50" i="88"/>
  <c r="G56" i="88"/>
  <c r="E61" i="88"/>
  <c r="E65" i="88"/>
  <c r="E69" i="88"/>
  <c r="E68" i="88"/>
  <c r="E71" i="88"/>
  <c r="G72" i="88"/>
  <c r="E81" i="88"/>
  <c r="E88" i="88"/>
  <c r="F61" i="88"/>
  <c r="G65" i="88"/>
  <c r="G73" i="88"/>
  <c r="G81" i="88"/>
  <c r="G88" i="88"/>
  <c r="G57" i="88"/>
  <c r="E70" i="88"/>
  <c r="E49" i="88"/>
  <c r="E64" i="88"/>
  <c r="F68" i="88"/>
  <c r="F69" i="88"/>
  <c r="F88" i="88"/>
  <c r="G69" i="88"/>
  <c r="E52" i="88"/>
  <c r="E58" i="88"/>
  <c r="E62" i="88"/>
  <c r="E66" i="88"/>
  <c r="F70" i="88"/>
  <c r="E75" i="88"/>
  <c r="E80" i="88"/>
  <c r="E85" i="88"/>
  <c r="F85" i="88"/>
  <c r="F64" i="88"/>
  <c r="G80" i="88"/>
  <c r="F77" i="88"/>
  <c r="E51" i="88"/>
  <c r="E57" i="88"/>
  <c r="F65" i="88"/>
  <c r="G77" i="88"/>
  <c r="F81" i="88"/>
  <c r="F51" i="88"/>
  <c r="F57" i="88"/>
  <c r="G61" i="88"/>
  <c r="G82" i="88"/>
  <c r="F52" i="88"/>
  <c r="F58" i="88"/>
  <c r="F62" i="88"/>
  <c r="AH4" i="88"/>
  <c r="V11" i="88"/>
  <c r="AI5" i="88"/>
  <c r="V6" i="88"/>
  <c r="AI4" i="88"/>
  <c r="O27" i="88"/>
  <c r="AG4" i="88"/>
  <c r="AE4" i="88"/>
  <c r="S20" i="88"/>
  <c r="S18" i="88"/>
  <c r="S19" i="88"/>
  <c r="S17" i="88"/>
  <c r="S16" i="88"/>
  <c r="S22" i="88"/>
  <c r="S25" i="88"/>
  <c r="S23" i="88"/>
  <c r="S21" i="88"/>
  <c r="S15" i="88"/>
  <c r="P20" i="88"/>
  <c r="P24" i="88"/>
  <c r="P25" i="88"/>
  <c r="P26" i="88"/>
  <c r="P16" i="88"/>
  <c r="P17" i="88"/>
  <c r="P21" i="88"/>
  <c r="P18" i="88"/>
  <c r="P22" i="88"/>
  <c r="AL85" i="88"/>
  <c r="AL86" i="88" s="1"/>
  <c r="AL87" i="88" s="1"/>
  <c r="E72" i="88"/>
  <c r="E82" i="88"/>
  <c r="E86" i="88"/>
  <c r="F72" i="88"/>
  <c r="F82" i="88"/>
  <c r="F86" i="88"/>
  <c r="P15" i="88"/>
  <c r="E76" i="88"/>
  <c r="F79" i="88"/>
  <c r="E79" i="88"/>
  <c r="E73" i="88"/>
  <c r="F76" i="88"/>
  <c r="G79" i="88"/>
  <c r="E83" i="88"/>
  <c r="E87" i="88"/>
  <c r="F73" i="88"/>
  <c r="F83" i="88"/>
  <c r="AN3" i="87"/>
  <c r="AM4" i="87"/>
  <c r="AM5" i="87"/>
  <c r="AM3" i="87"/>
  <c r="L86" i="66" l="1"/>
  <c r="L42" i="66"/>
  <c r="AD119" i="71"/>
  <c r="AD120" i="71" s="1"/>
  <c r="AR24" i="71"/>
  <c r="AN24" i="71"/>
  <c r="AR18" i="71"/>
  <c r="AN18" i="71"/>
  <c r="AN19" i="71"/>
  <c r="AR19" i="71"/>
  <c r="AN17" i="71"/>
  <c r="AL29" i="71"/>
  <c r="AR17" i="71"/>
  <c r="AR28" i="71"/>
  <c r="AN28" i="71"/>
  <c r="AN23" i="71"/>
  <c r="AR23" i="71"/>
  <c r="AR22" i="71"/>
  <c r="AN22" i="71"/>
  <c r="AN25" i="71"/>
  <c r="AR25" i="71"/>
  <c r="AR26" i="71"/>
  <c r="AN26" i="71"/>
  <c r="AN21" i="71"/>
  <c r="AR21" i="71"/>
  <c r="AN27" i="71"/>
  <c r="AR27" i="71"/>
  <c r="AN20" i="71"/>
  <c r="AR20" i="71"/>
  <c r="V19" i="88"/>
  <c r="R19" i="88"/>
  <c r="S24" i="88"/>
  <c r="P23" i="88"/>
  <c r="S26" i="88"/>
  <c r="AJ4" i="88"/>
  <c r="R15" i="88"/>
  <c r="P27" i="88"/>
  <c r="V15" i="88"/>
  <c r="R18" i="88"/>
  <c r="V18" i="88"/>
  <c r="V21" i="88"/>
  <c r="R21" i="88"/>
  <c r="V17" i="88"/>
  <c r="R17" i="88"/>
  <c r="V16" i="88"/>
  <c r="R16" i="88"/>
  <c r="V26" i="88"/>
  <c r="R26" i="88"/>
  <c r="V25" i="88"/>
  <c r="R25" i="88"/>
  <c r="V20" i="88"/>
  <c r="R20" i="88"/>
  <c r="V22" i="88"/>
  <c r="R22" i="88"/>
  <c r="V24" i="88"/>
  <c r="R24" i="88"/>
  <c r="L42" i="71"/>
  <c r="K42" i="71"/>
  <c r="D42" i="71"/>
  <c r="C42" i="71"/>
  <c r="L9" i="71"/>
  <c r="K9" i="71"/>
  <c r="D9" i="71"/>
  <c r="C9" i="71"/>
  <c r="AR53" i="71"/>
  <c r="BL53" i="71"/>
  <c r="BL10" i="71"/>
  <c r="DQ14" i="71"/>
  <c r="DP14" i="71"/>
  <c r="DO14" i="71"/>
  <c r="DN14" i="71"/>
  <c r="DM14" i="71"/>
  <c r="DL14" i="71"/>
  <c r="DK14" i="71"/>
  <c r="DJ14" i="71"/>
  <c r="DI14" i="71"/>
  <c r="DH14" i="71"/>
  <c r="DG14" i="71"/>
  <c r="DF14" i="71"/>
  <c r="DE14" i="71"/>
  <c r="DD14" i="71"/>
  <c r="DC14" i="71"/>
  <c r="DB14" i="71"/>
  <c r="DA14" i="71"/>
  <c r="CZ14" i="71"/>
  <c r="CY14" i="71"/>
  <c r="CX14" i="71"/>
  <c r="CW14" i="71"/>
  <c r="CV14" i="71"/>
  <c r="CU14" i="71"/>
  <c r="CT14" i="71"/>
  <c r="CS14" i="71"/>
  <c r="CR14" i="71"/>
  <c r="CQ14" i="71"/>
  <c r="CP14" i="71"/>
  <c r="CO14" i="71"/>
  <c r="CN14" i="71"/>
  <c r="CM14" i="71"/>
  <c r="CL14" i="71"/>
  <c r="CK14" i="71"/>
  <c r="CJ14" i="71"/>
  <c r="CI14" i="71"/>
  <c r="CH14" i="71"/>
  <c r="CG14" i="71"/>
  <c r="CF14" i="71"/>
  <c r="CE14" i="71"/>
  <c r="CD14" i="71"/>
  <c r="CC14" i="71"/>
  <c r="CB14" i="71"/>
  <c r="CA14" i="71"/>
  <c r="BZ14" i="71"/>
  <c r="BY14" i="71"/>
  <c r="DQ9" i="71"/>
  <c r="DP9" i="71"/>
  <c r="DO9" i="71"/>
  <c r="DN9" i="71"/>
  <c r="DM9" i="71"/>
  <c r="DL9" i="71"/>
  <c r="DK9" i="71"/>
  <c r="DJ9" i="71"/>
  <c r="DI9" i="71"/>
  <c r="DH9" i="71"/>
  <c r="DG9" i="71"/>
  <c r="DF9" i="71"/>
  <c r="DE9" i="71"/>
  <c r="DD9" i="71"/>
  <c r="DC9" i="71"/>
  <c r="DB9" i="71"/>
  <c r="DA9" i="71"/>
  <c r="CZ9" i="71"/>
  <c r="CY9" i="71"/>
  <c r="CX9" i="71"/>
  <c r="CW9" i="71"/>
  <c r="CV9" i="71"/>
  <c r="CU9" i="71"/>
  <c r="CT9" i="71"/>
  <c r="CS9" i="71"/>
  <c r="CR9" i="71"/>
  <c r="CQ9" i="71"/>
  <c r="CP9" i="71"/>
  <c r="CO9" i="71"/>
  <c r="CN9" i="71"/>
  <c r="CM9" i="71"/>
  <c r="CZ8" i="66" a="1"/>
  <c r="CZ8" i="66" s="1"/>
  <c r="CZ7" i="66"/>
  <c r="AG701" i="66"/>
  <c r="AG700" i="66"/>
  <c r="AG699" i="66"/>
  <c r="AG698" i="66"/>
  <c r="AG697" i="66"/>
  <c r="AG696" i="66"/>
  <c r="AG695" i="66"/>
  <c r="AG694" i="66"/>
  <c r="AG693" i="66"/>
  <c r="AG692" i="66"/>
  <c r="AG691" i="66"/>
  <c r="AG690" i="66"/>
  <c r="AG689" i="66"/>
  <c r="AG688" i="66"/>
  <c r="AG687" i="66"/>
  <c r="AG686" i="66"/>
  <c r="AG685" i="66"/>
  <c r="AG684" i="66"/>
  <c r="AG683" i="66"/>
  <c r="AG682" i="66"/>
  <c r="AG681" i="66"/>
  <c r="AG680" i="66"/>
  <c r="AG679" i="66"/>
  <c r="AG678" i="66"/>
  <c r="AG677" i="66"/>
  <c r="AG676" i="66"/>
  <c r="AG675" i="66"/>
  <c r="AG674" i="66"/>
  <c r="AG673" i="66"/>
  <c r="AG672" i="66"/>
  <c r="AG671" i="66"/>
  <c r="AG670" i="66"/>
  <c r="AG669" i="66"/>
  <c r="AG668" i="66"/>
  <c r="AG667" i="66"/>
  <c r="AG666" i="66"/>
  <c r="AG665" i="66"/>
  <c r="AG664" i="66"/>
  <c r="AG663" i="66"/>
  <c r="AG662" i="66"/>
  <c r="AG661" i="66"/>
  <c r="AG660" i="66"/>
  <c r="AG659" i="66"/>
  <c r="AG658" i="66"/>
  <c r="AG657" i="66"/>
  <c r="AG656" i="66"/>
  <c r="AG655" i="66"/>
  <c r="AG654" i="66"/>
  <c r="AG653" i="66"/>
  <c r="AG652" i="66"/>
  <c r="AG651" i="66"/>
  <c r="AG650" i="66"/>
  <c r="AG649" i="66"/>
  <c r="AG648" i="66"/>
  <c r="AG647" i="66"/>
  <c r="AG646" i="66"/>
  <c r="AG645" i="66"/>
  <c r="AG644" i="66"/>
  <c r="AG643" i="66"/>
  <c r="AG642" i="66"/>
  <c r="AG641" i="66"/>
  <c r="AG640" i="66"/>
  <c r="AG639" i="66"/>
  <c r="AG638" i="66"/>
  <c r="AG637" i="66"/>
  <c r="AG636" i="66"/>
  <c r="AG635" i="66"/>
  <c r="AG634" i="66"/>
  <c r="AG633" i="66"/>
  <c r="AG632" i="66"/>
  <c r="AG631" i="66"/>
  <c r="AG630" i="66"/>
  <c r="AG629" i="66"/>
  <c r="AG628" i="66"/>
  <c r="AG627" i="66"/>
  <c r="AG626" i="66"/>
  <c r="AG625" i="66"/>
  <c r="AG624" i="66"/>
  <c r="AG623" i="66"/>
  <c r="AG622" i="66"/>
  <c r="AG621" i="66"/>
  <c r="AG620" i="66"/>
  <c r="AG619" i="66"/>
  <c r="AG618" i="66"/>
  <c r="AG617" i="66"/>
  <c r="AG616" i="66"/>
  <c r="AG615" i="66"/>
  <c r="AG614" i="66"/>
  <c r="AG613" i="66"/>
  <c r="AG612" i="66"/>
  <c r="AG611" i="66"/>
  <c r="AG610" i="66"/>
  <c r="AG609" i="66"/>
  <c r="AG608" i="66"/>
  <c r="AG607" i="66"/>
  <c r="AG606" i="66"/>
  <c r="AG605" i="66"/>
  <c r="AG604" i="66"/>
  <c r="AG603" i="66"/>
  <c r="AG602" i="66"/>
  <c r="AG601" i="66"/>
  <c r="AG600" i="66"/>
  <c r="AG599" i="66"/>
  <c r="AG598" i="66"/>
  <c r="AG597" i="66"/>
  <c r="AG596" i="66"/>
  <c r="AG595" i="66"/>
  <c r="AG594" i="66"/>
  <c r="AG593" i="66"/>
  <c r="AG592" i="66"/>
  <c r="AG591" i="66"/>
  <c r="AG590" i="66"/>
  <c r="AG589" i="66"/>
  <c r="AG588" i="66"/>
  <c r="AG587" i="66"/>
  <c r="AG586" i="66"/>
  <c r="AG585" i="66"/>
  <c r="AG584" i="66"/>
  <c r="AG583" i="66"/>
  <c r="AG582" i="66"/>
  <c r="AG581" i="66"/>
  <c r="AG580" i="66"/>
  <c r="AG579" i="66"/>
  <c r="AG578" i="66"/>
  <c r="AG577" i="66"/>
  <c r="AG576" i="66"/>
  <c r="AG575" i="66"/>
  <c r="AG574" i="66"/>
  <c r="AG573" i="66"/>
  <c r="AG572" i="66"/>
  <c r="AG571" i="66"/>
  <c r="AG570" i="66"/>
  <c r="AG569" i="66"/>
  <c r="AG568" i="66"/>
  <c r="AG567" i="66"/>
  <c r="AG566" i="66"/>
  <c r="AG565" i="66"/>
  <c r="AG564" i="66"/>
  <c r="AG563" i="66"/>
  <c r="AG562" i="66"/>
  <c r="AG561" i="66"/>
  <c r="AG560" i="66"/>
  <c r="AG559" i="66"/>
  <c r="AG558" i="66"/>
  <c r="AG557" i="66"/>
  <c r="AG556" i="66"/>
  <c r="AG555" i="66"/>
  <c r="AG554" i="66"/>
  <c r="AG553" i="66"/>
  <c r="AG552" i="66"/>
  <c r="AG551" i="66"/>
  <c r="AG550" i="66"/>
  <c r="AG549" i="66"/>
  <c r="AG548" i="66"/>
  <c r="AG547" i="66"/>
  <c r="AG546" i="66"/>
  <c r="AG545" i="66"/>
  <c r="AG544" i="66"/>
  <c r="AG543" i="66"/>
  <c r="AG542" i="66"/>
  <c r="AG541" i="66"/>
  <c r="AG540" i="66"/>
  <c r="AG539" i="66"/>
  <c r="AG538" i="66"/>
  <c r="AG537" i="66"/>
  <c r="AG536" i="66"/>
  <c r="AG535" i="66"/>
  <c r="AG534" i="66"/>
  <c r="AG533" i="66"/>
  <c r="AG532" i="66"/>
  <c r="AG531" i="66"/>
  <c r="AG530" i="66"/>
  <c r="AG529" i="66"/>
  <c r="AG528" i="66"/>
  <c r="AG527" i="66"/>
  <c r="AG526" i="66"/>
  <c r="AG525" i="66"/>
  <c r="AG524" i="66"/>
  <c r="AG523" i="66"/>
  <c r="AG522" i="66"/>
  <c r="AG521" i="66"/>
  <c r="AG520" i="66"/>
  <c r="AG519" i="66"/>
  <c r="AG518" i="66"/>
  <c r="AG517" i="66"/>
  <c r="AG516" i="66"/>
  <c r="AG515" i="66"/>
  <c r="AG514" i="66"/>
  <c r="AG513" i="66"/>
  <c r="AG512" i="66"/>
  <c r="AG511" i="66"/>
  <c r="AG510" i="66"/>
  <c r="AG509" i="66"/>
  <c r="AG508" i="66"/>
  <c r="AG507" i="66"/>
  <c r="AG506" i="66"/>
  <c r="AG505" i="66"/>
  <c r="AG504" i="66"/>
  <c r="AG503" i="66"/>
  <c r="AG502" i="66"/>
  <c r="AG501" i="66"/>
  <c r="AG500" i="66"/>
  <c r="AG499" i="66"/>
  <c r="AG498" i="66"/>
  <c r="AG497" i="66"/>
  <c r="AG496" i="66"/>
  <c r="AG495" i="66"/>
  <c r="AG494" i="66"/>
  <c r="AG493" i="66"/>
  <c r="AG492" i="66"/>
  <c r="AG491" i="66"/>
  <c r="AG490" i="66"/>
  <c r="AG489" i="66"/>
  <c r="AG488" i="66"/>
  <c r="AG487" i="66"/>
  <c r="AG486" i="66"/>
  <c r="AG485" i="66"/>
  <c r="AG484" i="66"/>
  <c r="AG483" i="66"/>
  <c r="AG482" i="66"/>
  <c r="AG481" i="66"/>
  <c r="AG480" i="66"/>
  <c r="AG479" i="66"/>
  <c r="AG478" i="66"/>
  <c r="AG477" i="66"/>
  <c r="AG476" i="66"/>
  <c r="AG475" i="66"/>
  <c r="AG474" i="66"/>
  <c r="AG473" i="66"/>
  <c r="AG472" i="66"/>
  <c r="AG471" i="66"/>
  <c r="AG470" i="66"/>
  <c r="AG469" i="66"/>
  <c r="AG468" i="66"/>
  <c r="AG467" i="66"/>
  <c r="AG466" i="66"/>
  <c r="AG465" i="66"/>
  <c r="AG464" i="66"/>
  <c r="AG463" i="66"/>
  <c r="AG462" i="66"/>
  <c r="AG461" i="66"/>
  <c r="AG460" i="66"/>
  <c r="AG459" i="66"/>
  <c r="AG458" i="66"/>
  <c r="AG457" i="66"/>
  <c r="AG456" i="66"/>
  <c r="AG455" i="66"/>
  <c r="AG454" i="66"/>
  <c r="AG453" i="66"/>
  <c r="AG452" i="66"/>
  <c r="AG451" i="66"/>
  <c r="AG450" i="66"/>
  <c r="AG449" i="66"/>
  <c r="AG448" i="66"/>
  <c r="AG447" i="66"/>
  <c r="AG446" i="66"/>
  <c r="AG445" i="66"/>
  <c r="AG444" i="66"/>
  <c r="AG443" i="66"/>
  <c r="AG442" i="66"/>
  <c r="AG441" i="66"/>
  <c r="AG440" i="66"/>
  <c r="AG439" i="66"/>
  <c r="AG438" i="66"/>
  <c r="AG437" i="66"/>
  <c r="AG436" i="66"/>
  <c r="AG435" i="66"/>
  <c r="AG434" i="66"/>
  <c r="AG433" i="66"/>
  <c r="AG432" i="66"/>
  <c r="AG431" i="66"/>
  <c r="AG430" i="66"/>
  <c r="AG429" i="66"/>
  <c r="AG428" i="66"/>
  <c r="AG427" i="66"/>
  <c r="AG426" i="66"/>
  <c r="AG425" i="66"/>
  <c r="AG424" i="66"/>
  <c r="AG423" i="66"/>
  <c r="AG422" i="66"/>
  <c r="AG421" i="66"/>
  <c r="AG420" i="66"/>
  <c r="AG419" i="66"/>
  <c r="AG418" i="66"/>
  <c r="AG417" i="66"/>
  <c r="AG416" i="66"/>
  <c r="AG415" i="66"/>
  <c r="AG414" i="66"/>
  <c r="AG413" i="66"/>
  <c r="AG412" i="66"/>
  <c r="AG411" i="66"/>
  <c r="AG410" i="66"/>
  <c r="AG409" i="66"/>
  <c r="AG408" i="66"/>
  <c r="AG407" i="66"/>
  <c r="AG406" i="66"/>
  <c r="AG405" i="66"/>
  <c r="AG404" i="66"/>
  <c r="AG403" i="66"/>
  <c r="AG402" i="66"/>
  <c r="AG401" i="66"/>
  <c r="AG400" i="66"/>
  <c r="AG399" i="66"/>
  <c r="AG398" i="66"/>
  <c r="AG397" i="66"/>
  <c r="AG396" i="66"/>
  <c r="AG395" i="66"/>
  <c r="AG394" i="66"/>
  <c r="AG393" i="66"/>
  <c r="AG392" i="66"/>
  <c r="AG391" i="66"/>
  <c r="AG390" i="66"/>
  <c r="AG389" i="66"/>
  <c r="AG388" i="66"/>
  <c r="AG387" i="66"/>
  <c r="AG386" i="66"/>
  <c r="AG385" i="66"/>
  <c r="AG384" i="66"/>
  <c r="AG383" i="66"/>
  <c r="AG382" i="66"/>
  <c r="AG381" i="66"/>
  <c r="AG380" i="66"/>
  <c r="AG379" i="66"/>
  <c r="AG378" i="66"/>
  <c r="AG377" i="66"/>
  <c r="AG376" i="66"/>
  <c r="AG375" i="66"/>
  <c r="AG374" i="66"/>
  <c r="AG373" i="66"/>
  <c r="AG372" i="66"/>
  <c r="AG371" i="66"/>
  <c r="AG370" i="66"/>
  <c r="AG369" i="66"/>
  <c r="AG368" i="66"/>
  <c r="AG367" i="66"/>
  <c r="AG366" i="66"/>
  <c r="AG365" i="66"/>
  <c r="AG364" i="66"/>
  <c r="AG363" i="66"/>
  <c r="AG362" i="66"/>
  <c r="AG361" i="66"/>
  <c r="AG360" i="66"/>
  <c r="AG359" i="66"/>
  <c r="AG358" i="66"/>
  <c r="AG357" i="66"/>
  <c r="AG356" i="66"/>
  <c r="AG355" i="66"/>
  <c r="AG354" i="66"/>
  <c r="AG353" i="66"/>
  <c r="AG352" i="66"/>
  <c r="AG351" i="66"/>
  <c r="AG350" i="66"/>
  <c r="AG349" i="66"/>
  <c r="AG348" i="66"/>
  <c r="AG347" i="66"/>
  <c r="AG346" i="66"/>
  <c r="AG345" i="66"/>
  <c r="AG344" i="66"/>
  <c r="AG343" i="66"/>
  <c r="AG342" i="66"/>
  <c r="AG341" i="66"/>
  <c r="AG340" i="66"/>
  <c r="AG339" i="66"/>
  <c r="AG338" i="66"/>
  <c r="AG337" i="66"/>
  <c r="AG336" i="66"/>
  <c r="AG335" i="66"/>
  <c r="AG334" i="66"/>
  <c r="AG333" i="66"/>
  <c r="AG332" i="66"/>
  <c r="AG331" i="66"/>
  <c r="AG330" i="66"/>
  <c r="AG329" i="66"/>
  <c r="AG328" i="66"/>
  <c r="AG327" i="66"/>
  <c r="AG326" i="66"/>
  <c r="AG325" i="66"/>
  <c r="AG324" i="66"/>
  <c r="AG323" i="66"/>
  <c r="AG322" i="66"/>
  <c r="AG321" i="66"/>
  <c r="AG320" i="66"/>
  <c r="AG319" i="66"/>
  <c r="AG318" i="66"/>
  <c r="AG317" i="66"/>
  <c r="AG316" i="66"/>
  <c r="AG315" i="66"/>
  <c r="AG314" i="66"/>
  <c r="AG313" i="66"/>
  <c r="AG312" i="66"/>
  <c r="AG311" i="66"/>
  <c r="AG310" i="66"/>
  <c r="AG309" i="66"/>
  <c r="AG308" i="66"/>
  <c r="AG307" i="66"/>
  <c r="AG306" i="66"/>
  <c r="AG305" i="66"/>
  <c r="AG304" i="66"/>
  <c r="AG303" i="66"/>
  <c r="AG302" i="66"/>
  <c r="AG301" i="66"/>
  <c r="AG300" i="66"/>
  <c r="AG299" i="66"/>
  <c r="AG298" i="66"/>
  <c r="AG297" i="66"/>
  <c r="AG296" i="66"/>
  <c r="AG295" i="66"/>
  <c r="AG294" i="66"/>
  <c r="AG293" i="66"/>
  <c r="AG292" i="66"/>
  <c r="AG291" i="66"/>
  <c r="AG290" i="66"/>
  <c r="AG289" i="66"/>
  <c r="AG288" i="66"/>
  <c r="AG287" i="66"/>
  <c r="AG286" i="66"/>
  <c r="AG285" i="66"/>
  <c r="AG284" i="66"/>
  <c r="AG283" i="66"/>
  <c r="AG282" i="66"/>
  <c r="AG281" i="66"/>
  <c r="AG280" i="66"/>
  <c r="AG279" i="66"/>
  <c r="AG278" i="66"/>
  <c r="AG277" i="66"/>
  <c r="AG276" i="66"/>
  <c r="AG275" i="66"/>
  <c r="AG274" i="66"/>
  <c r="AG273" i="66"/>
  <c r="AG272" i="66"/>
  <c r="AG271" i="66"/>
  <c r="AG270" i="66"/>
  <c r="AG269" i="66"/>
  <c r="AG268" i="66"/>
  <c r="AG267" i="66"/>
  <c r="AG266" i="66"/>
  <c r="AG265" i="66"/>
  <c r="AG264" i="66"/>
  <c r="AG263" i="66"/>
  <c r="AG262" i="66"/>
  <c r="AG261" i="66"/>
  <c r="AG260" i="66"/>
  <c r="AG259" i="66"/>
  <c r="AG258" i="66"/>
  <c r="AG257" i="66"/>
  <c r="AG256" i="66"/>
  <c r="AG255" i="66"/>
  <c r="AG254" i="66"/>
  <c r="AG253" i="66"/>
  <c r="AG252" i="66"/>
  <c r="AG251" i="66"/>
  <c r="AG250" i="66"/>
  <c r="AG249" i="66"/>
  <c r="AG248" i="66"/>
  <c r="AG247" i="66"/>
  <c r="AG246" i="66"/>
  <c r="AG245" i="66"/>
  <c r="AG244" i="66"/>
  <c r="AG243" i="66"/>
  <c r="AG242" i="66"/>
  <c r="AG241" i="66"/>
  <c r="AG240" i="66"/>
  <c r="AG239" i="66"/>
  <c r="AG238" i="66"/>
  <c r="AG237" i="66"/>
  <c r="AG236" i="66"/>
  <c r="AG235" i="66"/>
  <c r="AG234" i="66"/>
  <c r="AG233" i="66"/>
  <c r="AG232" i="66"/>
  <c r="AG231" i="66"/>
  <c r="AG230" i="66"/>
  <c r="AG229" i="66"/>
  <c r="AG228" i="66"/>
  <c r="AG227" i="66"/>
  <c r="AG226" i="66"/>
  <c r="AG225" i="66"/>
  <c r="AG224" i="66"/>
  <c r="AG223" i="66"/>
  <c r="AG222" i="66"/>
  <c r="AG221" i="66"/>
  <c r="AG220" i="66"/>
  <c r="AG219" i="66"/>
  <c r="AG218" i="66"/>
  <c r="AG217" i="66"/>
  <c r="AG216" i="66"/>
  <c r="AG215" i="66"/>
  <c r="AG214" i="66"/>
  <c r="AG213" i="66"/>
  <c r="AG212" i="66"/>
  <c r="AG211" i="66"/>
  <c r="AG210" i="66"/>
  <c r="AG209" i="66"/>
  <c r="AG208" i="66"/>
  <c r="AG207" i="66"/>
  <c r="AG206" i="66"/>
  <c r="AG205" i="66"/>
  <c r="AG204" i="66"/>
  <c r="AG203" i="66"/>
  <c r="AG202" i="66"/>
  <c r="AG201" i="66"/>
  <c r="AG200" i="66"/>
  <c r="AG199" i="66"/>
  <c r="AG198" i="66"/>
  <c r="AG197" i="66"/>
  <c r="AG196" i="66"/>
  <c r="AG195" i="66"/>
  <c r="AG194" i="66"/>
  <c r="AG193" i="66"/>
  <c r="AG192" i="66"/>
  <c r="AG191" i="66"/>
  <c r="AG190" i="66"/>
  <c r="AG189" i="66"/>
  <c r="AG188" i="66"/>
  <c r="AG187" i="66"/>
  <c r="AG186" i="66"/>
  <c r="AG185" i="66"/>
  <c r="AG184" i="66"/>
  <c r="AG183" i="66"/>
  <c r="AG182" i="66"/>
  <c r="AG181" i="66"/>
  <c r="AG180" i="66"/>
  <c r="AG179" i="66"/>
  <c r="AG178" i="66"/>
  <c r="AG177" i="66"/>
  <c r="AG176" i="66"/>
  <c r="AG175" i="66"/>
  <c r="AG174" i="66"/>
  <c r="AG173" i="66"/>
  <c r="AG172" i="66"/>
  <c r="AG171" i="66"/>
  <c r="AG170" i="66"/>
  <c r="AG169" i="66"/>
  <c r="AG168" i="66"/>
  <c r="AG167" i="66"/>
  <c r="AG166" i="66"/>
  <c r="AG165" i="66"/>
  <c r="AG164" i="66"/>
  <c r="AG163" i="66"/>
  <c r="AG162" i="66"/>
  <c r="AG161" i="66"/>
  <c r="AG160" i="66"/>
  <c r="AG159" i="66"/>
  <c r="AG158" i="66"/>
  <c r="AG157" i="66"/>
  <c r="AG156" i="66"/>
  <c r="AG155" i="66"/>
  <c r="AG154" i="66"/>
  <c r="AG153" i="66"/>
  <c r="AG152" i="66"/>
  <c r="AG151" i="66"/>
  <c r="AG150" i="66"/>
  <c r="AG149" i="66"/>
  <c r="AG148" i="66"/>
  <c r="AG147" i="66"/>
  <c r="AG146" i="66"/>
  <c r="AG145" i="66"/>
  <c r="AG144" i="66"/>
  <c r="AG143" i="66"/>
  <c r="AG142" i="66"/>
  <c r="AG141" i="66"/>
  <c r="AG140" i="66"/>
  <c r="AG139" i="66"/>
  <c r="AG138" i="66"/>
  <c r="AG137" i="66"/>
  <c r="AG136" i="66"/>
  <c r="AG135" i="66"/>
  <c r="AG134" i="66"/>
  <c r="AG133" i="66"/>
  <c r="AG132" i="66"/>
  <c r="AG131" i="66"/>
  <c r="AG130" i="66"/>
  <c r="AG129" i="66"/>
  <c r="AG128" i="66"/>
  <c r="AG127" i="66"/>
  <c r="AG126" i="66"/>
  <c r="AG125" i="66"/>
  <c r="AG124" i="66"/>
  <c r="AG123" i="66"/>
  <c r="AG122" i="66"/>
  <c r="AG121" i="66"/>
  <c r="AG120" i="66"/>
  <c r="AG119" i="66"/>
  <c r="AG118" i="66"/>
  <c r="AG117" i="66"/>
  <c r="AG116" i="66"/>
  <c r="AG115" i="66"/>
  <c r="AG114" i="66"/>
  <c r="AG113" i="66"/>
  <c r="AG112" i="66"/>
  <c r="AG111" i="66"/>
  <c r="AG110" i="66"/>
  <c r="AG109" i="66"/>
  <c r="AG108" i="66"/>
  <c r="AG107" i="66"/>
  <c r="AG106" i="66"/>
  <c r="AG105" i="66"/>
  <c r="AG104" i="66"/>
  <c r="AG103" i="66"/>
  <c r="AG102" i="66"/>
  <c r="AG101" i="66"/>
  <c r="AG99" i="66"/>
  <c r="AG98" i="66"/>
  <c r="AG97" i="66"/>
  <c r="AG96" i="66"/>
  <c r="AG95" i="66"/>
  <c r="AG94" i="66"/>
  <c r="AG93" i="66"/>
  <c r="AG92" i="66"/>
  <c r="AG91" i="66"/>
  <c r="AG90" i="66"/>
  <c r="AG89" i="66"/>
  <c r="AG88" i="66"/>
  <c r="AG87" i="66"/>
  <c r="AG86" i="66"/>
  <c r="AG85" i="66"/>
  <c r="AG84" i="66"/>
  <c r="AG83" i="66"/>
  <c r="AG82" i="66"/>
  <c r="AG81" i="66"/>
  <c r="AG80" i="66"/>
  <c r="AG79" i="66"/>
  <c r="AG78" i="66"/>
  <c r="AG77" i="66"/>
  <c r="AG76" i="66"/>
  <c r="AG75" i="66"/>
  <c r="AG74" i="66"/>
  <c r="AG73" i="66"/>
  <c r="AG72" i="66"/>
  <c r="AG71" i="66"/>
  <c r="AG70" i="66"/>
  <c r="AG69" i="66"/>
  <c r="AG68" i="66"/>
  <c r="AG67" i="66"/>
  <c r="AG66" i="66"/>
  <c r="AG65" i="66"/>
  <c r="AG64" i="66"/>
  <c r="AG63" i="66"/>
  <c r="AG62" i="66"/>
  <c r="AG61" i="66"/>
  <c r="AG60" i="66"/>
  <c r="AG59" i="66"/>
  <c r="AG58" i="66"/>
  <c r="AG56" i="66"/>
  <c r="AG55" i="66"/>
  <c r="AG54" i="66"/>
  <c r="AG53" i="66"/>
  <c r="AG52" i="66"/>
  <c r="AG51" i="66"/>
  <c r="AG50" i="66"/>
  <c r="AG49" i="66"/>
  <c r="AG48" i="66"/>
  <c r="AG47" i="66"/>
  <c r="AG46" i="66"/>
  <c r="AG45" i="66"/>
  <c r="AG44" i="66"/>
  <c r="AG43" i="66"/>
  <c r="AG42" i="66"/>
  <c r="AG41" i="66"/>
  <c r="AG40" i="66"/>
  <c r="AG39" i="66"/>
  <c r="AG38" i="66"/>
  <c r="AG37" i="66"/>
  <c r="AG36" i="66"/>
  <c r="AG35" i="66"/>
  <c r="AG34" i="66"/>
  <c r="AG33" i="66"/>
  <c r="AG32" i="66"/>
  <c r="AG31" i="66"/>
  <c r="AG30" i="66"/>
  <c r="AG29" i="66"/>
  <c r="AG28" i="66"/>
  <c r="AG27" i="66"/>
  <c r="AG26" i="66"/>
  <c r="AG25" i="66"/>
  <c r="AG24" i="66"/>
  <c r="AG23" i="66"/>
  <c r="AG22" i="66"/>
  <c r="AG21" i="66"/>
  <c r="AG20" i="66"/>
  <c r="AG19" i="66"/>
  <c r="AG18" i="66"/>
  <c r="AG17" i="66"/>
  <c r="AG16" i="66"/>
  <c r="CR17" i="66"/>
  <c r="CQ17" i="66"/>
  <c r="CP17" i="66"/>
  <c r="CO17" i="66"/>
  <c r="CN17" i="66"/>
  <c r="CM17" i="66"/>
  <c r="CL17" i="66"/>
  <c r="CK17" i="66"/>
  <c r="CJ17" i="66"/>
  <c r="CI17" i="66"/>
  <c r="CH17" i="66"/>
  <c r="CG17" i="66"/>
  <c r="CF17" i="66"/>
  <c r="CE17" i="66"/>
  <c r="CD17" i="66"/>
  <c r="CC17" i="66"/>
  <c r="CB17" i="66"/>
  <c r="CA17" i="66"/>
  <c r="BZ17" i="66"/>
  <c r="BY17" i="66"/>
  <c r="BX17" i="66"/>
  <c r="BW17" i="66"/>
  <c r="BV17" i="66"/>
  <c r="BU17" i="66"/>
  <c r="BT17" i="66"/>
  <c r="BS17" i="66"/>
  <c r="BR17" i="66"/>
  <c r="BQ17" i="66"/>
  <c r="BP17" i="66"/>
  <c r="BO17" i="66"/>
  <c r="BN17" i="66"/>
  <c r="BM17" i="66"/>
  <c r="BL17" i="66"/>
  <c r="BK17" i="66"/>
  <c r="BJ17" i="66"/>
  <c r="BI17" i="66"/>
  <c r="BH17" i="66"/>
  <c r="BG17" i="66"/>
  <c r="BF17" i="66"/>
  <c r="BE17" i="66"/>
  <c r="BD17" i="66"/>
  <c r="BC17" i="66"/>
  <c r="BB17" i="66"/>
  <c r="BA17" i="66"/>
  <c r="AZ17" i="66"/>
  <c r="CR12" i="66"/>
  <c r="CQ12" i="66"/>
  <c r="CP12" i="66"/>
  <c r="CO12" i="66"/>
  <c r="CN12" i="66"/>
  <c r="CM12" i="66"/>
  <c r="CL12" i="66"/>
  <c r="CK12" i="66"/>
  <c r="CJ12" i="66"/>
  <c r="CI12" i="66"/>
  <c r="CH12" i="66"/>
  <c r="CG12" i="66"/>
  <c r="CF12" i="66"/>
  <c r="CE12" i="66"/>
  <c r="CD12" i="66"/>
  <c r="CC12" i="66"/>
  <c r="CB12" i="66"/>
  <c r="CA12" i="66"/>
  <c r="BZ12" i="66"/>
  <c r="BY12" i="66"/>
  <c r="BX12" i="66"/>
  <c r="BW12" i="66"/>
  <c r="BV12" i="66"/>
  <c r="BU12" i="66"/>
  <c r="BT12" i="66"/>
  <c r="BS12" i="66"/>
  <c r="BR12" i="66"/>
  <c r="BQ12" i="66"/>
  <c r="BP12" i="66"/>
  <c r="BO12" i="66"/>
  <c r="BN12" i="66"/>
  <c r="S153" i="6"/>
  <c r="S154" i="6"/>
  <c r="S155" i="6"/>
  <c r="S156" i="6"/>
  <c r="S157" i="6"/>
  <c r="S158" i="6"/>
  <c r="S159" i="6"/>
  <c r="S160" i="6"/>
  <c r="S161" i="6"/>
  <c r="S152" i="6"/>
  <c r="T141" i="6"/>
  <c r="T142" i="6"/>
  <c r="T143" i="6"/>
  <c r="T144" i="6"/>
  <c r="T145" i="6"/>
  <c r="T146" i="6"/>
  <c r="T147" i="6"/>
  <c r="T148" i="6"/>
  <c r="T149" i="6"/>
  <c r="T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40" i="6"/>
  <c r="AM71" i="82"/>
  <c r="AC71" i="82"/>
  <c r="AC56" i="82"/>
  <c r="AM56" i="82"/>
  <c r="AC41" i="82"/>
  <c r="AM41" i="82"/>
  <c r="AC26" i="82"/>
  <c r="AM26" i="82"/>
  <c r="AM11" i="82"/>
  <c r="AC11" i="82"/>
  <c r="AM11" i="85"/>
  <c r="AC11" i="85"/>
  <c r="AC26" i="85"/>
  <c r="AM26" i="85"/>
  <c r="AM41" i="85"/>
  <c r="AC41" i="85"/>
  <c r="AC56" i="85"/>
  <c r="AM56" i="85"/>
  <c r="AC71" i="85"/>
  <c r="AM71" i="85"/>
  <c r="J146" i="85"/>
  <c r="J145" i="85"/>
  <c r="J144" i="85"/>
  <c r="J143" i="85"/>
  <c r="J142" i="85"/>
  <c r="J141" i="85"/>
  <c r="J140" i="85"/>
  <c r="B146" i="85"/>
  <c r="B145" i="85"/>
  <c r="B144" i="85"/>
  <c r="B143" i="85"/>
  <c r="B142" i="85"/>
  <c r="B141" i="85"/>
  <c r="B140" i="85"/>
  <c r="J115" i="85"/>
  <c r="J114" i="85"/>
  <c r="J113" i="85"/>
  <c r="J112" i="85"/>
  <c r="J111" i="85"/>
  <c r="J110" i="85"/>
  <c r="J109" i="85"/>
  <c r="B115" i="85"/>
  <c r="B114" i="85"/>
  <c r="B113" i="85"/>
  <c r="B112" i="85"/>
  <c r="B111" i="85"/>
  <c r="B110" i="85"/>
  <c r="B109" i="85"/>
  <c r="J84" i="85"/>
  <c r="J83" i="85"/>
  <c r="J82" i="85"/>
  <c r="J81" i="85"/>
  <c r="J80" i="85"/>
  <c r="J79" i="85"/>
  <c r="J78" i="85"/>
  <c r="B84" i="85"/>
  <c r="B83" i="85"/>
  <c r="B82" i="85"/>
  <c r="B81" i="85"/>
  <c r="B80" i="85"/>
  <c r="B79" i="85"/>
  <c r="B78" i="85"/>
  <c r="J53" i="85"/>
  <c r="J52" i="85"/>
  <c r="J51" i="85"/>
  <c r="J50" i="85"/>
  <c r="J49" i="85"/>
  <c r="J48" i="85"/>
  <c r="J47" i="85"/>
  <c r="B53" i="85"/>
  <c r="B52" i="85"/>
  <c r="B51" i="85"/>
  <c r="B50" i="85"/>
  <c r="B49" i="85"/>
  <c r="B48" i="85"/>
  <c r="B47" i="85"/>
  <c r="J22" i="85"/>
  <c r="J21" i="85"/>
  <c r="J20" i="85"/>
  <c r="J19" i="85"/>
  <c r="J18" i="85"/>
  <c r="J17" i="85"/>
  <c r="J16" i="85"/>
  <c r="DE165" i="85"/>
  <c r="DC165" i="85"/>
  <c r="P163" i="85"/>
  <c r="O163" i="85"/>
  <c r="N163" i="85"/>
  <c r="M163" i="85"/>
  <c r="L163" i="85"/>
  <c r="K163" i="85"/>
  <c r="H163" i="85"/>
  <c r="G163" i="85"/>
  <c r="F163" i="85"/>
  <c r="E163" i="85"/>
  <c r="D163" i="85"/>
  <c r="C163" i="85"/>
  <c r="J159" i="85"/>
  <c r="B159" i="85"/>
  <c r="J158" i="85"/>
  <c r="B158" i="85"/>
  <c r="J157" i="85"/>
  <c r="B157" i="85"/>
  <c r="J156" i="85"/>
  <c r="B156" i="85"/>
  <c r="J155" i="85"/>
  <c r="B155" i="85"/>
  <c r="J154" i="85"/>
  <c r="B154" i="85"/>
  <c r="J153" i="85"/>
  <c r="B153" i="85"/>
  <c r="J152" i="85"/>
  <c r="B152" i="85"/>
  <c r="J151" i="85"/>
  <c r="B151" i="85"/>
  <c r="J150" i="85"/>
  <c r="B150" i="85"/>
  <c r="J149" i="85"/>
  <c r="B149" i="85"/>
  <c r="J148" i="85"/>
  <c r="B148" i="85"/>
  <c r="P132" i="85"/>
  <c r="O132" i="85"/>
  <c r="N132" i="85"/>
  <c r="M132" i="85"/>
  <c r="L132" i="85"/>
  <c r="K132" i="85"/>
  <c r="H132" i="85"/>
  <c r="G132" i="85"/>
  <c r="F132" i="85"/>
  <c r="E132" i="85"/>
  <c r="D132" i="85"/>
  <c r="C132" i="85"/>
  <c r="J128" i="85"/>
  <c r="B128" i="85"/>
  <c r="J127" i="85"/>
  <c r="B127" i="85"/>
  <c r="J126" i="85"/>
  <c r="B126" i="85"/>
  <c r="J125" i="85"/>
  <c r="B125" i="85"/>
  <c r="J124" i="85"/>
  <c r="B124" i="85"/>
  <c r="J123" i="85"/>
  <c r="B123" i="85"/>
  <c r="J122" i="85"/>
  <c r="B122" i="85"/>
  <c r="AX121" i="85"/>
  <c r="AW121" i="85"/>
  <c r="AV121" i="85"/>
  <c r="AU121" i="85"/>
  <c r="AT121" i="85"/>
  <c r="AS121" i="85"/>
  <c r="J121" i="85"/>
  <c r="B121" i="85"/>
  <c r="J120" i="85"/>
  <c r="B120" i="85"/>
  <c r="J119" i="85"/>
  <c r="B119" i="85"/>
  <c r="J118" i="85"/>
  <c r="B118" i="85"/>
  <c r="J117" i="85"/>
  <c r="B117" i="85"/>
  <c r="AS102" i="85"/>
  <c r="P101" i="85"/>
  <c r="O101" i="85"/>
  <c r="N101" i="85"/>
  <c r="M101" i="85"/>
  <c r="L101" i="85"/>
  <c r="K101" i="85"/>
  <c r="H101" i="85"/>
  <c r="G101" i="85"/>
  <c r="F101" i="85"/>
  <c r="E101" i="85"/>
  <c r="D101" i="85"/>
  <c r="C101" i="85"/>
  <c r="J97" i="85"/>
  <c r="B97" i="85"/>
  <c r="J96" i="85"/>
  <c r="B96" i="85"/>
  <c r="J95" i="85"/>
  <c r="B95" i="85"/>
  <c r="J94" i="85"/>
  <c r="B94" i="85"/>
  <c r="J93" i="85"/>
  <c r="B93" i="85"/>
  <c r="J92" i="85"/>
  <c r="B92" i="85"/>
  <c r="J91" i="85"/>
  <c r="B91" i="85"/>
  <c r="J90" i="85"/>
  <c r="B90" i="85"/>
  <c r="J89" i="85"/>
  <c r="B89" i="85"/>
  <c r="J88" i="85"/>
  <c r="B88" i="85"/>
  <c r="J87" i="85"/>
  <c r="B87" i="85"/>
  <c r="J86" i="85"/>
  <c r="B86" i="85"/>
  <c r="AM85" i="85"/>
  <c r="AL85" i="85"/>
  <c r="AK85" i="85"/>
  <c r="AJ85" i="85"/>
  <c r="AI85" i="85"/>
  <c r="AH85" i="85"/>
  <c r="AG85" i="85"/>
  <c r="AF85" i="85"/>
  <c r="AE85" i="85"/>
  <c r="AC85" i="85"/>
  <c r="AB85" i="85"/>
  <c r="AA85" i="85"/>
  <c r="Z85" i="85"/>
  <c r="Y85" i="85"/>
  <c r="X85" i="85"/>
  <c r="W85" i="85"/>
  <c r="V85" i="85"/>
  <c r="U85" i="85"/>
  <c r="AJ82" i="85"/>
  <c r="AI82" i="85"/>
  <c r="AE82" i="85"/>
  <c r="AB82" i="85"/>
  <c r="Z82" i="85"/>
  <c r="Y82" i="85"/>
  <c r="U82" i="85"/>
  <c r="AL81" i="85"/>
  <c r="AJ81" i="85"/>
  <c r="AI81" i="85"/>
  <c r="AE81" i="85"/>
  <c r="AB81" i="85"/>
  <c r="Z81" i="85"/>
  <c r="Y81" i="85"/>
  <c r="U81" i="85"/>
  <c r="AL80" i="85"/>
  <c r="AJ80" i="85"/>
  <c r="AI80" i="85"/>
  <c r="AE80" i="85"/>
  <c r="Z80" i="85"/>
  <c r="Y80" i="85"/>
  <c r="U80" i="85"/>
  <c r="AL79" i="85"/>
  <c r="AJ79" i="85"/>
  <c r="AI79" i="85"/>
  <c r="AE79" i="85"/>
  <c r="AB79" i="85"/>
  <c r="Z79" i="85"/>
  <c r="Y79" i="85"/>
  <c r="U79" i="85"/>
  <c r="AJ78" i="85"/>
  <c r="AI78" i="85"/>
  <c r="AE78" i="85"/>
  <c r="AB78" i="85"/>
  <c r="Z78" i="85"/>
  <c r="Y78" i="85"/>
  <c r="U78" i="85"/>
  <c r="AL77" i="85"/>
  <c r="AJ77" i="85"/>
  <c r="AI77" i="85"/>
  <c r="AE77" i="85"/>
  <c r="AB77" i="85"/>
  <c r="Z77" i="85"/>
  <c r="Y77" i="85"/>
  <c r="U77" i="85"/>
  <c r="AL76" i="85"/>
  <c r="AJ76" i="85"/>
  <c r="AI76" i="85"/>
  <c r="AE76" i="85"/>
  <c r="Z76" i="85"/>
  <c r="Y76" i="85"/>
  <c r="U76" i="85"/>
  <c r="AJ73" i="85"/>
  <c r="AL78" i="85" s="1"/>
  <c r="AA73" i="85"/>
  <c r="Z73" i="85"/>
  <c r="AM72" i="85"/>
  <c r="AK73" i="85" s="1"/>
  <c r="AL73" i="85" s="1"/>
  <c r="AM76" i="85" s="1"/>
  <c r="AJ72" i="85"/>
  <c r="AC72" i="85"/>
  <c r="Z72" i="85"/>
  <c r="AG71" i="85"/>
  <c r="W71" i="85"/>
  <c r="AG70" i="85"/>
  <c r="AE70" i="85"/>
  <c r="W70" i="85"/>
  <c r="U70" i="85"/>
  <c r="P70" i="85"/>
  <c r="O70" i="85"/>
  <c r="N70" i="85"/>
  <c r="M70" i="85"/>
  <c r="L70" i="85"/>
  <c r="K70" i="85"/>
  <c r="H70" i="85"/>
  <c r="G70" i="85"/>
  <c r="F70" i="85"/>
  <c r="E70" i="85"/>
  <c r="D70" i="85"/>
  <c r="C70" i="85"/>
  <c r="AJ67" i="85"/>
  <c r="AI67" i="85"/>
  <c r="AE67" i="85"/>
  <c r="Z67" i="85"/>
  <c r="Y67" i="85"/>
  <c r="U67" i="85"/>
  <c r="AJ66" i="85"/>
  <c r="AI66" i="85"/>
  <c r="AE66" i="85"/>
  <c r="Z66" i="85"/>
  <c r="Y66" i="85"/>
  <c r="U66" i="85"/>
  <c r="J66" i="85"/>
  <c r="B66" i="85"/>
  <c r="AJ65" i="85"/>
  <c r="AI65" i="85"/>
  <c r="AE65" i="85"/>
  <c r="Z65" i="85"/>
  <c r="Y65" i="85"/>
  <c r="U65" i="85"/>
  <c r="J65" i="85"/>
  <c r="B65" i="85"/>
  <c r="AJ64" i="85"/>
  <c r="AI64" i="85"/>
  <c r="AE64" i="85"/>
  <c r="Z64" i="85"/>
  <c r="Y64" i="85"/>
  <c r="U64" i="85"/>
  <c r="J64" i="85"/>
  <c r="B64" i="85"/>
  <c r="AJ63" i="85"/>
  <c r="AI63" i="85"/>
  <c r="AE63" i="85"/>
  <c r="Z63" i="85"/>
  <c r="Y63" i="85"/>
  <c r="U63" i="85"/>
  <c r="J63" i="85"/>
  <c r="B63" i="85"/>
  <c r="AJ62" i="85"/>
  <c r="AI62" i="85"/>
  <c r="AE62" i="85"/>
  <c r="Z62" i="85"/>
  <c r="Y62" i="85"/>
  <c r="U62" i="85"/>
  <c r="J62" i="85"/>
  <c r="B62" i="85"/>
  <c r="AJ61" i="85"/>
  <c r="AI61" i="85"/>
  <c r="AE61" i="85"/>
  <c r="Z61" i="85"/>
  <c r="Y61" i="85"/>
  <c r="U61" i="85"/>
  <c r="J61" i="85"/>
  <c r="B61" i="85"/>
  <c r="J60" i="85"/>
  <c r="B60" i="85"/>
  <c r="J59" i="85"/>
  <c r="B59" i="85"/>
  <c r="AL58" i="85"/>
  <c r="AK58" i="85"/>
  <c r="AJ58" i="85"/>
  <c r="AA58" i="85"/>
  <c r="Z58" i="85"/>
  <c r="J58" i="85"/>
  <c r="B58" i="85"/>
  <c r="AM57" i="85"/>
  <c r="AJ57" i="85"/>
  <c r="AC57" i="85"/>
  <c r="Z57" i="85"/>
  <c r="J57" i="85"/>
  <c r="B57" i="85"/>
  <c r="AG56" i="85"/>
  <c r="W56" i="85"/>
  <c r="J56" i="85"/>
  <c r="B56" i="85"/>
  <c r="AG55" i="85"/>
  <c r="AE55" i="85"/>
  <c r="W55" i="85"/>
  <c r="U55" i="85"/>
  <c r="J55" i="85"/>
  <c r="B55" i="85"/>
  <c r="AL52" i="85"/>
  <c r="AM52" i="85" s="1"/>
  <c r="AJ52" i="85"/>
  <c r="AI52" i="85"/>
  <c r="AE52" i="85"/>
  <c r="AB52" i="85"/>
  <c r="Z52" i="85"/>
  <c r="Y52" i="85"/>
  <c r="U52" i="85"/>
  <c r="AJ51" i="85"/>
  <c r="AI51" i="85"/>
  <c r="AE51" i="85"/>
  <c r="AB51" i="85"/>
  <c r="AC51" i="85" s="1"/>
  <c r="Z51" i="85"/>
  <c r="Y51" i="85"/>
  <c r="U51" i="85"/>
  <c r="AJ50" i="85"/>
  <c r="AI50" i="85"/>
  <c r="AE50" i="85"/>
  <c r="AB50" i="85"/>
  <c r="AC50" i="85" s="1"/>
  <c r="Z50" i="85"/>
  <c r="Y50" i="85"/>
  <c r="U50" i="85"/>
  <c r="AL49" i="85"/>
  <c r="AJ49" i="85"/>
  <c r="AI49" i="85"/>
  <c r="AE49" i="85"/>
  <c r="Z49" i="85"/>
  <c r="Y49" i="85"/>
  <c r="U49" i="85"/>
  <c r="AL48" i="85"/>
  <c r="AM48" i="85" s="1"/>
  <c r="AJ48" i="85"/>
  <c r="AI48" i="85"/>
  <c r="AE48" i="85"/>
  <c r="AC48" i="85"/>
  <c r="AA48" i="85" s="1"/>
  <c r="AB48" i="85"/>
  <c r="Z48" i="85"/>
  <c r="Y48" i="85"/>
  <c r="W48" i="85"/>
  <c r="U48" i="85"/>
  <c r="AJ47" i="85"/>
  <c r="AI47" i="85"/>
  <c r="AE47" i="85"/>
  <c r="AB47" i="85"/>
  <c r="AC47" i="85" s="1"/>
  <c r="AA47" i="85" s="1"/>
  <c r="Z47" i="85"/>
  <c r="Y47" i="85"/>
  <c r="X47" i="85"/>
  <c r="W47" i="85"/>
  <c r="U47" i="85"/>
  <c r="AL46" i="85"/>
  <c r="AJ46" i="85"/>
  <c r="AI46" i="85"/>
  <c r="AE46" i="85"/>
  <c r="AB46" i="85"/>
  <c r="Z46" i="85"/>
  <c r="Y46" i="85"/>
  <c r="U46" i="85"/>
  <c r="AK43" i="85"/>
  <c r="AL43" i="85" s="1"/>
  <c r="AJ43" i="85"/>
  <c r="Z43" i="85"/>
  <c r="AB49" i="85" s="1"/>
  <c r="AC49" i="85" s="1"/>
  <c r="AM42" i="85"/>
  <c r="AJ42" i="85"/>
  <c r="AC42" i="85"/>
  <c r="AA43" i="85" s="1"/>
  <c r="AB43" i="85" s="1"/>
  <c r="Z42" i="85"/>
  <c r="AG41" i="85"/>
  <c r="W41" i="85"/>
  <c r="AG40" i="85"/>
  <c r="AE40" i="85"/>
  <c r="W40" i="85"/>
  <c r="U40" i="85"/>
  <c r="P39" i="85"/>
  <c r="O39" i="85"/>
  <c r="N39" i="85"/>
  <c r="M39" i="85"/>
  <c r="L39" i="85"/>
  <c r="K39" i="85"/>
  <c r="H39" i="85"/>
  <c r="G39" i="85"/>
  <c r="F39" i="85"/>
  <c r="E39" i="85"/>
  <c r="D39" i="85"/>
  <c r="C39" i="85"/>
  <c r="AJ37" i="85"/>
  <c r="AI37" i="85"/>
  <c r="AE37" i="85"/>
  <c r="AB37" i="85"/>
  <c r="AC37" i="85" s="1"/>
  <c r="Z37" i="85"/>
  <c r="Y37" i="85"/>
  <c r="U37" i="85"/>
  <c r="AJ36" i="85"/>
  <c r="AI36" i="85"/>
  <c r="AE36" i="85"/>
  <c r="AB36" i="85"/>
  <c r="Z36" i="85"/>
  <c r="Y36" i="85"/>
  <c r="U36" i="85"/>
  <c r="AJ35" i="85"/>
  <c r="AI35" i="85"/>
  <c r="AE35" i="85"/>
  <c r="AB35" i="85"/>
  <c r="Z35" i="85"/>
  <c r="Y35" i="85"/>
  <c r="U35" i="85"/>
  <c r="J35" i="85"/>
  <c r="B35" i="85"/>
  <c r="AJ34" i="85"/>
  <c r="AI34" i="85"/>
  <c r="AE34" i="85"/>
  <c r="Z34" i="85"/>
  <c r="Y34" i="85"/>
  <c r="X34" i="85"/>
  <c r="U34" i="85"/>
  <c r="J34" i="85"/>
  <c r="B34" i="85"/>
  <c r="AJ33" i="85"/>
  <c r="AI33" i="85"/>
  <c r="AE33" i="85"/>
  <c r="AB33" i="85"/>
  <c r="Z33" i="85"/>
  <c r="Y33" i="85"/>
  <c r="U33" i="85"/>
  <c r="J33" i="85"/>
  <c r="B33" i="85"/>
  <c r="AJ32" i="85"/>
  <c r="AI32" i="85"/>
  <c r="AE32" i="85"/>
  <c r="AB32" i="85"/>
  <c r="Z32" i="85"/>
  <c r="Y32" i="85"/>
  <c r="U32" i="85"/>
  <c r="J32" i="85"/>
  <c r="B32" i="85"/>
  <c r="AJ31" i="85"/>
  <c r="AI31" i="85"/>
  <c r="AE31" i="85"/>
  <c r="AB31" i="85"/>
  <c r="Z31" i="85"/>
  <c r="Y31" i="85"/>
  <c r="U31" i="85"/>
  <c r="J31" i="85"/>
  <c r="B31" i="85"/>
  <c r="J30" i="85"/>
  <c r="B30" i="85"/>
  <c r="J29" i="85"/>
  <c r="B29" i="85"/>
  <c r="AK28" i="85"/>
  <c r="AJ28" i="85"/>
  <c r="AB28" i="85"/>
  <c r="Z28" i="85"/>
  <c r="AB34" i="85" s="1"/>
  <c r="J28" i="85"/>
  <c r="B28" i="85"/>
  <c r="AM27" i="85"/>
  <c r="AJ27" i="85"/>
  <c r="AC27" i="85"/>
  <c r="AA28" i="85" s="1"/>
  <c r="Z27" i="85"/>
  <c r="J27" i="85"/>
  <c r="B27" i="85"/>
  <c r="AG26" i="85"/>
  <c r="W26" i="85"/>
  <c r="J26" i="85"/>
  <c r="B26" i="85"/>
  <c r="AG25" i="85"/>
  <c r="AE25" i="85"/>
  <c r="W25" i="85"/>
  <c r="U25" i="85"/>
  <c r="J25" i="85"/>
  <c r="B25" i="85"/>
  <c r="J24" i="85"/>
  <c r="B24" i="85"/>
  <c r="AJ22" i="85"/>
  <c r="AI22" i="85"/>
  <c r="AE22" i="85"/>
  <c r="Z22" i="85"/>
  <c r="Y22" i="85"/>
  <c r="X22" i="85"/>
  <c r="U22" i="85"/>
  <c r="B22" i="85"/>
  <c r="AW21" i="85"/>
  <c r="AV21" i="85"/>
  <c r="AU21" i="85"/>
  <c r="AT21" i="85"/>
  <c r="AJ21" i="85"/>
  <c r="AI21" i="85"/>
  <c r="AE21" i="85"/>
  <c r="AB21" i="85"/>
  <c r="Z21" i="85"/>
  <c r="Y21" i="85"/>
  <c r="U21" i="85"/>
  <c r="B21" i="85"/>
  <c r="AJ20" i="85"/>
  <c r="AI20" i="85"/>
  <c r="AE20" i="85"/>
  <c r="AB20" i="85"/>
  <c r="AC20" i="85" s="1"/>
  <c r="Z20" i="85"/>
  <c r="Y20" i="85"/>
  <c r="U20" i="85"/>
  <c r="B20" i="85"/>
  <c r="AJ19" i="85"/>
  <c r="AI19" i="85"/>
  <c r="AE19" i="85"/>
  <c r="Z19" i="85"/>
  <c r="Y19" i="85"/>
  <c r="X19" i="85"/>
  <c r="U19" i="85"/>
  <c r="B19" i="85"/>
  <c r="AJ18" i="85"/>
  <c r="AI18" i="85"/>
  <c r="AE18" i="85"/>
  <c r="AB18" i="85"/>
  <c r="Z18" i="85"/>
  <c r="Y18" i="85"/>
  <c r="U18" i="85"/>
  <c r="B18" i="85"/>
  <c r="AJ17" i="85"/>
  <c r="AI17" i="85"/>
  <c r="AE17" i="85"/>
  <c r="AB17" i="85"/>
  <c r="Z17" i="85"/>
  <c r="Y17" i="85"/>
  <c r="U17" i="85"/>
  <c r="B17" i="85"/>
  <c r="CV16" i="85"/>
  <c r="CU16" i="85"/>
  <c r="CT16" i="85"/>
  <c r="CS16" i="85"/>
  <c r="CR16" i="85"/>
  <c r="CQ16" i="85"/>
  <c r="CP16" i="85"/>
  <c r="CO16" i="85"/>
  <c r="CN16" i="85"/>
  <c r="CM16" i="85"/>
  <c r="CL16" i="85"/>
  <c r="CK16" i="85"/>
  <c r="CJ16" i="85"/>
  <c r="CI16" i="85"/>
  <c r="CH16" i="85"/>
  <c r="CG16" i="85"/>
  <c r="CF16" i="85"/>
  <c r="CE16" i="85"/>
  <c r="CD16" i="85"/>
  <c r="CC16" i="85"/>
  <c r="CB16" i="85"/>
  <c r="CA16" i="85"/>
  <c r="BZ16" i="85"/>
  <c r="BY16" i="85"/>
  <c r="BX16" i="85"/>
  <c r="BW16" i="85"/>
  <c r="BV16" i="85"/>
  <c r="BU16" i="85"/>
  <c r="BT16" i="85"/>
  <c r="BS16" i="85"/>
  <c r="BR16" i="85"/>
  <c r="BQ16" i="85"/>
  <c r="BP16" i="85"/>
  <c r="BO16" i="85"/>
  <c r="BN16" i="85"/>
  <c r="BM16" i="85"/>
  <c r="BL16" i="85"/>
  <c r="BK16" i="85"/>
  <c r="BJ16" i="85"/>
  <c r="BI16" i="85"/>
  <c r="BH16" i="85"/>
  <c r="BG16" i="85"/>
  <c r="BF16" i="85"/>
  <c r="BE16" i="85"/>
  <c r="BD16" i="85"/>
  <c r="AJ16" i="85"/>
  <c r="AI16" i="85"/>
  <c r="AE16" i="85"/>
  <c r="AB16" i="85"/>
  <c r="AD16" i="85" s="1"/>
  <c r="Z16" i="85"/>
  <c r="Y16" i="85"/>
  <c r="U16" i="85"/>
  <c r="B16" i="85"/>
  <c r="AJ13" i="85"/>
  <c r="AD13" i="85"/>
  <c r="AA13" i="85"/>
  <c r="AB13" i="85" s="1"/>
  <c r="X18" i="85" s="1"/>
  <c r="Z13" i="85"/>
  <c r="AM12" i="85"/>
  <c r="AK13" i="85" s="1"/>
  <c r="AJ12" i="85"/>
  <c r="AC12" i="85"/>
  <c r="Z12" i="85"/>
  <c r="CV11" i="85"/>
  <c r="CU11" i="85"/>
  <c r="CT11" i="85"/>
  <c r="CS11" i="85"/>
  <c r="CR11" i="85"/>
  <c r="CQ11" i="85"/>
  <c r="CP11" i="85"/>
  <c r="CO11" i="85"/>
  <c r="CN11" i="85"/>
  <c r="CM11" i="85"/>
  <c r="CL11" i="85"/>
  <c r="CK11" i="85"/>
  <c r="CJ11" i="85"/>
  <c r="CI11" i="85"/>
  <c r="CH11" i="85"/>
  <c r="CG11" i="85"/>
  <c r="CF11" i="85"/>
  <c r="CE11" i="85"/>
  <c r="CD11" i="85"/>
  <c r="CC11" i="85"/>
  <c r="CB11" i="85"/>
  <c r="CA11" i="85"/>
  <c r="BZ11" i="85"/>
  <c r="BY11" i="85"/>
  <c r="BX11" i="85"/>
  <c r="BW11" i="85"/>
  <c r="BV11" i="85"/>
  <c r="BU11" i="85"/>
  <c r="BT11" i="85"/>
  <c r="BS11" i="85"/>
  <c r="BR11" i="85"/>
  <c r="AG11" i="85"/>
  <c r="W11" i="85"/>
  <c r="AE10" i="85"/>
  <c r="W10" i="85"/>
  <c r="AG10" i="85" s="1"/>
  <c r="U10" i="85"/>
  <c r="DD7" i="85"/>
  <c r="DD6" i="85"/>
  <c r="DE3" i="85"/>
  <c r="AX2" i="85"/>
  <c r="AW2" i="85"/>
  <c r="AV2" i="85"/>
  <c r="AU2" i="85"/>
  <c r="AT2" i="85"/>
  <c r="AS2" i="85"/>
  <c r="AK2" i="85"/>
  <c r="AJ2" i="85"/>
  <c r="AI2" i="85"/>
  <c r="AH2" i="85"/>
  <c r="AG2" i="85"/>
  <c r="AF2" i="85"/>
  <c r="AE2" i="85"/>
  <c r="AA2" i="85"/>
  <c r="Z2" i="85"/>
  <c r="Y2" i="85"/>
  <c r="X2" i="85"/>
  <c r="W2" i="85"/>
  <c r="V2" i="85"/>
  <c r="U2" i="85"/>
  <c r="P2" i="85"/>
  <c r="O2" i="85"/>
  <c r="N2" i="85"/>
  <c r="M2" i="85"/>
  <c r="L2" i="85"/>
  <c r="K2" i="85"/>
  <c r="J2" i="85"/>
  <c r="I2" i="85"/>
  <c r="H2" i="85"/>
  <c r="G2" i="85"/>
  <c r="F2" i="85"/>
  <c r="E2" i="85"/>
  <c r="D2" i="85"/>
  <c r="C2" i="85"/>
  <c r="B2" i="85"/>
  <c r="DE1" i="85"/>
  <c r="DD1" i="85"/>
  <c r="AX1" i="85"/>
  <c r="AW1" i="85"/>
  <c r="AV1" i="85"/>
  <c r="AU1" i="85"/>
  <c r="AT1" i="85"/>
  <c r="AS1" i="85"/>
  <c r="AK1" i="85"/>
  <c r="AJ1" i="85"/>
  <c r="AI1" i="85"/>
  <c r="AH1" i="85"/>
  <c r="AG1" i="85"/>
  <c r="AF1" i="85"/>
  <c r="AE1" i="85"/>
  <c r="AA1" i="85"/>
  <c r="Z1" i="85"/>
  <c r="Y1" i="85"/>
  <c r="X1" i="85"/>
  <c r="W1" i="85"/>
  <c r="V1" i="85"/>
  <c r="U1" i="85"/>
  <c r="P1" i="85"/>
  <c r="O1" i="85"/>
  <c r="N1" i="85"/>
  <c r="M1" i="85"/>
  <c r="L1" i="85"/>
  <c r="K1" i="85"/>
  <c r="J1" i="85"/>
  <c r="I1" i="85"/>
  <c r="H1" i="85"/>
  <c r="G1" i="85"/>
  <c r="F1" i="85"/>
  <c r="E1" i="85"/>
  <c r="D1" i="85"/>
  <c r="C1" i="85"/>
  <c r="B1" i="85"/>
  <c r="Y14" i="82"/>
  <c r="Y29" i="82"/>
  <c r="Y44" i="82"/>
  <c r="Y59" i="82"/>
  <c r="Y74" i="82"/>
  <c r="AI59" i="82"/>
  <c r="AI44" i="82"/>
  <c r="AI29" i="82"/>
  <c r="AK68" i="82"/>
  <c r="AK53" i="82"/>
  <c r="AK38" i="82"/>
  <c r="CV16" i="82"/>
  <c r="CU16" i="82"/>
  <c r="CV11" i="82"/>
  <c r="CU11" i="82"/>
  <c r="CT11" i="82"/>
  <c r="DD7" i="82"/>
  <c r="DD6" i="82"/>
  <c r="B159" i="82"/>
  <c r="J159" i="82"/>
  <c r="B128" i="82"/>
  <c r="J128" i="82"/>
  <c r="B97" i="82"/>
  <c r="J97" i="82"/>
  <c r="AJ72" i="82"/>
  <c r="Z72" i="82"/>
  <c r="Z57" i="82"/>
  <c r="AJ57" i="82"/>
  <c r="AJ42" i="82"/>
  <c r="Z42" i="82"/>
  <c r="Z27" i="82"/>
  <c r="AJ27" i="82"/>
  <c r="AJ12" i="82"/>
  <c r="Z12" i="82"/>
  <c r="DE165" i="82"/>
  <c r="DC165" i="82"/>
  <c r="DE3" i="82" s="1"/>
  <c r="P163" i="82"/>
  <c r="O163" i="82"/>
  <c r="N163" i="82"/>
  <c r="M163" i="82"/>
  <c r="L163" i="82"/>
  <c r="K163" i="82"/>
  <c r="H163" i="82"/>
  <c r="G163" i="82"/>
  <c r="F163" i="82"/>
  <c r="E163" i="82"/>
  <c r="D163" i="82"/>
  <c r="C163" i="82"/>
  <c r="J158" i="82"/>
  <c r="B158" i="82"/>
  <c r="J157" i="82"/>
  <c r="B157" i="82"/>
  <c r="J156" i="82"/>
  <c r="B156" i="82"/>
  <c r="J155" i="82"/>
  <c r="B155" i="82"/>
  <c r="J154" i="82"/>
  <c r="B154" i="82"/>
  <c r="J153" i="82"/>
  <c r="B153" i="82"/>
  <c r="J152" i="82"/>
  <c r="B152" i="82"/>
  <c r="J151" i="82"/>
  <c r="B151" i="82"/>
  <c r="J150" i="82"/>
  <c r="B150" i="82"/>
  <c r="J149" i="82"/>
  <c r="B149" i="82"/>
  <c r="J148" i="82"/>
  <c r="B148" i="82"/>
  <c r="J146" i="82"/>
  <c r="B146" i="82"/>
  <c r="J145" i="82"/>
  <c r="B145" i="82"/>
  <c r="J144" i="82"/>
  <c r="B144" i="82"/>
  <c r="J143" i="82"/>
  <c r="B143" i="82"/>
  <c r="J142" i="82"/>
  <c r="B142" i="82"/>
  <c r="J141" i="82"/>
  <c r="B141" i="82"/>
  <c r="J140" i="82"/>
  <c r="B140" i="82"/>
  <c r="P132" i="82"/>
  <c r="O132" i="82"/>
  <c r="N132" i="82"/>
  <c r="M132" i="82"/>
  <c r="L132" i="82"/>
  <c r="K132" i="82"/>
  <c r="H132" i="82"/>
  <c r="G132" i="82"/>
  <c r="F132" i="82"/>
  <c r="E132" i="82"/>
  <c r="D132" i="82"/>
  <c r="C132" i="82"/>
  <c r="J127" i="82"/>
  <c r="B127" i="82"/>
  <c r="J126" i="82"/>
  <c r="B126" i="82"/>
  <c r="J125" i="82"/>
  <c r="B125" i="82"/>
  <c r="J124" i="82"/>
  <c r="B124" i="82"/>
  <c r="J123" i="82"/>
  <c r="B123" i="82"/>
  <c r="J122" i="82"/>
  <c r="B122" i="82"/>
  <c r="J121" i="82"/>
  <c r="B121" i="82"/>
  <c r="J120" i="82"/>
  <c r="B120" i="82"/>
  <c r="J119" i="82"/>
  <c r="B119" i="82"/>
  <c r="AX121" i="82"/>
  <c r="AW121" i="82"/>
  <c r="AV121" i="82"/>
  <c r="AU121" i="82"/>
  <c r="AT121" i="82"/>
  <c r="AS121" i="82"/>
  <c r="J118" i="82"/>
  <c r="B118" i="82"/>
  <c r="J117" i="82"/>
  <c r="B117" i="82"/>
  <c r="J115" i="82"/>
  <c r="B115" i="82"/>
  <c r="J114" i="82"/>
  <c r="B114" i="82"/>
  <c r="J113" i="82"/>
  <c r="B113" i="82"/>
  <c r="J112" i="82"/>
  <c r="B112" i="82"/>
  <c r="J111" i="82"/>
  <c r="B111" i="82"/>
  <c r="J110" i="82"/>
  <c r="B110" i="82"/>
  <c r="J109" i="82"/>
  <c r="B109" i="82"/>
  <c r="P101" i="82"/>
  <c r="O101" i="82"/>
  <c r="N101" i="82"/>
  <c r="M101" i="82"/>
  <c r="L101" i="82"/>
  <c r="K101" i="82"/>
  <c r="H101" i="82"/>
  <c r="G101" i="82"/>
  <c r="F101" i="82"/>
  <c r="E101" i="82"/>
  <c r="D101" i="82"/>
  <c r="C101" i="82"/>
  <c r="AS102" i="82"/>
  <c r="J96" i="82"/>
  <c r="B96" i="82"/>
  <c r="J95" i="82"/>
  <c r="B95" i="82"/>
  <c r="J94" i="82"/>
  <c r="B94" i="82"/>
  <c r="J93" i="82"/>
  <c r="B93" i="82"/>
  <c r="J92" i="82"/>
  <c r="B92" i="82"/>
  <c r="J91" i="82"/>
  <c r="B91" i="82"/>
  <c r="J90" i="82"/>
  <c r="B90" i="82"/>
  <c r="J89" i="82"/>
  <c r="B89" i="82"/>
  <c r="J88" i="82"/>
  <c r="B88" i="82"/>
  <c r="J87" i="82"/>
  <c r="B87" i="82"/>
  <c r="J86" i="82"/>
  <c r="B86" i="82"/>
  <c r="AM85" i="82"/>
  <c r="AL85" i="82"/>
  <c r="AK85" i="82"/>
  <c r="AJ85" i="82"/>
  <c r="AI85" i="82"/>
  <c r="AH85" i="82"/>
  <c r="AG85" i="82"/>
  <c r="AF85" i="82"/>
  <c r="AE85" i="82"/>
  <c r="AC85" i="82"/>
  <c r="AB85" i="82"/>
  <c r="AA85" i="82"/>
  <c r="Z85" i="82"/>
  <c r="Y85" i="82"/>
  <c r="X85" i="82"/>
  <c r="W85" i="82"/>
  <c r="V85" i="82"/>
  <c r="U85" i="82"/>
  <c r="J84" i="82"/>
  <c r="B84" i="82"/>
  <c r="J83" i="82"/>
  <c r="B83" i="82"/>
  <c r="AJ82" i="82"/>
  <c r="AI82" i="82"/>
  <c r="AE82" i="82"/>
  <c r="Z82" i="82"/>
  <c r="Y82" i="82"/>
  <c r="U82" i="82"/>
  <c r="J82" i="82"/>
  <c r="B82" i="82"/>
  <c r="AJ81" i="82"/>
  <c r="AI81" i="82"/>
  <c r="AE81" i="82"/>
  <c r="Z81" i="82"/>
  <c r="Y81" i="82"/>
  <c r="U81" i="82"/>
  <c r="J81" i="82"/>
  <c r="B81" i="82"/>
  <c r="AJ80" i="82"/>
  <c r="AI80" i="82"/>
  <c r="AE80" i="82"/>
  <c r="Z80" i="82"/>
  <c r="Y80" i="82"/>
  <c r="U80" i="82"/>
  <c r="J80" i="82"/>
  <c r="B80" i="82"/>
  <c r="AJ79" i="82"/>
  <c r="AI79" i="82"/>
  <c r="AE79" i="82"/>
  <c r="Z79" i="82"/>
  <c r="Y79" i="82"/>
  <c r="U79" i="82"/>
  <c r="J79" i="82"/>
  <c r="B79" i="82"/>
  <c r="AJ78" i="82"/>
  <c r="AI78" i="82"/>
  <c r="AE78" i="82"/>
  <c r="Z78" i="82"/>
  <c r="Y78" i="82"/>
  <c r="U78" i="82"/>
  <c r="J78" i="82"/>
  <c r="B78" i="82"/>
  <c r="AJ77" i="82"/>
  <c r="AI77" i="82"/>
  <c r="AE77" i="82"/>
  <c r="Z77" i="82"/>
  <c r="Y77" i="82"/>
  <c r="U77" i="82"/>
  <c r="AJ76" i="82"/>
  <c r="AI76" i="82"/>
  <c r="AE76" i="82"/>
  <c r="Z76" i="82"/>
  <c r="Y76" i="82"/>
  <c r="U76" i="82"/>
  <c r="AJ73" i="82"/>
  <c r="AL79" i="82" s="1"/>
  <c r="Z73" i="82"/>
  <c r="AB79" i="82" s="1"/>
  <c r="AM72" i="82"/>
  <c r="AK73" i="82" s="1"/>
  <c r="AC72" i="82"/>
  <c r="AA73" i="82" s="1"/>
  <c r="AG71" i="82"/>
  <c r="W71" i="82"/>
  <c r="AE70" i="82"/>
  <c r="W70" i="82"/>
  <c r="AG70" i="82" s="1"/>
  <c r="U70" i="82"/>
  <c r="P70" i="82"/>
  <c r="O70" i="82"/>
  <c r="N70" i="82"/>
  <c r="M70" i="82"/>
  <c r="L70" i="82"/>
  <c r="K70" i="82"/>
  <c r="H70" i="82"/>
  <c r="G70" i="82"/>
  <c r="F70" i="82"/>
  <c r="E70" i="82"/>
  <c r="D70" i="82"/>
  <c r="C70" i="82"/>
  <c r="AJ67" i="82"/>
  <c r="AI67" i="82"/>
  <c r="AE67" i="82"/>
  <c r="Z67" i="82"/>
  <c r="Y67" i="82"/>
  <c r="U67" i="82"/>
  <c r="AJ66" i="82"/>
  <c r="AI66" i="82"/>
  <c r="AE66" i="82"/>
  <c r="Z66" i="82"/>
  <c r="Y66" i="82"/>
  <c r="U66" i="82"/>
  <c r="J66" i="82"/>
  <c r="B66" i="82"/>
  <c r="AJ65" i="82"/>
  <c r="AI65" i="82"/>
  <c r="AE65" i="82"/>
  <c r="Z65" i="82"/>
  <c r="Y65" i="82"/>
  <c r="U65" i="82"/>
  <c r="J65" i="82"/>
  <c r="B65" i="82"/>
  <c r="AJ64" i="82"/>
  <c r="AI64" i="82"/>
  <c r="AE64" i="82"/>
  <c r="Z64" i="82"/>
  <c r="Y64" i="82"/>
  <c r="U64" i="82"/>
  <c r="J64" i="82"/>
  <c r="B64" i="82"/>
  <c r="AJ63" i="82"/>
  <c r="AI63" i="82"/>
  <c r="AE63" i="82"/>
  <c r="Z63" i="82"/>
  <c r="Y63" i="82"/>
  <c r="U63" i="82"/>
  <c r="J63" i="82"/>
  <c r="B63" i="82"/>
  <c r="AJ62" i="82"/>
  <c r="AI62" i="82"/>
  <c r="AE62" i="82"/>
  <c r="Z62" i="82"/>
  <c r="Y62" i="82"/>
  <c r="U62" i="82"/>
  <c r="J62" i="82"/>
  <c r="B62" i="82"/>
  <c r="AJ61" i="82"/>
  <c r="AI61" i="82"/>
  <c r="AE61" i="82"/>
  <c r="Z61" i="82"/>
  <c r="Y61" i="82"/>
  <c r="U61" i="82"/>
  <c r="J61" i="82"/>
  <c r="B61" i="82"/>
  <c r="J60" i="82"/>
  <c r="B60" i="82"/>
  <c r="J59" i="82"/>
  <c r="B59" i="82"/>
  <c r="AJ58" i="82"/>
  <c r="AL62" i="82" s="1"/>
  <c r="Z58" i="82"/>
  <c r="J58" i="82"/>
  <c r="B58" i="82"/>
  <c r="AM57" i="82"/>
  <c r="AK58" i="82" s="1"/>
  <c r="AC57" i="82"/>
  <c r="AA58" i="82" s="1"/>
  <c r="J57" i="82"/>
  <c r="B57" i="82"/>
  <c r="AG56" i="82"/>
  <c r="W56" i="82"/>
  <c r="J56" i="82"/>
  <c r="B56" i="82"/>
  <c r="AE55" i="82"/>
  <c r="W55" i="82"/>
  <c r="AG55" i="82" s="1"/>
  <c r="U55" i="82"/>
  <c r="J55" i="82"/>
  <c r="B55" i="82"/>
  <c r="J53" i="82"/>
  <c r="B53" i="82"/>
  <c r="AJ52" i="82"/>
  <c r="AI52" i="82"/>
  <c r="AE52" i="82"/>
  <c r="Z52" i="82"/>
  <c r="Y52" i="82"/>
  <c r="U52" i="82"/>
  <c r="J52" i="82"/>
  <c r="B52" i="82"/>
  <c r="AJ51" i="82"/>
  <c r="AI51" i="82"/>
  <c r="AE51" i="82"/>
  <c r="Z51" i="82"/>
  <c r="Y51" i="82"/>
  <c r="U51" i="82"/>
  <c r="J51" i="82"/>
  <c r="B51" i="82"/>
  <c r="AJ50" i="82"/>
  <c r="AI50" i="82"/>
  <c r="AE50" i="82"/>
  <c r="Z50" i="82"/>
  <c r="Y50" i="82"/>
  <c r="U50" i="82"/>
  <c r="J50" i="82"/>
  <c r="B50" i="82"/>
  <c r="AJ49" i="82"/>
  <c r="AI49" i="82"/>
  <c r="AE49" i="82"/>
  <c r="Z49" i="82"/>
  <c r="Y49" i="82"/>
  <c r="U49" i="82"/>
  <c r="J49" i="82"/>
  <c r="B49" i="82"/>
  <c r="AJ48" i="82"/>
  <c r="AI48" i="82"/>
  <c r="AE48" i="82"/>
  <c r="Z48" i="82"/>
  <c r="Y48" i="82"/>
  <c r="U48" i="82"/>
  <c r="J48" i="82"/>
  <c r="B48" i="82"/>
  <c r="AJ47" i="82"/>
  <c r="AI47" i="82"/>
  <c r="AE47" i="82"/>
  <c r="Z47" i="82"/>
  <c r="Y47" i="82"/>
  <c r="U47" i="82"/>
  <c r="J47" i="82"/>
  <c r="B47" i="82"/>
  <c r="AJ46" i="82"/>
  <c r="AI46" i="82"/>
  <c r="AE46" i="82"/>
  <c r="Z46" i="82"/>
  <c r="Y46" i="82"/>
  <c r="U46" i="82"/>
  <c r="AJ43" i="82"/>
  <c r="AL49" i="82" s="1"/>
  <c r="Z43" i="82"/>
  <c r="AB49" i="82" s="1"/>
  <c r="AM42" i="82"/>
  <c r="AK43" i="82" s="1"/>
  <c r="AC42" i="82"/>
  <c r="AA43" i="82" s="1"/>
  <c r="AG41" i="82"/>
  <c r="W41" i="82"/>
  <c r="AE40" i="82"/>
  <c r="W40" i="82"/>
  <c r="AG40" i="82" s="1"/>
  <c r="U40" i="82"/>
  <c r="P39" i="82"/>
  <c r="O39" i="82"/>
  <c r="N39" i="82"/>
  <c r="M39" i="82"/>
  <c r="L39" i="82"/>
  <c r="K39" i="82"/>
  <c r="H39" i="82"/>
  <c r="G39" i="82"/>
  <c r="F39" i="82"/>
  <c r="E39" i="82"/>
  <c r="D39" i="82"/>
  <c r="C39" i="82"/>
  <c r="AJ37" i="82"/>
  <c r="AI37" i="82"/>
  <c r="AE37" i="82"/>
  <c r="Z37" i="82"/>
  <c r="Y37" i="82"/>
  <c r="U37" i="82"/>
  <c r="AJ36" i="82"/>
  <c r="AI36" i="82"/>
  <c r="AE36" i="82"/>
  <c r="Z36" i="82"/>
  <c r="Y36" i="82"/>
  <c r="U36" i="82"/>
  <c r="AJ35" i="82"/>
  <c r="AI35" i="82"/>
  <c r="AE35" i="82"/>
  <c r="Z35" i="82"/>
  <c r="Y35" i="82"/>
  <c r="U35" i="82"/>
  <c r="J35" i="82"/>
  <c r="B35" i="82"/>
  <c r="AJ34" i="82"/>
  <c r="AI34" i="82"/>
  <c r="AE34" i="82"/>
  <c r="Z34" i="82"/>
  <c r="Y34" i="82"/>
  <c r="U34" i="82"/>
  <c r="J34" i="82"/>
  <c r="B34" i="82"/>
  <c r="AJ33" i="82"/>
  <c r="AI33" i="82"/>
  <c r="AE33" i="82"/>
  <c r="Z33" i="82"/>
  <c r="Y33" i="82"/>
  <c r="U33" i="82"/>
  <c r="J33" i="82"/>
  <c r="B33" i="82"/>
  <c r="AJ32" i="82"/>
  <c r="AI32" i="82"/>
  <c r="AE32" i="82"/>
  <c r="Z32" i="82"/>
  <c r="Y32" i="82"/>
  <c r="U32" i="82"/>
  <c r="J32" i="82"/>
  <c r="B32" i="82"/>
  <c r="AJ31" i="82"/>
  <c r="AI31" i="82"/>
  <c r="AE31" i="82"/>
  <c r="Z31" i="82"/>
  <c r="Y31" i="82"/>
  <c r="U31" i="82"/>
  <c r="J31" i="82"/>
  <c r="B31" i="82"/>
  <c r="J30" i="82"/>
  <c r="B30" i="82"/>
  <c r="J29" i="82"/>
  <c r="B29" i="82"/>
  <c r="AJ28" i="82"/>
  <c r="AL33" i="82" s="1"/>
  <c r="Z28" i="82"/>
  <c r="AB33" i="82" s="1"/>
  <c r="J28" i="82"/>
  <c r="B28" i="82"/>
  <c r="AM27" i="82"/>
  <c r="AK28" i="82" s="1"/>
  <c r="AC27" i="82"/>
  <c r="AA28" i="82" s="1"/>
  <c r="J27" i="82"/>
  <c r="B27" i="82"/>
  <c r="AG26" i="82"/>
  <c r="W26" i="82"/>
  <c r="J26" i="82"/>
  <c r="B26" i="82"/>
  <c r="AE25" i="82"/>
  <c r="W25" i="82"/>
  <c r="AG25" i="82" s="1"/>
  <c r="U25" i="82"/>
  <c r="J25" i="82"/>
  <c r="B25" i="82"/>
  <c r="J24" i="82"/>
  <c r="B24" i="82"/>
  <c r="AJ22" i="82"/>
  <c r="AI22" i="82"/>
  <c r="AE22" i="82"/>
  <c r="Z22" i="82"/>
  <c r="Y22" i="82"/>
  <c r="U22" i="82"/>
  <c r="J22" i="82"/>
  <c r="B22" i="82"/>
  <c r="AW21" i="82"/>
  <c r="AV21" i="82"/>
  <c r="AU21" i="82"/>
  <c r="AT21" i="82"/>
  <c r="AJ21" i="82"/>
  <c r="AI21" i="82"/>
  <c r="AE21" i="82"/>
  <c r="Z21" i="82"/>
  <c r="Y21" i="82"/>
  <c r="U21" i="82"/>
  <c r="J21" i="82"/>
  <c r="B21" i="82"/>
  <c r="AJ20" i="82"/>
  <c r="AI20" i="82"/>
  <c r="AE20" i="82"/>
  <c r="Z20" i="82"/>
  <c r="Y20" i="82"/>
  <c r="U20" i="82"/>
  <c r="J20" i="82"/>
  <c r="B20" i="82"/>
  <c r="AJ19" i="82"/>
  <c r="AI19" i="82"/>
  <c r="AE19" i="82"/>
  <c r="Z19" i="82"/>
  <c r="Y19" i="82"/>
  <c r="U19" i="82"/>
  <c r="J19" i="82"/>
  <c r="B19" i="82"/>
  <c r="AJ18" i="82"/>
  <c r="AI18" i="82"/>
  <c r="AE18" i="82"/>
  <c r="Z18" i="82"/>
  <c r="Y18" i="82"/>
  <c r="U18" i="82"/>
  <c r="J18" i="82"/>
  <c r="B18" i="82"/>
  <c r="AJ17" i="82"/>
  <c r="AI17" i="82"/>
  <c r="AE17" i="82"/>
  <c r="Z17" i="82"/>
  <c r="Y17" i="82"/>
  <c r="U17" i="82"/>
  <c r="J17" i="82"/>
  <c r="B17" i="82"/>
  <c r="CT16" i="82"/>
  <c r="CS16" i="82"/>
  <c r="CR16" i="82"/>
  <c r="CQ16" i="82"/>
  <c r="CP16" i="82"/>
  <c r="CO16" i="82"/>
  <c r="CN16" i="82"/>
  <c r="CM16" i="82"/>
  <c r="CL16" i="82"/>
  <c r="CK16" i="82"/>
  <c r="CJ16" i="82"/>
  <c r="CI16" i="82"/>
  <c r="CH16" i="82"/>
  <c r="CG16" i="82"/>
  <c r="CF16" i="82"/>
  <c r="CE16" i="82"/>
  <c r="CD16" i="82"/>
  <c r="CC16" i="82"/>
  <c r="CB16" i="82"/>
  <c r="CA16" i="82"/>
  <c r="BZ16" i="82"/>
  <c r="BY16" i="82"/>
  <c r="BX16" i="82"/>
  <c r="BW16" i="82"/>
  <c r="BV16" i="82"/>
  <c r="BU16" i="82"/>
  <c r="BT16" i="82"/>
  <c r="BS16" i="82"/>
  <c r="BR16" i="82"/>
  <c r="BQ16" i="82"/>
  <c r="BP16" i="82"/>
  <c r="BO16" i="82"/>
  <c r="BN16" i="82"/>
  <c r="BM16" i="82"/>
  <c r="BL16" i="82"/>
  <c r="BK16" i="82"/>
  <c r="BJ16" i="82"/>
  <c r="BI16" i="82"/>
  <c r="BH16" i="82"/>
  <c r="BG16" i="82"/>
  <c r="BF16" i="82"/>
  <c r="BE16" i="82"/>
  <c r="BD16" i="82"/>
  <c r="AJ16" i="82"/>
  <c r="AI16" i="82"/>
  <c r="AE16" i="82"/>
  <c r="Z16" i="82"/>
  <c r="Y16" i="82"/>
  <c r="U16" i="82"/>
  <c r="J16" i="82"/>
  <c r="B16" i="82"/>
  <c r="AJ13" i="82"/>
  <c r="AL17" i="82" s="1"/>
  <c r="Z13" i="82"/>
  <c r="AB17" i="82" s="1"/>
  <c r="AD17" i="82" s="1"/>
  <c r="AM12" i="82"/>
  <c r="AK13" i="82" s="1"/>
  <c r="AC12" i="82"/>
  <c r="AA13" i="82" s="1"/>
  <c r="CS11" i="82"/>
  <c r="CR11" i="82"/>
  <c r="CQ11" i="82"/>
  <c r="CP11" i="82"/>
  <c r="CO11" i="82"/>
  <c r="CN11" i="82"/>
  <c r="CM11" i="82"/>
  <c r="CL11" i="82"/>
  <c r="CK11" i="82"/>
  <c r="CJ11" i="82"/>
  <c r="CI11" i="82"/>
  <c r="CH11" i="82"/>
  <c r="CG11" i="82"/>
  <c r="CF11" i="82"/>
  <c r="CE11" i="82"/>
  <c r="CD11" i="82"/>
  <c r="CC11" i="82"/>
  <c r="CB11" i="82"/>
  <c r="CA11" i="82"/>
  <c r="BZ11" i="82"/>
  <c r="BY11" i="82"/>
  <c r="BX11" i="82"/>
  <c r="BW11" i="82"/>
  <c r="BV11" i="82"/>
  <c r="BU11" i="82"/>
  <c r="BT11" i="82"/>
  <c r="BS11" i="82"/>
  <c r="BR11" i="82"/>
  <c r="AG11" i="82"/>
  <c r="W11" i="82"/>
  <c r="AE10" i="82"/>
  <c r="W10" i="82"/>
  <c r="AG10" i="82" s="1"/>
  <c r="U10" i="82"/>
  <c r="AX2" i="82"/>
  <c r="AW2" i="82"/>
  <c r="AV2" i="82"/>
  <c r="AU2" i="82"/>
  <c r="AT2" i="82"/>
  <c r="AS2" i="82"/>
  <c r="AK2" i="82"/>
  <c r="AJ2" i="82"/>
  <c r="AI2" i="82"/>
  <c r="AH2" i="82"/>
  <c r="AG2" i="82"/>
  <c r="AF2" i="82"/>
  <c r="AE2" i="82"/>
  <c r="AA2" i="82"/>
  <c r="Z2" i="82"/>
  <c r="Y2" i="82"/>
  <c r="X2" i="82"/>
  <c r="W2" i="82"/>
  <c r="V2" i="82"/>
  <c r="U2" i="82"/>
  <c r="P2" i="82"/>
  <c r="O2" i="82"/>
  <c r="N2" i="82"/>
  <c r="M2" i="82"/>
  <c r="L2" i="82"/>
  <c r="K2" i="82"/>
  <c r="J2" i="82"/>
  <c r="I2" i="82"/>
  <c r="H2" i="82"/>
  <c r="G2" i="82"/>
  <c r="F2" i="82"/>
  <c r="E2" i="82"/>
  <c r="D2" i="82"/>
  <c r="C2" i="82"/>
  <c r="B2" i="82"/>
  <c r="DE1" i="82"/>
  <c r="DD1" i="82"/>
  <c r="AX1" i="82"/>
  <c r="AW1" i="82"/>
  <c r="AV1" i="82"/>
  <c r="AU1" i="82"/>
  <c r="AT1" i="82"/>
  <c r="AS1" i="82"/>
  <c r="AK1" i="82"/>
  <c r="AJ1" i="82"/>
  <c r="AI1" i="82"/>
  <c r="AH1" i="82"/>
  <c r="AG1" i="82"/>
  <c r="AF1" i="82"/>
  <c r="AE1" i="82"/>
  <c r="AA1" i="82"/>
  <c r="Z1" i="82"/>
  <c r="Y1" i="82"/>
  <c r="X1" i="82"/>
  <c r="W1" i="82"/>
  <c r="V1" i="82"/>
  <c r="U1" i="82"/>
  <c r="P1" i="82"/>
  <c r="O1" i="82"/>
  <c r="N1" i="82"/>
  <c r="M1" i="82"/>
  <c r="L1" i="82"/>
  <c r="K1" i="82"/>
  <c r="J1" i="82"/>
  <c r="I1" i="82"/>
  <c r="H1" i="82"/>
  <c r="G1" i="82"/>
  <c r="F1" i="82"/>
  <c r="E1" i="82"/>
  <c r="D1" i="82"/>
  <c r="C1" i="82"/>
  <c r="B1" i="82"/>
  <c r="L43" i="66" l="1"/>
  <c r="AR29" i="71"/>
  <c r="AN8" i="71" s="1"/>
  <c r="AM20" i="71"/>
  <c r="AM18" i="71"/>
  <c r="AM26" i="71"/>
  <c r="AM28" i="71"/>
  <c r="AM22" i="71"/>
  <c r="AM17" i="71"/>
  <c r="AM19" i="71"/>
  <c r="AM21" i="71"/>
  <c r="AM23" i="71"/>
  <c r="AM25" i="71"/>
  <c r="AM27" i="71"/>
  <c r="AM24" i="71"/>
  <c r="R23" i="88"/>
  <c r="V23" i="88"/>
  <c r="V27" i="88" s="1"/>
  <c r="R6" i="88" s="1"/>
  <c r="Q25" i="88"/>
  <c r="Q23" i="88"/>
  <c r="Q21" i="88"/>
  <c r="Q20" i="88"/>
  <c r="Q18" i="88"/>
  <c r="Q15" i="88"/>
  <c r="Q26" i="88"/>
  <c r="Q16" i="88"/>
  <c r="Q19" i="88"/>
  <c r="Q17" i="88"/>
  <c r="S11" i="88"/>
  <c r="R11" i="88"/>
  <c r="Q24" i="88"/>
  <c r="Q22" i="88"/>
  <c r="AM77" i="85"/>
  <c r="AK77" i="85" s="1"/>
  <c r="AM81" i="85"/>
  <c r="AK81" i="85" s="1"/>
  <c r="AM80" i="85"/>
  <c r="AC35" i="85"/>
  <c r="AC32" i="85"/>
  <c r="W32" i="85" s="1"/>
  <c r="X65" i="85"/>
  <c r="AC21" i="85"/>
  <c r="X33" i="85"/>
  <c r="X64" i="85"/>
  <c r="AM49" i="85"/>
  <c r="AK49" i="85" s="1"/>
  <c r="W21" i="85"/>
  <c r="AA21" i="85"/>
  <c r="W20" i="85"/>
  <c r="AA20" i="85"/>
  <c r="AA35" i="85"/>
  <c r="W35" i="85"/>
  <c r="AG52" i="85"/>
  <c r="AK52" i="85"/>
  <c r="W37" i="85"/>
  <c r="AA37" i="85"/>
  <c r="AD17" i="85"/>
  <c r="AC17" i="85"/>
  <c r="AB66" i="85"/>
  <c r="AC66" i="85" s="1"/>
  <c r="AB62" i="85"/>
  <c r="AC62" i="85" s="1"/>
  <c r="AB61" i="85"/>
  <c r="AB67" i="85"/>
  <c r="AC67" i="85" s="1"/>
  <c r="AB64" i="85"/>
  <c r="AC64" i="85" s="1"/>
  <c r="AB65" i="85"/>
  <c r="AC65" i="85" s="1"/>
  <c r="AB63" i="85"/>
  <c r="AC63" i="85" s="1"/>
  <c r="AA49" i="85"/>
  <c r="W49" i="85"/>
  <c r="AK76" i="85"/>
  <c r="AG76" i="85"/>
  <c r="AA51" i="85"/>
  <c r="W51" i="85"/>
  <c r="AL37" i="85"/>
  <c r="AL32" i="85"/>
  <c r="AL36" i="85"/>
  <c r="AL34" i="85"/>
  <c r="AL33" i="85"/>
  <c r="AL31" i="85"/>
  <c r="AL35" i="85"/>
  <c r="AG48" i="85"/>
  <c r="AK48" i="85"/>
  <c r="X20" i="85"/>
  <c r="X16" i="85"/>
  <c r="X81" i="85"/>
  <c r="X77" i="85"/>
  <c r="X35" i="85"/>
  <c r="X31" i="85"/>
  <c r="X63" i="85"/>
  <c r="X50" i="85"/>
  <c r="X46" i="85"/>
  <c r="X36" i="85"/>
  <c r="X67" i="85"/>
  <c r="X17" i="85"/>
  <c r="X52" i="85"/>
  <c r="X51" i="85"/>
  <c r="X49" i="85"/>
  <c r="X48" i="85"/>
  <c r="X78" i="85"/>
  <c r="X79" i="85"/>
  <c r="X21" i="85"/>
  <c r="X80" i="85"/>
  <c r="X82" i="85"/>
  <c r="X62" i="85"/>
  <c r="X76" i="85"/>
  <c r="X37" i="85"/>
  <c r="AC18" i="85"/>
  <c r="AC36" i="85"/>
  <c r="W50" i="85"/>
  <c r="AA50" i="85"/>
  <c r="X61" i="85"/>
  <c r="X32" i="85"/>
  <c r="X66" i="85"/>
  <c r="AC33" i="85"/>
  <c r="AA32" i="85"/>
  <c r="AB58" i="85"/>
  <c r="AL28" i="85"/>
  <c r="AB38" i="85"/>
  <c r="AC31" i="85"/>
  <c r="AM79" i="85"/>
  <c r="AB53" i="85"/>
  <c r="AC46" i="85"/>
  <c r="AL17" i="85"/>
  <c r="AL20" i="85"/>
  <c r="AL16" i="85"/>
  <c r="AL21" i="85"/>
  <c r="AL19" i="85"/>
  <c r="AL18" i="85"/>
  <c r="AC16" i="85"/>
  <c r="AL22" i="85"/>
  <c r="AM46" i="85"/>
  <c r="AC52" i="85"/>
  <c r="AB80" i="85"/>
  <c r="AB76" i="85"/>
  <c r="AL64" i="85"/>
  <c r="AM64" i="85" s="1"/>
  <c r="AL63" i="85"/>
  <c r="AM63" i="85" s="1"/>
  <c r="AL66" i="85"/>
  <c r="AM66" i="85" s="1"/>
  <c r="AL67" i="85"/>
  <c r="AM67" i="85" s="1"/>
  <c r="AL65" i="85"/>
  <c r="AM65" i="85" s="1"/>
  <c r="AL62" i="85"/>
  <c r="AM62" i="85" s="1"/>
  <c r="AL61" i="85"/>
  <c r="AB73" i="85"/>
  <c r="AC81" i="85" s="1"/>
  <c r="AM78" i="85"/>
  <c r="AL51" i="85"/>
  <c r="AM51" i="85" s="1"/>
  <c r="AL47" i="85"/>
  <c r="AM47" i="85" s="1"/>
  <c r="AL50" i="85"/>
  <c r="AM50" i="85" s="1"/>
  <c r="AL13" i="85"/>
  <c r="AC34" i="85"/>
  <c r="AB22" i="85"/>
  <c r="AC22" i="85" s="1"/>
  <c r="AB19" i="85"/>
  <c r="AC19" i="85" s="1"/>
  <c r="AD18" i="85"/>
  <c r="AL82" i="85"/>
  <c r="AB34" i="82"/>
  <c r="AB35" i="82"/>
  <c r="AL16" i="82"/>
  <c r="AL13" i="82"/>
  <c r="AH63" i="82" s="1"/>
  <c r="AL18" i="82"/>
  <c r="AM18" i="82" s="1"/>
  <c r="AL19" i="82"/>
  <c r="AM19" i="82" s="1"/>
  <c r="AL34" i="82"/>
  <c r="AB20" i="82"/>
  <c r="AL35" i="82"/>
  <c r="AB19" i="82"/>
  <c r="AL20" i="82"/>
  <c r="AB18" i="82"/>
  <c r="AD18" i="82" s="1"/>
  <c r="AB21" i="82"/>
  <c r="AL21" i="82"/>
  <c r="AL50" i="82"/>
  <c r="AB51" i="82"/>
  <c r="AB22" i="82"/>
  <c r="AL46" i="82"/>
  <c r="AB62" i="82"/>
  <c r="AB31" i="82"/>
  <c r="AB47" i="82"/>
  <c r="AB52" i="82"/>
  <c r="AB37" i="82"/>
  <c r="AB46" i="82"/>
  <c r="AL22" i="82"/>
  <c r="AB78" i="82"/>
  <c r="AL31" i="82"/>
  <c r="AL47" i="82"/>
  <c r="AL78" i="82"/>
  <c r="AB16" i="82"/>
  <c r="AB32" i="82"/>
  <c r="AB48" i="82"/>
  <c r="AB50" i="82"/>
  <c r="AL51" i="82"/>
  <c r="AB36" i="82"/>
  <c r="AL52" i="82"/>
  <c r="AL37" i="82"/>
  <c r="AL32" i="82"/>
  <c r="AL48" i="82"/>
  <c r="AL36" i="82"/>
  <c r="AB80" i="82"/>
  <c r="AL64" i="82"/>
  <c r="AL80" i="82"/>
  <c r="AB65" i="82"/>
  <c r="AB81" i="82"/>
  <c r="AL65" i="82"/>
  <c r="AL81" i="82"/>
  <c r="AL63" i="82"/>
  <c r="AL82" i="82"/>
  <c r="AB76" i="82"/>
  <c r="AB63" i="82"/>
  <c r="AB66" i="82"/>
  <c r="AL76" i="82"/>
  <c r="AL66" i="82"/>
  <c r="AB61" i="82"/>
  <c r="AB77" i="82"/>
  <c r="AL67" i="82"/>
  <c r="AL61" i="82"/>
  <c r="AL77" i="82"/>
  <c r="AB64" i="82"/>
  <c r="AB82" i="82"/>
  <c r="AB67" i="82"/>
  <c r="AL58" i="82"/>
  <c r="AM62" i="82" s="1"/>
  <c r="AK62" i="82" s="1"/>
  <c r="AB58" i="82"/>
  <c r="AB28" i="82"/>
  <c r="AC33" i="82" s="1"/>
  <c r="AL28" i="82"/>
  <c r="AM33" i="82" s="1"/>
  <c r="AD13" i="82"/>
  <c r="AB13" i="82"/>
  <c r="AC17" i="82" s="1"/>
  <c r="AB73" i="82"/>
  <c r="AL73" i="82"/>
  <c r="AM79" i="82" s="1"/>
  <c r="AB43" i="82"/>
  <c r="AC49" i="82" s="1"/>
  <c r="AL43" i="82"/>
  <c r="L44" i="66" l="1"/>
  <c r="L45" i="66"/>
  <c r="L46" i="66" s="1"/>
  <c r="O28" i="88"/>
  <c r="CW5" i="88"/>
  <c r="CW3" i="88" a="1"/>
  <c r="CW3" i="88" s="1"/>
  <c r="CW4" i="88"/>
  <c r="AG77" i="85"/>
  <c r="AG81" i="85"/>
  <c r="AK80" i="85"/>
  <c r="AG80" i="85"/>
  <c r="AM33" i="85"/>
  <c r="AM35" i="85"/>
  <c r="AM34" i="85"/>
  <c r="AM32" i="85"/>
  <c r="AK32" i="85" s="1"/>
  <c r="AM36" i="85"/>
  <c r="AM37" i="85"/>
  <c r="AM19" i="85"/>
  <c r="AM21" i="85"/>
  <c r="AM22" i="85"/>
  <c r="AM18" i="85"/>
  <c r="AK18" i="85" s="1"/>
  <c r="AM20" i="85"/>
  <c r="AK20" i="85" s="1"/>
  <c r="AM17" i="85"/>
  <c r="AK17" i="85" s="1"/>
  <c r="AG49" i="85"/>
  <c r="AB23" i="85"/>
  <c r="AA81" i="85"/>
  <c r="W81" i="85"/>
  <c r="AL68" i="85"/>
  <c r="AM61" i="85"/>
  <c r="AK21" i="85"/>
  <c r="AG21" i="85"/>
  <c r="AL23" i="85"/>
  <c r="AM16" i="85"/>
  <c r="AC79" i="85"/>
  <c r="AG65" i="85"/>
  <c r="AK65" i="85"/>
  <c r="AG17" i="85"/>
  <c r="W63" i="85"/>
  <c r="AA63" i="85"/>
  <c r="AK34" i="85"/>
  <c r="AG34" i="85"/>
  <c r="AA65" i="85"/>
  <c r="W65" i="85"/>
  <c r="AM82" i="85"/>
  <c r="AL83" i="85"/>
  <c r="AK63" i="85"/>
  <c r="AG63" i="85"/>
  <c r="W46" i="85"/>
  <c r="AC53" i="85"/>
  <c r="AA46" i="85"/>
  <c r="W36" i="85"/>
  <c r="AA36" i="85"/>
  <c r="AK36" i="85"/>
  <c r="AG36" i="85"/>
  <c r="AA64" i="85"/>
  <c r="W64" i="85"/>
  <c r="AK64" i="85"/>
  <c r="AG64" i="85"/>
  <c r="AA18" i="85"/>
  <c r="W18" i="85"/>
  <c r="AA67" i="85"/>
  <c r="W67" i="85"/>
  <c r="AK47" i="85"/>
  <c r="AG47" i="85"/>
  <c r="AK22" i="85"/>
  <c r="AG22" i="85"/>
  <c r="AK51" i="85"/>
  <c r="AG51" i="85"/>
  <c r="W16" i="85"/>
  <c r="AC23" i="85"/>
  <c r="AA16" i="85"/>
  <c r="AA33" i="85"/>
  <c r="W33" i="85"/>
  <c r="AK78" i="85"/>
  <c r="AG78" i="85"/>
  <c r="AG18" i="85"/>
  <c r="AK19" i="85"/>
  <c r="AG19" i="85"/>
  <c r="AC82" i="85"/>
  <c r="AK62" i="85"/>
  <c r="AG62" i="85"/>
  <c r="AK35" i="85"/>
  <c r="AG35" i="85"/>
  <c r="AM31" i="85"/>
  <c r="AL38" i="85"/>
  <c r="AK67" i="85"/>
  <c r="AG67" i="85"/>
  <c r="AG33" i="85"/>
  <c r="AK33" i="85"/>
  <c r="AK66" i="85"/>
  <c r="AG66" i="85"/>
  <c r="AA19" i="85"/>
  <c r="W19" i="85"/>
  <c r="AC76" i="85"/>
  <c r="AB83" i="85"/>
  <c r="AG79" i="85"/>
  <c r="AK79" i="85"/>
  <c r="AK37" i="85"/>
  <c r="AG37" i="85"/>
  <c r="AC61" i="85"/>
  <c r="AB68" i="85"/>
  <c r="AA22" i="85"/>
  <c r="W22" i="85"/>
  <c r="AC80" i="85"/>
  <c r="AA31" i="85"/>
  <c r="AC38" i="85"/>
  <c r="W31" i="85"/>
  <c r="AA62" i="85"/>
  <c r="W62" i="85"/>
  <c r="AC77" i="85"/>
  <c r="AA34" i="85"/>
  <c r="W34" i="85"/>
  <c r="W52" i="85"/>
  <c r="AA52" i="85"/>
  <c r="AA66" i="85"/>
  <c r="W66" i="85"/>
  <c r="AC78" i="85"/>
  <c r="AH65" i="85"/>
  <c r="AH61" i="85"/>
  <c r="AH52" i="85"/>
  <c r="AH48" i="85"/>
  <c r="AH79" i="85"/>
  <c r="AH21" i="85"/>
  <c r="AH64" i="85"/>
  <c r="AH33" i="85"/>
  <c r="AH51" i="85"/>
  <c r="AH46" i="85"/>
  <c r="AH82" i="85"/>
  <c r="AH78" i="85"/>
  <c r="AH35" i="85"/>
  <c r="AH81" i="85"/>
  <c r="AH76" i="85"/>
  <c r="AH36" i="85"/>
  <c r="AH20" i="85"/>
  <c r="AH16" i="85"/>
  <c r="AH62" i="85"/>
  <c r="AH37" i="85"/>
  <c r="AH63" i="85"/>
  <c r="AH47" i="85"/>
  <c r="AH32" i="85"/>
  <c r="AH18" i="85"/>
  <c r="AH19" i="85"/>
  <c r="AH77" i="85"/>
  <c r="AH34" i="85"/>
  <c r="AH66" i="85"/>
  <c r="AH49" i="85"/>
  <c r="AH22" i="85"/>
  <c r="AH50" i="85"/>
  <c r="AH80" i="85"/>
  <c r="AH67" i="85"/>
  <c r="AH31" i="85"/>
  <c r="AH17" i="85"/>
  <c r="AL53" i="85"/>
  <c r="W17" i="85"/>
  <c r="AA17" i="85"/>
  <c r="AK50" i="85"/>
  <c r="AG50" i="85"/>
  <c r="AM53" i="85"/>
  <c r="AG46" i="85"/>
  <c r="AK46" i="85"/>
  <c r="AH52" i="82"/>
  <c r="AH48" i="82"/>
  <c r="AH62" i="82"/>
  <c r="AM16" i="82"/>
  <c r="AH66" i="82"/>
  <c r="AH37" i="82"/>
  <c r="AM66" i="82"/>
  <c r="AG66" i="82" s="1"/>
  <c r="AH81" i="82"/>
  <c r="AH80" i="82"/>
  <c r="AC76" i="82"/>
  <c r="W76" i="82" s="1"/>
  <c r="AH49" i="82"/>
  <c r="AH64" i="82"/>
  <c r="AH46" i="82"/>
  <c r="AH17" i="82"/>
  <c r="AH36" i="82"/>
  <c r="AH34" i="82"/>
  <c r="AH47" i="82"/>
  <c r="AM21" i="82"/>
  <c r="AG21" i="82" s="1"/>
  <c r="AH31" i="82"/>
  <c r="AH77" i="82"/>
  <c r="AH18" i="82"/>
  <c r="AM61" i="82"/>
  <c r="AG61" i="82" s="1"/>
  <c r="AM17" i="82"/>
  <c r="AK17" i="82" s="1"/>
  <c r="AH61" i="82"/>
  <c r="AH65" i="82"/>
  <c r="AC21" i="82"/>
  <c r="AH16" i="82"/>
  <c r="AH67" i="82"/>
  <c r="AH21" i="82"/>
  <c r="AM64" i="82"/>
  <c r="AK64" i="82" s="1"/>
  <c r="AH51" i="82"/>
  <c r="AH82" i="82"/>
  <c r="AM67" i="82"/>
  <c r="AG67" i="82" s="1"/>
  <c r="AM22" i="82"/>
  <c r="AG22" i="82" s="1"/>
  <c r="AM20" i="82"/>
  <c r="AG20" i="82" s="1"/>
  <c r="AH20" i="82"/>
  <c r="AM77" i="82"/>
  <c r="AK77" i="82" s="1"/>
  <c r="AH76" i="82"/>
  <c r="AH50" i="82"/>
  <c r="AC77" i="82"/>
  <c r="AC19" i="82"/>
  <c r="AA19" i="82" s="1"/>
  <c r="AH35" i="82"/>
  <c r="AH22" i="82"/>
  <c r="AM65" i="82"/>
  <c r="AK65" i="82" s="1"/>
  <c r="AC16" i="82"/>
  <c r="AH32" i="82"/>
  <c r="AH78" i="82"/>
  <c r="AH79" i="82"/>
  <c r="AC82" i="82"/>
  <c r="W82" i="82" s="1"/>
  <c r="AC81" i="82"/>
  <c r="AA81" i="82" s="1"/>
  <c r="AH19" i="82"/>
  <c r="AH33" i="82"/>
  <c r="AM63" i="82"/>
  <c r="AK63" i="82" s="1"/>
  <c r="AC22" i="82"/>
  <c r="AM37" i="82"/>
  <c r="AK37" i="82" s="1"/>
  <c r="AC52" i="82"/>
  <c r="W52" i="82" s="1"/>
  <c r="AM35" i="82"/>
  <c r="AG35" i="82" s="1"/>
  <c r="AM32" i="82"/>
  <c r="AG32" i="82" s="1"/>
  <c r="AM52" i="82"/>
  <c r="AK52" i="82" s="1"/>
  <c r="AC47" i="82"/>
  <c r="W47" i="82" s="1"/>
  <c r="AC31" i="82"/>
  <c r="AC37" i="82"/>
  <c r="AC18" i="82"/>
  <c r="AM82" i="82"/>
  <c r="AG82" i="82" s="1"/>
  <c r="AC36" i="82"/>
  <c r="W36" i="82" s="1"/>
  <c r="AM81" i="82"/>
  <c r="AK81" i="82" s="1"/>
  <c r="AC48" i="82"/>
  <c r="AA48" i="82" s="1"/>
  <c r="AC51" i="82"/>
  <c r="AM50" i="82"/>
  <c r="AK50" i="82" s="1"/>
  <c r="AM46" i="82"/>
  <c r="AK46" i="82" s="1"/>
  <c r="AM36" i="82"/>
  <c r="AG36" i="82" s="1"/>
  <c r="AM47" i="82"/>
  <c r="AG47" i="82" s="1"/>
  <c r="AC34" i="82"/>
  <c r="W34" i="82" s="1"/>
  <c r="AM51" i="82"/>
  <c r="AK51" i="82" s="1"/>
  <c r="AC62" i="82"/>
  <c r="AC50" i="82"/>
  <c r="AM78" i="82"/>
  <c r="AC20" i="82"/>
  <c r="AM31" i="82"/>
  <c r="AK31" i="82" s="1"/>
  <c r="AM49" i="82"/>
  <c r="AK49" i="82" s="1"/>
  <c r="AC78" i="82"/>
  <c r="AA78" i="82" s="1"/>
  <c r="AC66" i="82"/>
  <c r="AA66" i="82" s="1"/>
  <c r="AM34" i="82"/>
  <c r="AK34" i="82" s="1"/>
  <c r="AC32" i="82"/>
  <c r="W32" i="82" s="1"/>
  <c r="AC35" i="82"/>
  <c r="W35" i="82" s="1"/>
  <c r="AC63" i="82"/>
  <c r="W63" i="82" s="1"/>
  <c r="AM48" i="82"/>
  <c r="AC46" i="82"/>
  <c r="AC65" i="82"/>
  <c r="AM80" i="82"/>
  <c r="AK80" i="82" s="1"/>
  <c r="AC80" i="82"/>
  <c r="AC64" i="82"/>
  <c r="AC79" i="82"/>
  <c r="W79" i="82" s="1"/>
  <c r="AC61" i="82"/>
  <c r="AC67" i="82"/>
  <c r="AA67" i="82" s="1"/>
  <c r="AM76" i="82"/>
  <c r="AG76" i="82" s="1"/>
  <c r="AG33" i="82"/>
  <c r="AB38" i="82"/>
  <c r="AG62" i="82"/>
  <c r="AB83" i="82"/>
  <c r="AK79" i="82"/>
  <c r="AL68" i="82"/>
  <c r="AK32" i="82"/>
  <c r="AB53" i="82"/>
  <c r="AL38" i="82"/>
  <c r="AL83" i="82"/>
  <c r="AL53" i="82"/>
  <c r="X80" i="82"/>
  <c r="X32" i="82"/>
  <c r="X76" i="82"/>
  <c r="X48" i="82"/>
  <c r="X21" i="82"/>
  <c r="X34" i="82"/>
  <c r="AK20" i="82"/>
  <c r="X33" i="82"/>
  <c r="X46" i="82"/>
  <c r="X35" i="82"/>
  <c r="AD16" i="82"/>
  <c r="X49" i="82"/>
  <c r="X37" i="82"/>
  <c r="X81" i="82"/>
  <c r="X63" i="82"/>
  <c r="X78" i="82"/>
  <c r="X19" i="82"/>
  <c r="X36" i="82"/>
  <c r="AG79" i="82"/>
  <c r="X17" i="82"/>
  <c r="AB23" i="82"/>
  <c r="X66" i="82"/>
  <c r="X82" i="82"/>
  <c r="X61" i="82"/>
  <c r="X67" i="82"/>
  <c r="X16" i="82"/>
  <c r="X47" i="82"/>
  <c r="X20" i="82"/>
  <c r="X22" i="82"/>
  <c r="AK33" i="82"/>
  <c r="X79" i="82"/>
  <c r="X62" i="82"/>
  <c r="X18" i="82"/>
  <c r="X52" i="82"/>
  <c r="X51" i="82"/>
  <c r="X50" i="82"/>
  <c r="X77" i="82"/>
  <c r="X64" i="82"/>
  <c r="X65" i="82"/>
  <c r="X31" i="82"/>
  <c r="AK18" i="82"/>
  <c r="AG18" i="82"/>
  <c r="AG19" i="82"/>
  <c r="AK19" i="82"/>
  <c r="AK16" i="82"/>
  <c r="AG16" i="82"/>
  <c r="AB68" i="82"/>
  <c r="AL23" i="82"/>
  <c r="L47" i="66" l="1"/>
  <c r="AG32" i="85"/>
  <c r="AG20" i="85"/>
  <c r="AK53" i="85"/>
  <c r="AI44" i="85" s="1"/>
  <c r="P76" i="85" s="1"/>
  <c r="W82" i="85"/>
  <c r="AA82" i="85"/>
  <c r="AF52" i="85"/>
  <c r="AF48" i="85"/>
  <c r="AF46" i="85"/>
  <c r="AF47" i="85"/>
  <c r="AF50" i="85"/>
  <c r="AF51" i="85"/>
  <c r="AF49" i="85"/>
  <c r="AA77" i="85"/>
  <c r="W77" i="85"/>
  <c r="AA53" i="85"/>
  <c r="Y44" i="85" s="1"/>
  <c r="H76" i="85" s="1"/>
  <c r="W79" i="85"/>
  <c r="AA79" i="85"/>
  <c r="AK16" i="85"/>
  <c r="AK23" i="85" s="1"/>
  <c r="AM23" i="85"/>
  <c r="AG16" i="85"/>
  <c r="AA38" i="85"/>
  <c r="Y29" i="85" s="1"/>
  <c r="H45" i="85" s="1"/>
  <c r="AA80" i="85"/>
  <c r="W80" i="85"/>
  <c r="AK82" i="85"/>
  <c r="AK83" i="85" s="1"/>
  <c r="AG82" i="85"/>
  <c r="AM83" i="85"/>
  <c r="AA76" i="85"/>
  <c r="AC83" i="85"/>
  <c r="W76" i="85"/>
  <c r="V50" i="85"/>
  <c r="V46" i="85"/>
  <c r="Z44" i="85"/>
  <c r="V52" i="85"/>
  <c r="AB44" i="85"/>
  <c r="AA44" i="85"/>
  <c r="V51" i="85"/>
  <c r="V48" i="85"/>
  <c r="V49" i="85"/>
  <c r="AC44" i="85"/>
  <c r="V47" i="85"/>
  <c r="V36" i="85"/>
  <c r="V37" i="85"/>
  <c r="V32" i="85"/>
  <c r="V31" i="85"/>
  <c r="V34" i="85"/>
  <c r="V35" i="85"/>
  <c r="AC29" i="85"/>
  <c r="AA29" i="85"/>
  <c r="Z29" i="85"/>
  <c r="AB29" i="85"/>
  <c r="V33" i="85"/>
  <c r="AG61" i="85"/>
  <c r="AM68" i="85"/>
  <c r="AK61" i="85"/>
  <c r="AK68" i="85" s="1"/>
  <c r="W78" i="85"/>
  <c r="AA78" i="85"/>
  <c r="AA23" i="85"/>
  <c r="Y14" i="85" s="1"/>
  <c r="H14" i="85" s="1"/>
  <c r="AC68" i="85"/>
  <c r="AA61" i="85"/>
  <c r="AA68" i="85" s="1"/>
  <c r="Y59" i="85" s="1"/>
  <c r="H107" i="85" s="1"/>
  <c r="W61" i="85"/>
  <c r="AK31" i="85"/>
  <c r="AK38" i="85" s="1"/>
  <c r="AG31" i="85"/>
  <c r="AM38" i="85"/>
  <c r="V17" i="85"/>
  <c r="V20" i="85"/>
  <c r="V16" i="85"/>
  <c r="V18" i="85"/>
  <c r="V22" i="85"/>
  <c r="AC14" i="85"/>
  <c r="AB14" i="85"/>
  <c r="AA14" i="85"/>
  <c r="V21" i="85"/>
  <c r="Z14" i="85"/>
  <c r="V19" i="85"/>
  <c r="AK66" i="82"/>
  <c r="AK22" i="82"/>
  <c r="AK61" i="82"/>
  <c r="AG17" i="82"/>
  <c r="AM23" i="82"/>
  <c r="AJ14" i="82" s="1"/>
  <c r="AK67" i="82"/>
  <c r="AG64" i="82"/>
  <c r="AG52" i="82"/>
  <c r="AA47" i="82"/>
  <c r="AA82" i="82"/>
  <c r="H138" i="82" s="1"/>
  <c r="AG65" i="82"/>
  <c r="AK21" i="82"/>
  <c r="AG37" i="82"/>
  <c r="AK47" i="82"/>
  <c r="AG63" i="82"/>
  <c r="AM68" i="82"/>
  <c r="AF63" i="82" s="1"/>
  <c r="AG51" i="82"/>
  <c r="AG81" i="82"/>
  <c r="AG49" i="82"/>
  <c r="AA63" i="82"/>
  <c r="AG46" i="82"/>
  <c r="AG80" i="82"/>
  <c r="AK36" i="82"/>
  <c r="AG77" i="82"/>
  <c r="AG31" i="82"/>
  <c r="AG50" i="82"/>
  <c r="AG34" i="82"/>
  <c r="AA79" i="82"/>
  <c r="AM53" i="82"/>
  <c r="AF49" i="82" s="1"/>
  <c r="AK76" i="82"/>
  <c r="AK82" i="82"/>
  <c r="AM83" i="82"/>
  <c r="AF81" i="82" s="1"/>
  <c r="AK48" i="82"/>
  <c r="AG48" i="82"/>
  <c r="AK35" i="82"/>
  <c r="AM38" i="82"/>
  <c r="AF37" i="82" s="1"/>
  <c r="AG78" i="82"/>
  <c r="AK78" i="82"/>
  <c r="AA76" i="82"/>
  <c r="AA52" i="82"/>
  <c r="W78" i="82"/>
  <c r="W48" i="82"/>
  <c r="AA32" i="82"/>
  <c r="W22" i="82"/>
  <c r="AA22" i="82"/>
  <c r="AC83" i="82"/>
  <c r="W67" i="82"/>
  <c r="W77" i="82"/>
  <c r="AA77" i="82"/>
  <c r="AA36" i="82"/>
  <c r="W81" i="82"/>
  <c r="AA49" i="82"/>
  <c r="W49" i="82"/>
  <c r="W66" i="82"/>
  <c r="AA33" i="82"/>
  <c r="W33" i="82"/>
  <c r="W51" i="82"/>
  <c r="AA51" i="82"/>
  <c r="W19" i="82"/>
  <c r="AA64" i="82"/>
  <c r="W64" i="82"/>
  <c r="W21" i="82"/>
  <c r="AA21" i="82"/>
  <c r="AA20" i="82"/>
  <c r="W20" i="82"/>
  <c r="W31" i="82"/>
  <c r="AA31" i="82"/>
  <c r="W61" i="82"/>
  <c r="AA61" i="82"/>
  <c r="AA37" i="82"/>
  <c r="W37" i="82"/>
  <c r="AA35" i="82"/>
  <c r="W46" i="82"/>
  <c r="AA46" i="82"/>
  <c r="AA17" i="82"/>
  <c r="W17" i="82"/>
  <c r="W16" i="82"/>
  <c r="AA16" i="82"/>
  <c r="AA34" i="82"/>
  <c r="AC53" i="82"/>
  <c r="W80" i="82"/>
  <c r="AA80" i="82"/>
  <c r="W50" i="82"/>
  <c r="AA50" i="82"/>
  <c r="W65" i="82"/>
  <c r="AA65" i="82"/>
  <c r="AC38" i="82"/>
  <c r="W18" i="82"/>
  <c r="AC23" i="82"/>
  <c r="AA18" i="82"/>
  <c r="AA62" i="82"/>
  <c r="W62" i="82"/>
  <c r="AC68" i="82"/>
  <c r="AF16" i="82"/>
  <c r="AF20" i="82"/>
  <c r="AF22" i="82"/>
  <c r="AF19" i="82"/>
  <c r="AF21" i="82"/>
  <c r="AF18" i="82"/>
  <c r="AF17" i="82"/>
  <c r="AI74" i="85" l="1"/>
  <c r="P138" i="85" s="1"/>
  <c r="AI59" i="85"/>
  <c r="P107" i="85" s="1"/>
  <c r="AC59" i="85"/>
  <c r="AB59" i="85"/>
  <c r="V63" i="85"/>
  <c r="AA59" i="85"/>
  <c r="Z59" i="85"/>
  <c r="V66" i="85"/>
  <c r="V67" i="85"/>
  <c r="V61" i="85"/>
  <c r="V62" i="85"/>
  <c r="V64" i="85"/>
  <c r="V65" i="85"/>
  <c r="AF65" i="85"/>
  <c r="AF61" i="85"/>
  <c r="AF62" i="85"/>
  <c r="AF63" i="85"/>
  <c r="AF64" i="85"/>
  <c r="AF67" i="85"/>
  <c r="AF66" i="85"/>
  <c r="AF18" i="85"/>
  <c r="AF22" i="85"/>
  <c r="AM14" i="85"/>
  <c r="AL14" i="85"/>
  <c r="AF21" i="85"/>
  <c r="AF16" i="85"/>
  <c r="AF17" i="85"/>
  <c r="AF19" i="85"/>
  <c r="AJ14" i="85"/>
  <c r="AF20" i="85"/>
  <c r="AK14" i="85"/>
  <c r="AF34" i="85"/>
  <c r="AF37" i="85"/>
  <c r="AF33" i="85"/>
  <c r="AF31" i="85"/>
  <c r="AF32" i="85"/>
  <c r="AF36" i="85"/>
  <c r="AF35" i="85"/>
  <c r="AI29" i="85"/>
  <c r="P45" i="85" s="1"/>
  <c r="V82" i="85"/>
  <c r="V78" i="85"/>
  <c r="AC74" i="85"/>
  <c r="AB74" i="85"/>
  <c r="AA74" i="85"/>
  <c r="Z74" i="85"/>
  <c r="V79" i="85"/>
  <c r="V81" i="85"/>
  <c r="V76" i="85"/>
  <c r="V77" i="85"/>
  <c r="V80" i="85"/>
  <c r="AA83" i="85"/>
  <c r="Y74" i="85" s="1"/>
  <c r="H138" i="85" s="1"/>
  <c r="AF80" i="85"/>
  <c r="AF79" i="85"/>
  <c r="AF82" i="85"/>
  <c r="AF81" i="85"/>
  <c r="AF76" i="85"/>
  <c r="AF78" i="85"/>
  <c r="AF77" i="85"/>
  <c r="V23" i="85"/>
  <c r="DD3" i="85" s="1" a="1"/>
  <c r="DD3" i="85" s="1"/>
  <c r="AI14" i="85"/>
  <c r="P14" i="85" s="1"/>
  <c r="AK14" i="82"/>
  <c r="AM14" i="82"/>
  <c r="AK23" i="82"/>
  <c r="AI14" i="82" s="1"/>
  <c r="P14" i="82" s="1"/>
  <c r="P107" i="82"/>
  <c r="AL14" i="82"/>
  <c r="AF64" i="82"/>
  <c r="AF67" i="82"/>
  <c r="AF61" i="82"/>
  <c r="AF65" i="82"/>
  <c r="AF62" i="82"/>
  <c r="AF66" i="82"/>
  <c r="AF47" i="82"/>
  <c r="P76" i="82"/>
  <c r="AF79" i="82"/>
  <c r="P45" i="82"/>
  <c r="AF82" i="82"/>
  <c r="AF52" i="82"/>
  <c r="AF77" i="82"/>
  <c r="AF76" i="82"/>
  <c r="AF78" i="82"/>
  <c r="AF51" i="82"/>
  <c r="AF80" i="82"/>
  <c r="AF46" i="82"/>
  <c r="AF50" i="82"/>
  <c r="AF48" i="82"/>
  <c r="AF35" i="82"/>
  <c r="AF36" i="82"/>
  <c r="AK83" i="82"/>
  <c r="AI74" i="82" s="1"/>
  <c r="P138" i="82" s="1"/>
  <c r="AF34" i="82"/>
  <c r="AF31" i="82"/>
  <c r="AF33" i="82"/>
  <c r="AF32" i="82"/>
  <c r="V36" i="82"/>
  <c r="AB29" i="82"/>
  <c r="AC29" i="82"/>
  <c r="AA29" i="82"/>
  <c r="Z29" i="82"/>
  <c r="V78" i="82"/>
  <c r="Z74" i="82"/>
  <c r="AC74" i="82"/>
  <c r="AA74" i="82"/>
  <c r="AB74" i="82"/>
  <c r="AB59" i="82"/>
  <c r="AC59" i="82"/>
  <c r="AA59" i="82"/>
  <c r="Z59" i="82"/>
  <c r="AC44" i="82"/>
  <c r="Z44" i="82"/>
  <c r="AB44" i="82"/>
  <c r="AA44" i="82"/>
  <c r="V81" i="82"/>
  <c r="V79" i="82"/>
  <c r="V80" i="82"/>
  <c r="AA83" i="82"/>
  <c r="V76" i="82"/>
  <c r="V77" i="82"/>
  <c r="V82" i="82"/>
  <c r="AA53" i="82"/>
  <c r="H76" i="82" s="1"/>
  <c r="AA38" i="82"/>
  <c r="H45" i="82" s="1"/>
  <c r="V33" i="82"/>
  <c r="V37" i="82"/>
  <c r="V35" i="82"/>
  <c r="V48" i="82"/>
  <c r="V47" i="82"/>
  <c r="V52" i="82"/>
  <c r="V50" i="82"/>
  <c r="V46" i="82"/>
  <c r="V51" i="82"/>
  <c r="V49" i="82"/>
  <c r="AA68" i="82"/>
  <c r="H107" i="82" s="1"/>
  <c r="V32" i="82"/>
  <c r="V34" i="82"/>
  <c r="V31" i="82"/>
  <c r="AA23" i="82"/>
  <c r="H14" i="82" s="1"/>
  <c r="AC14" i="82"/>
  <c r="V19" i="82"/>
  <c r="V17" i="82"/>
  <c r="V20" i="82"/>
  <c r="V18" i="82"/>
  <c r="V21" i="82"/>
  <c r="V16" i="82"/>
  <c r="AA14" i="82"/>
  <c r="Z14" i="82"/>
  <c r="V22" i="82"/>
  <c r="AB14" i="82"/>
  <c r="V64" i="82"/>
  <c r="V65" i="82"/>
  <c r="V61" i="82"/>
  <c r="V67" i="82"/>
  <c r="V62" i="82"/>
  <c r="V63" i="82"/>
  <c r="V66" i="82"/>
  <c r="DD4" i="85" l="1"/>
  <c r="DD5" i="85"/>
  <c r="V23" i="82"/>
  <c r="DD5" i="82" s="1"/>
  <c r="DD3" i="82" l="1" a="1"/>
  <c r="DD3" i="82" s="1"/>
  <c r="DD4" i="82"/>
  <c r="P229" i="20"/>
  <c r="P230" i="20"/>
  <c r="P231" i="20"/>
  <c r="P232" i="20"/>
  <c r="P233" i="20"/>
  <c r="P234" i="20"/>
  <c r="P235" i="20"/>
  <c r="P236" i="20"/>
  <c r="B248" i="20"/>
  <c r="B224" i="20"/>
  <c r="K210" i="6"/>
  <c r="K204" i="6"/>
  <c r="K198" i="6"/>
  <c r="K169" i="6"/>
  <c r="K163" i="6"/>
  <c r="K157" i="6"/>
  <c r="K151" i="6"/>
  <c r="K145" i="6"/>
  <c r="K139" i="6"/>
  <c r="K133" i="6"/>
  <c r="K127" i="6"/>
  <c r="K121" i="6"/>
  <c r="C262" i="6"/>
  <c r="C256" i="6"/>
  <c r="C250" i="6"/>
  <c r="C244" i="6"/>
  <c r="C238" i="6"/>
  <c r="T213" i="6"/>
  <c r="T188" i="6"/>
  <c r="T183" i="6"/>
  <c r="T178" i="6"/>
  <c r="T173" i="6"/>
  <c r="T168" i="6"/>
  <c r="AQ7" i="6"/>
  <c r="AQ6" i="6"/>
  <c r="C232" i="6"/>
  <c r="C227" i="6"/>
  <c r="C222" i="6"/>
  <c r="C216" i="6"/>
  <c r="C210" i="6"/>
  <c r="C204" i="6"/>
  <c r="C199" i="6"/>
  <c r="C194" i="6"/>
  <c r="C189" i="6"/>
  <c r="C184" i="6"/>
  <c r="C178" i="6"/>
  <c r="C172" i="6"/>
  <c r="C167" i="6"/>
  <c r="C162" i="6"/>
  <c r="C157" i="6"/>
  <c r="C152" i="6"/>
  <c r="C147" i="6"/>
  <c r="C142" i="6"/>
  <c r="C137" i="6"/>
  <c r="C132" i="6"/>
  <c r="C127" i="6"/>
  <c r="C122" i="6"/>
  <c r="C117" i="6"/>
  <c r="C112" i="6"/>
  <c r="C107" i="6"/>
  <c r="C101" i="6"/>
  <c r="C96" i="6"/>
  <c r="C91" i="6"/>
  <c r="C86" i="6"/>
  <c r="BS123" i="71" l="1"/>
  <c r="BR123" i="71"/>
  <c r="BQ123" i="71"/>
  <c r="BP123" i="71"/>
  <c r="BO123" i="71"/>
  <c r="BN123" i="71"/>
  <c r="BN104" i="71"/>
  <c r="BN89" i="71"/>
  <c r="BN86" i="71"/>
  <c r="BN81" i="71"/>
  <c r="BR18" i="71"/>
  <c r="BQ18" i="71"/>
  <c r="BP18" i="71"/>
  <c r="BO18" i="71"/>
  <c r="AR54" i="71"/>
  <c r="AP55" i="71" s="1"/>
  <c r="AQ55" i="71" s="1"/>
  <c r="BL11" i="71"/>
  <c r="BJ12" i="71" s="1"/>
  <c r="BK12" i="71" s="1"/>
  <c r="BI54" i="71"/>
  <c r="BJ52" i="71"/>
  <c r="BE52" i="71"/>
  <c r="BE51" i="71"/>
  <c r="BI50" i="71"/>
  <c r="BE50" i="71"/>
  <c r="AO54" i="71"/>
  <c r="AP52" i="71"/>
  <c r="AK52" i="71"/>
  <c r="AK51" i="71"/>
  <c r="AO50" i="71"/>
  <c r="AK50" i="71"/>
  <c r="AR56" i="71"/>
  <c r="AR51" i="71"/>
  <c r="AR50" i="71"/>
  <c r="BL13" i="71"/>
  <c r="BI11" i="71"/>
  <c r="BJ9" i="71"/>
  <c r="BE9" i="71"/>
  <c r="BL8" i="71"/>
  <c r="BE8" i="71"/>
  <c r="BL7" i="71"/>
  <c r="BI7" i="71"/>
  <c r="BE7" i="71"/>
  <c r="F10" i="71"/>
  <c r="DZ139" i="71"/>
  <c r="DX139" i="71"/>
  <c r="BL91" i="71"/>
  <c r="BK91" i="71"/>
  <c r="BJ91" i="71"/>
  <c r="BI91" i="71"/>
  <c r="BH91" i="71"/>
  <c r="BG91" i="71"/>
  <c r="BF91" i="71"/>
  <c r="BE91" i="71"/>
  <c r="AR91" i="71"/>
  <c r="AQ91" i="71"/>
  <c r="AP91" i="71"/>
  <c r="AO91" i="71"/>
  <c r="AN91" i="71"/>
  <c r="AM91" i="71"/>
  <c r="AK91" i="71"/>
  <c r="W74" i="71"/>
  <c r="V74" i="71"/>
  <c r="U74" i="71"/>
  <c r="T74" i="71"/>
  <c r="S74" i="71"/>
  <c r="P74" i="71"/>
  <c r="O74" i="71"/>
  <c r="N74" i="71"/>
  <c r="M74" i="71"/>
  <c r="L74" i="71"/>
  <c r="K74" i="71"/>
  <c r="J74" i="71"/>
  <c r="I74" i="71"/>
  <c r="H74" i="71"/>
  <c r="G74" i="71"/>
  <c r="F74" i="71"/>
  <c r="E74" i="71"/>
  <c r="D74" i="71"/>
  <c r="C74" i="71"/>
  <c r="B74" i="71"/>
  <c r="BK71" i="71"/>
  <c r="P56" i="71" s="1"/>
  <c r="BJ71" i="71"/>
  <c r="BE71" i="71"/>
  <c r="AQ71" i="71"/>
  <c r="H56" i="71" s="1"/>
  <c r="AP71" i="71"/>
  <c r="AK71" i="71"/>
  <c r="R71" i="71"/>
  <c r="BK70" i="71"/>
  <c r="P55" i="71" s="1"/>
  <c r="BJ70" i="71"/>
  <c r="BE70" i="71"/>
  <c r="AQ70" i="71"/>
  <c r="H55" i="71" s="1"/>
  <c r="AP70" i="71"/>
  <c r="AK70" i="71"/>
  <c r="R70" i="71"/>
  <c r="L70" i="71"/>
  <c r="D70" i="71"/>
  <c r="BK69" i="71"/>
  <c r="P54" i="71" s="1"/>
  <c r="BJ69" i="71"/>
  <c r="BE69" i="71"/>
  <c r="AQ69" i="71"/>
  <c r="H54" i="71" s="1"/>
  <c r="AP69" i="71"/>
  <c r="AK69" i="71"/>
  <c r="R69" i="71"/>
  <c r="L69" i="71"/>
  <c r="D69" i="71"/>
  <c r="BK68" i="71"/>
  <c r="P53" i="71" s="1"/>
  <c r="BJ68" i="71"/>
  <c r="BE68" i="71"/>
  <c r="AQ68" i="71"/>
  <c r="H53" i="71" s="1"/>
  <c r="AP68" i="71"/>
  <c r="AK68" i="71"/>
  <c r="R68" i="71"/>
  <c r="L68" i="71"/>
  <c r="D68" i="71"/>
  <c r="BK67" i="71"/>
  <c r="P52" i="71" s="1"/>
  <c r="BJ67" i="71"/>
  <c r="BE67" i="71"/>
  <c r="AQ67" i="71"/>
  <c r="H52" i="71" s="1"/>
  <c r="AP67" i="71"/>
  <c r="AK67" i="71"/>
  <c r="L67" i="71"/>
  <c r="K67" i="71"/>
  <c r="J67" i="71"/>
  <c r="D67" i="71"/>
  <c r="C67" i="71"/>
  <c r="B67" i="71"/>
  <c r="R67" i="71" s="1"/>
  <c r="BK66" i="71"/>
  <c r="P51" i="71" s="1"/>
  <c r="BJ66" i="71"/>
  <c r="BE66" i="71"/>
  <c r="AQ66" i="71"/>
  <c r="H51" i="71" s="1"/>
  <c r="AP66" i="71"/>
  <c r="AK66" i="71"/>
  <c r="L66" i="71"/>
  <c r="K66" i="71"/>
  <c r="J66" i="71"/>
  <c r="D66" i="71"/>
  <c r="C66" i="71"/>
  <c r="B66" i="71"/>
  <c r="R66" i="71" s="1"/>
  <c r="BK65" i="71"/>
  <c r="P50" i="71" s="1"/>
  <c r="BJ65" i="71"/>
  <c r="BE65" i="71"/>
  <c r="AQ65" i="71"/>
  <c r="H50" i="71" s="1"/>
  <c r="AP65" i="71"/>
  <c r="AK65" i="71"/>
  <c r="L65" i="71"/>
  <c r="K65" i="71"/>
  <c r="J65" i="71"/>
  <c r="D65" i="71"/>
  <c r="C65" i="71"/>
  <c r="B65" i="71"/>
  <c r="R65" i="71" s="1"/>
  <c r="BK64" i="71"/>
  <c r="BJ64" i="71"/>
  <c r="BE64" i="71"/>
  <c r="AQ64" i="71"/>
  <c r="AP64" i="71"/>
  <c r="AK64" i="71"/>
  <c r="R64" i="71"/>
  <c r="L64" i="71"/>
  <c r="K64" i="71"/>
  <c r="J64" i="71"/>
  <c r="D64" i="71"/>
  <c r="C64" i="71"/>
  <c r="B64" i="71"/>
  <c r="BK63" i="71"/>
  <c r="P48" i="71" s="1"/>
  <c r="BJ63" i="71"/>
  <c r="BE63" i="71"/>
  <c r="AQ63" i="71"/>
  <c r="H48" i="71" s="1"/>
  <c r="AP63" i="71"/>
  <c r="AK63" i="71"/>
  <c r="L63" i="71"/>
  <c r="K63" i="71"/>
  <c r="J63" i="71"/>
  <c r="D63" i="71"/>
  <c r="C63" i="71"/>
  <c r="B63" i="71"/>
  <c r="R63" i="71" s="1"/>
  <c r="BK62" i="71"/>
  <c r="P47" i="71" s="1"/>
  <c r="BJ62" i="71"/>
  <c r="BE62" i="71"/>
  <c r="AQ62" i="71"/>
  <c r="AP62" i="71"/>
  <c r="AK62" i="71"/>
  <c r="L62" i="71"/>
  <c r="K62" i="71"/>
  <c r="J62" i="71"/>
  <c r="D62" i="71"/>
  <c r="C62" i="71"/>
  <c r="B62" i="71"/>
  <c r="R62" i="71" s="1"/>
  <c r="BK61" i="71"/>
  <c r="P46" i="71" s="1"/>
  <c r="BJ61" i="71"/>
  <c r="BE61" i="71"/>
  <c r="AQ61" i="71"/>
  <c r="H46" i="71" s="1"/>
  <c r="AP61" i="71"/>
  <c r="AK61" i="71"/>
  <c r="L61" i="71"/>
  <c r="K61" i="71"/>
  <c r="J61" i="71"/>
  <c r="D61" i="71"/>
  <c r="C61" i="71"/>
  <c r="B61" i="71"/>
  <c r="R61" i="71" s="1"/>
  <c r="BK60" i="71"/>
  <c r="P45" i="71" s="1"/>
  <c r="BJ60" i="71"/>
  <c r="BE60" i="71"/>
  <c r="AQ60" i="71"/>
  <c r="AP60" i="71"/>
  <c r="AK60" i="71"/>
  <c r="L60" i="71"/>
  <c r="K60" i="71"/>
  <c r="J60" i="71"/>
  <c r="D60" i="71"/>
  <c r="C60" i="71"/>
  <c r="B60" i="71"/>
  <c r="R60" i="71" s="1"/>
  <c r="L59" i="71"/>
  <c r="K59" i="71"/>
  <c r="J59" i="71"/>
  <c r="D59" i="71"/>
  <c r="C59" i="71"/>
  <c r="B59" i="71"/>
  <c r="R59" i="71" s="1"/>
  <c r="K58" i="71"/>
  <c r="J58" i="71"/>
  <c r="C58" i="71"/>
  <c r="B58" i="71"/>
  <c r="R58" i="71" s="1"/>
  <c r="R57" i="71"/>
  <c r="P57" i="71"/>
  <c r="O57" i="71"/>
  <c r="N57" i="71"/>
  <c r="H57" i="71"/>
  <c r="G57" i="71"/>
  <c r="F57" i="71"/>
  <c r="BL56" i="71"/>
  <c r="N56" i="71"/>
  <c r="J56" i="71"/>
  <c r="F56" i="71"/>
  <c r="B56" i="71"/>
  <c r="R56" i="71" s="1"/>
  <c r="N55" i="71"/>
  <c r="J55" i="71"/>
  <c r="F55" i="71"/>
  <c r="B55" i="71"/>
  <c r="R55" i="71" s="1"/>
  <c r="BL54" i="71"/>
  <c r="BJ55" i="71" s="1"/>
  <c r="N54" i="71"/>
  <c r="J54" i="71"/>
  <c r="F54" i="71"/>
  <c r="B54" i="71"/>
  <c r="R54" i="71" s="1"/>
  <c r="N53" i="71"/>
  <c r="J53" i="71"/>
  <c r="F53" i="71"/>
  <c r="B53" i="71"/>
  <c r="R53" i="71" s="1"/>
  <c r="N52" i="71"/>
  <c r="J52" i="71"/>
  <c r="F52" i="71"/>
  <c r="B52" i="71"/>
  <c r="R52" i="71" s="1"/>
  <c r="BL51" i="71"/>
  <c r="N51" i="71"/>
  <c r="J51" i="71"/>
  <c r="F51" i="71"/>
  <c r="B51" i="71"/>
  <c r="R51" i="71" s="1"/>
  <c r="BL50" i="71"/>
  <c r="N50" i="71"/>
  <c r="J50" i="71"/>
  <c r="F50" i="71"/>
  <c r="B50" i="71"/>
  <c r="R50" i="71" s="1"/>
  <c r="P49" i="71"/>
  <c r="N49" i="71"/>
  <c r="J49" i="71"/>
  <c r="H49" i="71"/>
  <c r="F49" i="71"/>
  <c r="B49" i="71"/>
  <c r="R49" i="71" s="1"/>
  <c r="BL48" i="71"/>
  <c r="BK48" i="71"/>
  <c r="BJ48" i="71"/>
  <c r="BI48" i="71"/>
  <c r="BH48" i="71"/>
  <c r="BG48" i="71"/>
  <c r="BF48" i="71"/>
  <c r="BE48" i="71"/>
  <c r="AR48" i="71"/>
  <c r="AQ48" i="71"/>
  <c r="AP48" i="71"/>
  <c r="AO48" i="71"/>
  <c r="AN48" i="71"/>
  <c r="AM48" i="71"/>
  <c r="AK48" i="71"/>
  <c r="N48" i="71"/>
  <c r="J48" i="71"/>
  <c r="F48" i="71"/>
  <c r="B48" i="71"/>
  <c r="R48" i="71" s="1"/>
  <c r="N47" i="71"/>
  <c r="J47" i="71"/>
  <c r="H47" i="71"/>
  <c r="F47" i="71"/>
  <c r="B47" i="71"/>
  <c r="R47" i="71" s="1"/>
  <c r="N46" i="71"/>
  <c r="J46" i="71"/>
  <c r="F46" i="71"/>
  <c r="B46" i="71"/>
  <c r="R46" i="71" s="1"/>
  <c r="R45" i="71"/>
  <c r="N45" i="71"/>
  <c r="H45" i="71"/>
  <c r="F45" i="71"/>
  <c r="R44" i="71"/>
  <c r="R43" i="71"/>
  <c r="N43" i="71"/>
  <c r="F43" i="71"/>
  <c r="R42" i="71"/>
  <c r="R41" i="71"/>
  <c r="N41" i="71"/>
  <c r="M41" i="71"/>
  <c r="L41" i="71"/>
  <c r="F41" i="71"/>
  <c r="E41" i="71"/>
  <c r="D41" i="71"/>
  <c r="R40" i="71"/>
  <c r="K40" i="71"/>
  <c r="N4" i="71" s="1"/>
  <c r="C40" i="71"/>
  <c r="G4" i="71" s="1"/>
  <c r="AR13" i="71"/>
  <c r="R39" i="71"/>
  <c r="C33" i="71"/>
  <c r="R38" i="71"/>
  <c r="R37" i="71"/>
  <c r="L37" i="71"/>
  <c r="D37" i="71"/>
  <c r="R36" i="71"/>
  <c r="L36" i="71"/>
  <c r="D36" i="71"/>
  <c r="R35" i="71"/>
  <c r="L35" i="71"/>
  <c r="D35" i="71"/>
  <c r="L34" i="71"/>
  <c r="K34" i="71"/>
  <c r="J34" i="71"/>
  <c r="D34" i="71"/>
  <c r="C34" i="71"/>
  <c r="B34" i="71"/>
  <c r="R34" i="71" s="1"/>
  <c r="B28" i="71"/>
  <c r="R33" i="71"/>
  <c r="L33" i="71"/>
  <c r="K33" i="71"/>
  <c r="J33" i="71"/>
  <c r="D33" i="71"/>
  <c r="B33" i="71"/>
  <c r="C27" i="71"/>
  <c r="R32" i="71"/>
  <c r="L32" i="71"/>
  <c r="K32" i="71"/>
  <c r="J32" i="71"/>
  <c r="D32" i="71"/>
  <c r="C32" i="71"/>
  <c r="B32" i="71"/>
  <c r="C28" i="71"/>
  <c r="L31" i="71"/>
  <c r="K31" i="71"/>
  <c r="J31" i="71"/>
  <c r="D31" i="71"/>
  <c r="C31" i="71"/>
  <c r="B31" i="71"/>
  <c r="R31" i="71" s="1"/>
  <c r="L30" i="71"/>
  <c r="K30" i="71"/>
  <c r="J30" i="71"/>
  <c r="D30" i="71"/>
  <c r="C30" i="71"/>
  <c r="B30" i="71"/>
  <c r="R30" i="71" s="1"/>
  <c r="L29" i="71"/>
  <c r="K29" i="71"/>
  <c r="J29" i="71"/>
  <c r="D29" i="71"/>
  <c r="B29" i="71"/>
  <c r="R29" i="71" s="1"/>
  <c r="BK28" i="71"/>
  <c r="P23" i="71" s="1"/>
  <c r="BJ28" i="71"/>
  <c r="BE28" i="71"/>
  <c r="B23" i="71"/>
  <c r="R23" i="71" s="1"/>
  <c r="R28" i="71"/>
  <c r="L28" i="71"/>
  <c r="K28" i="71"/>
  <c r="J28" i="71"/>
  <c r="D28" i="71"/>
  <c r="BK27" i="71"/>
  <c r="P22" i="71" s="1"/>
  <c r="BJ27" i="71"/>
  <c r="BE27" i="71"/>
  <c r="H22" i="71"/>
  <c r="B22" i="71"/>
  <c r="R22" i="71" s="1"/>
  <c r="L27" i="71"/>
  <c r="K27" i="71"/>
  <c r="J27" i="71"/>
  <c r="D27" i="71"/>
  <c r="B27" i="71"/>
  <c r="R27" i="71" s="1"/>
  <c r="BK26" i="71"/>
  <c r="P21" i="71" s="1"/>
  <c r="BJ26" i="71"/>
  <c r="BE26" i="71"/>
  <c r="B21" i="71"/>
  <c r="R21" i="71" s="1"/>
  <c r="L26" i="71"/>
  <c r="K26" i="71"/>
  <c r="J26" i="71"/>
  <c r="D26" i="71"/>
  <c r="B26" i="71"/>
  <c r="R26" i="71" s="1"/>
  <c r="BK25" i="71"/>
  <c r="P20" i="71" s="1"/>
  <c r="BJ25" i="71"/>
  <c r="BE25" i="71"/>
  <c r="H20" i="71"/>
  <c r="K25" i="71"/>
  <c r="J25" i="71"/>
  <c r="C25" i="71"/>
  <c r="B25" i="71"/>
  <c r="R25" i="71" s="1"/>
  <c r="BK24" i="71"/>
  <c r="BJ24" i="71"/>
  <c r="BE24" i="71"/>
  <c r="H19" i="71"/>
  <c r="R24" i="71"/>
  <c r="P24" i="71"/>
  <c r="O24" i="71"/>
  <c r="N24" i="71"/>
  <c r="J24" i="71"/>
  <c r="H24" i="71"/>
  <c r="G24" i="71"/>
  <c r="F24" i="71"/>
  <c r="BK23" i="71"/>
  <c r="P18" i="71" s="1"/>
  <c r="BJ23" i="71"/>
  <c r="BE23" i="71"/>
  <c r="N23" i="71"/>
  <c r="J23" i="71"/>
  <c r="H23" i="71"/>
  <c r="F23" i="71"/>
  <c r="BK22" i="71"/>
  <c r="P17" i="71" s="1"/>
  <c r="BJ22" i="71"/>
  <c r="BE22" i="71"/>
  <c r="H17" i="71"/>
  <c r="B17" i="71"/>
  <c r="R17" i="71" s="1"/>
  <c r="N22" i="71"/>
  <c r="J22" i="71"/>
  <c r="F22" i="71"/>
  <c r="BK21" i="71"/>
  <c r="P16" i="71" s="1"/>
  <c r="BJ21" i="71"/>
  <c r="BE21" i="71"/>
  <c r="H16" i="71"/>
  <c r="N21" i="71"/>
  <c r="J21" i="71"/>
  <c r="H21" i="71"/>
  <c r="F21" i="71"/>
  <c r="BK20" i="71"/>
  <c r="P15" i="71" s="1"/>
  <c r="BJ20" i="71"/>
  <c r="BE20" i="71"/>
  <c r="B15" i="71"/>
  <c r="R15" i="71" s="1"/>
  <c r="N20" i="71"/>
  <c r="J20" i="71"/>
  <c r="F20" i="71"/>
  <c r="B20" i="71"/>
  <c r="R20" i="71" s="1"/>
  <c r="BK19" i="71"/>
  <c r="BJ19" i="71"/>
  <c r="BE19" i="71"/>
  <c r="P19" i="71"/>
  <c r="N19" i="71"/>
  <c r="J19" i="71"/>
  <c r="F19" i="71"/>
  <c r="B19" i="71"/>
  <c r="R19" i="71" s="1"/>
  <c r="BK18" i="71"/>
  <c r="BJ18" i="71"/>
  <c r="BE18" i="71"/>
  <c r="H13" i="71"/>
  <c r="B13" i="71"/>
  <c r="R13" i="71" s="1"/>
  <c r="N18" i="71"/>
  <c r="J18" i="71"/>
  <c r="H18" i="71"/>
  <c r="F18" i="71"/>
  <c r="B18" i="71"/>
  <c r="R18" i="71" s="1"/>
  <c r="BK17" i="71"/>
  <c r="P12" i="71" s="1"/>
  <c r="BJ17" i="71"/>
  <c r="BE17" i="71"/>
  <c r="H12" i="71"/>
  <c r="N17" i="71"/>
  <c r="J17" i="71"/>
  <c r="F17" i="71"/>
  <c r="N16" i="71"/>
  <c r="J16" i="71"/>
  <c r="F16" i="71"/>
  <c r="B16" i="71"/>
  <c r="R16" i="71" s="1"/>
  <c r="N15" i="71"/>
  <c r="J15" i="71"/>
  <c r="H15" i="71"/>
  <c r="F15" i="71"/>
  <c r="P14" i="71"/>
  <c r="N14" i="71"/>
  <c r="J14" i="71"/>
  <c r="H14" i="71"/>
  <c r="F14" i="71"/>
  <c r="B14" i="71"/>
  <c r="R14" i="71" s="1"/>
  <c r="P13" i="71"/>
  <c r="N13" i="71"/>
  <c r="J13" i="71"/>
  <c r="F13" i="71"/>
  <c r="R12" i="71"/>
  <c r="N12" i="71"/>
  <c r="F12" i="71"/>
  <c r="R11" i="71"/>
  <c r="R10" i="71"/>
  <c r="N10" i="71"/>
  <c r="R9" i="71"/>
  <c r="R8" i="71"/>
  <c r="N8" i="71"/>
  <c r="M8" i="71"/>
  <c r="L8" i="71"/>
  <c r="F8" i="71"/>
  <c r="E8" i="71"/>
  <c r="D8" i="71"/>
  <c r="DY7" i="71"/>
  <c r="K7" i="71"/>
  <c r="C7" i="71"/>
  <c r="G3" i="71" s="1"/>
  <c r="DY6" i="71"/>
  <c r="AW5" i="71"/>
  <c r="AV5" i="71"/>
  <c r="AU5" i="71"/>
  <c r="AX5" i="71" s="1"/>
  <c r="AC5" i="71"/>
  <c r="AB5" i="71"/>
  <c r="AA5" i="71"/>
  <c r="AD5" i="71" s="1"/>
  <c r="BD4" i="71"/>
  <c r="AJ4" i="71"/>
  <c r="DZ3" i="71"/>
  <c r="BD3" i="71"/>
  <c r="AQ3" i="71"/>
  <c r="AJ3" i="71"/>
  <c r="N3" i="71"/>
  <c r="W2" i="71"/>
  <c r="V2" i="71"/>
  <c r="U2" i="71"/>
  <c r="T2" i="71"/>
  <c r="S2" i="71"/>
  <c r="R2" i="71"/>
  <c r="DZ1" i="71"/>
  <c r="DY1" i="71"/>
  <c r="W1" i="71"/>
  <c r="V1" i="71"/>
  <c r="U1" i="71"/>
  <c r="T1" i="71"/>
  <c r="S1" i="71"/>
  <c r="R1" i="71"/>
  <c r="G80" i="62"/>
  <c r="Q1" i="62"/>
  <c r="R1" i="62"/>
  <c r="S1" i="62"/>
  <c r="T1" i="62"/>
  <c r="U1" i="62"/>
  <c r="Q2" i="62"/>
  <c r="R2" i="62"/>
  <c r="S2" i="62"/>
  <c r="T2" i="62"/>
  <c r="U2" i="62"/>
  <c r="L72" i="62"/>
  <c r="K72" i="62"/>
  <c r="J72" i="62"/>
  <c r="I72" i="62"/>
  <c r="AO6" i="63"/>
  <c r="DA704" i="66"/>
  <c r="CY704" i="66"/>
  <c r="A702" i="66"/>
  <c r="AI702" i="66" s="1"/>
  <c r="AF701" i="66"/>
  <c r="AC701" i="66"/>
  <c r="AB701" i="66"/>
  <c r="AA701" i="66"/>
  <c r="W701" i="66"/>
  <c r="Z701" i="66" s="1"/>
  <c r="A701" i="66"/>
  <c r="B701" i="66" s="1"/>
  <c r="AF700" i="66"/>
  <c r="AC700" i="66"/>
  <c r="AB700" i="66"/>
  <c r="AA700" i="66"/>
  <c r="W700" i="66"/>
  <c r="A700" i="66"/>
  <c r="AF699" i="66"/>
  <c r="AC699" i="66"/>
  <c r="AB699" i="66"/>
  <c r="AA699" i="66"/>
  <c r="W699" i="66"/>
  <c r="AE699" i="66" s="1"/>
  <c r="A699" i="66"/>
  <c r="AF698" i="66"/>
  <c r="AC698" i="66"/>
  <c r="AB698" i="66"/>
  <c r="AA698" i="66"/>
  <c r="W698" i="66"/>
  <c r="AE698" i="66" s="1"/>
  <c r="A698" i="66"/>
  <c r="AI698" i="66" s="1"/>
  <c r="AF697" i="66"/>
  <c r="AC697" i="66"/>
  <c r="AB697" i="66"/>
  <c r="AA697" i="66"/>
  <c r="W697" i="66"/>
  <c r="A697" i="66"/>
  <c r="AI697" i="66" s="1"/>
  <c r="AF696" i="66"/>
  <c r="AC696" i="66"/>
  <c r="AB696" i="66"/>
  <c r="AA696" i="66"/>
  <c r="W696" i="66"/>
  <c r="X696" i="66" s="1"/>
  <c r="A696" i="66"/>
  <c r="AI696" i="66" s="1"/>
  <c r="AF695" i="66"/>
  <c r="AC695" i="66"/>
  <c r="AB695" i="66"/>
  <c r="AA695" i="66"/>
  <c r="W695" i="66"/>
  <c r="AE695" i="66" s="1"/>
  <c r="A695" i="66"/>
  <c r="B695" i="66" s="1"/>
  <c r="G695" i="66" s="1"/>
  <c r="AF694" i="66"/>
  <c r="AC694" i="66"/>
  <c r="AB694" i="66"/>
  <c r="AA694" i="66"/>
  <c r="W694" i="66"/>
  <c r="A694" i="66"/>
  <c r="AF693" i="66"/>
  <c r="AC693" i="66"/>
  <c r="AB693" i="66"/>
  <c r="AA693" i="66"/>
  <c r="W693" i="66"/>
  <c r="Z693" i="66" s="1"/>
  <c r="A693" i="66"/>
  <c r="AI693" i="66" s="1"/>
  <c r="AF692" i="66"/>
  <c r="AC692" i="66"/>
  <c r="AB692" i="66"/>
  <c r="AA692" i="66"/>
  <c r="W692" i="66"/>
  <c r="A692" i="66"/>
  <c r="AF691" i="66"/>
  <c r="AC691" i="66"/>
  <c r="AB691" i="66"/>
  <c r="AA691" i="66"/>
  <c r="W691" i="66"/>
  <c r="Z691" i="66" s="1"/>
  <c r="A691" i="66"/>
  <c r="AF690" i="66"/>
  <c r="AC690" i="66"/>
  <c r="AB690" i="66"/>
  <c r="AA690" i="66"/>
  <c r="W690" i="66"/>
  <c r="AE690" i="66" s="1"/>
  <c r="A690" i="66"/>
  <c r="B690" i="66" s="1"/>
  <c r="AF689" i="66"/>
  <c r="AC689" i="66"/>
  <c r="AB689" i="66"/>
  <c r="AA689" i="66"/>
  <c r="W689" i="66"/>
  <c r="A689" i="66"/>
  <c r="AF688" i="66"/>
  <c r="AC688" i="66"/>
  <c r="AB688" i="66"/>
  <c r="AA688" i="66"/>
  <c r="W688" i="66"/>
  <c r="X688" i="66" s="1"/>
  <c r="A688" i="66"/>
  <c r="AI688" i="66" s="1"/>
  <c r="AF687" i="66"/>
  <c r="AC687" i="66"/>
  <c r="AB687" i="66"/>
  <c r="AA687" i="66"/>
  <c r="W687" i="66"/>
  <c r="A687" i="66"/>
  <c r="AF686" i="66"/>
  <c r="AC686" i="66"/>
  <c r="AB686" i="66"/>
  <c r="AA686" i="66"/>
  <c r="W686" i="66"/>
  <c r="AE686" i="66" s="1"/>
  <c r="A686" i="66"/>
  <c r="AF685" i="66"/>
  <c r="AC685" i="66"/>
  <c r="AB685" i="66"/>
  <c r="AA685" i="66"/>
  <c r="W685" i="66"/>
  <c r="A685" i="66"/>
  <c r="AF684" i="66"/>
  <c r="AC684" i="66"/>
  <c r="AB684" i="66"/>
  <c r="AA684" i="66"/>
  <c r="W684" i="66"/>
  <c r="A684" i="66"/>
  <c r="AF683" i="66"/>
  <c r="AC683" i="66"/>
  <c r="AB683" i="66"/>
  <c r="AA683" i="66"/>
  <c r="W683" i="66"/>
  <c r="Z683" i="66" s="1"/>
  <c r="A683" i="66"/>
  <c r="AI683" i="66" s="1"/>
  <c r="AF682" i="66"/>
  <c r="AC682" i="66"/>
  <c r="AB682" i="66"/>
  <c r="AA682" i="66"/>
  <c r="W682" i="66"/>
  <c r="A682" i="66"/>
  <c r="B682" i="66" s="1"/>
  <c r="E682" i="66" s="1"/>
  <c r="AF681" i="66"/>
  <c r="AC681" i="66"/>
  <c r="AB681" i="66"/>
  <c r="AA681" i="66"/>
  <c r="W681" i="66"/>
  <c r="A681" i="66"/>
  <c r="AF680" i="66"/>
  <c r="AC680" i="66"/>
  <c r="AB680" i="66"/>
  <c r="AA680" i="66"/>
  <c r="W680" i="66"/>
  <c r="X680" i="66" s="1"/>
  <c r="A680" i="66"/>
  <c r="AI680" i="66" s="1"/>
  <c r="AF679" i="66"/>
  <c r="AC679" i="66"/>
  <c r="AB679" i="66"/>
  <c r="AA679" i="66"/>
  <c r="W679" i="66"/>
  <c r="A679" i="66"/>
  <c r="AF678" i="66"/>
  <c r="AC678" i="66"/>
  <c r="AB678" i="66"/>
  <c r="AA678" i="66"/>
  <c r="W678" i="66"/>
  <c r="Z678" i="66" s="1"/>
  <c r="A678" i="66"/>
  <c r="AF677" i="66"/>
  <c r="AC677" i="66"/>
  <c r="AB677" i="66"/>
  <c r="AA677" i="66"/>
  <c r="W677" i="66"/>
  <c r="X677" i="66" s="1"/>
  <c r="A677" i="66"/>
  <c r="AI677" i="66" s="1"/>
  <c r="AF676" i="66"/>
  <c r="AC676" i="66"/>
  <c r="AB676" i="66"/>
  <c r="AA676" i="66"/>
  <c r="W676" i="66"/>
  <c r="AE676" i="66" s="1"/>
  <c r="A676" i="66"/>
  <c r="B676" i="66" s="1"/>
  <c r="D676" i="66" s="1"/>
  <c r="AF675" i="66"/>
  <c r="AC675" i="66"/>
  <c r="AB675" i="66"/>
  <c r="AA675" i="66"/>
  <c r="W675" i="66"/>
  <c r="AE675" i="66" s="1"/>
  <c r="A675" i="66"/>
  <c r="AF674" i="66"/>
  <c r="AC674" i="66"/>
  <c r="AB674" i="66"/>
  <c r="AA674" i="66"/>
  <c r="W674" i="66"/>
  <c r="AE674" i="66" s="1"/>
  <c r="A674" i="66"/>
  <c r="B674" i="66" s="1"/>
  <c r="F674" i="66" s="1"/>
  <c r="AF673" i="66"/>
  <c r="AC673" i="66"/>
  <c r="AB673" i="66"/>
  <c r="AA673" i="66"/>
  <c r="W673" i="66"/>
  <c r="Z673" i="66" s="1"/>
  <c r="A673" i="66"/>
  <c r="B673" i="66" s="1"/>
  <c r="AF672" i="66"/>
  <c r="AC672" i="66"/>
  <c r="AB672" i="66"/>
  <c r="AA672" i="66"/>
  <c r="W672" i="66"/>
  <c r="AE672" i="66" s="1"/>
  <c r="A672" i="66"/>
  <c r="AI672" i="66" s="1"/>
  <c r="AF671" i="66"/>
  <c r="AC671" i="66"/>
  <c r="AB671" i="66"/>
  <c r="AA671" i="66"/>
  <c r="W671" i="66"/>
  <c r="X671" i="66" s="1"/>
  <c r="A671" i="66"/>
  <c r="B671" i="66" s="1"/>
  <c r="AF670" i="66"/>
  <c r="AC670" i="66"/>
  <c r="AB670" i="66"/>
  <c r="AA670" i="66"/>
  <c r="W670" i="66"/>
  <c r="AE670" i="66" s="1"/>
  <c r="A670" i="66"/>
  <c r="B670" i="66" s="1"/>
  <c r="D670" i="66" s="1"/>
  <c r="AF669" i="66"/>
  <c r="AC669" i="66"/>
  <c r="AB669" i="66"/>
  <c r="AA669" i="66"/>
  <c r="W669" i="66"/>
  <c r="A669" i="66"/>
  <c r="AI669" i="66" s="1"/>
  <c r="AF668" i="66"/>
  <c r="AC668" i="66"/>
  <c r="AB668" i="66"/>
  <c r="AA668" i="66"/>
  <c r="W668" i="66"/>
  <c r="A668" i="66"/>
  <c r="B668" i="66" s="1"/>
  <c r="E668" i="66" s="1"/>
  <c r="AF667" i="66"/>
  <c r="AC667" i="66"/>
  <c r="AB667" i="66"/>
  <c r="AA667" i="66"/>
  <c r="W667" i="66"/>
  <c r="A667" i="66"/>
  <c r="AI667" i="66" s="1"/>
  <c r="AF666" i="66"/>
  <c r="AC666" i="66"/>
  <c r="AB666" i="66"/>
  <c r="AA666" i="66"/>
  <c r="W666" i="66"/>
  <c r="Y666" i="66" s="1"/>
  <c r="A666" i="66"/>
  <c r="AI666" i="66" s="1"/>
  <c r="AF665" i="66"/>
  <c r="AC665" i="66"/>
  <c r="AB665" i="66"/>
  <c r="AA665" i="66"/>
  <c r="W665" i="66"/>
  <c r="A665" i="66"/>
  <c r="AF664" i="66"/>
  <c r="AC664" i="66"/>
  <c r="AB664" i="66"/>
  <c r="AA664" i="66"/>
  <c r="W664" i="66"/>
  <c r="X664" i="66" s="1"/>
  <c r="A664" i="66"/>
  <c r="AI664" i="66" s="1"/>
  <c r="AF663" i="66"/>
  <c r="AC663" i="66"/>
  <c r="AB663" i="66"/>
  <c r="AA663" i="66"/>
  <c r="W663" i="66"/>
  <c r="AE663" i="66" s="1"/>
  <c r="A663" i="66"/>
  <c r="AF662" i="66"/>
  <c r="AC662" i="66"/>
  <c r="AB662" i="66"/>
  <c r="AA662" i="66"/>
  <c r="W662" i="66"/>
  <c r="A662" i="66"/>
  <c r="B662" i="66" s="1"/>
  <c r="D662" i="66" s="1"/>
  <c r="AF661" i="66"/>
  <c r="AC661" i="66"/>
  <c r="AB661" i="66"/>
  <c r="AA661" i="66"/>
  <c r="W661" i="66"/>
  <c r="AE661" i="66" s="1"/>
  <c r="A661" i="66"/>
  <c r="AI661" i="66" s="1"/>
  <c r="AF660" i="66"/>
  <c r="AC660" i="66"/>
  <c r="AB660" i="66"/>
  <c r="AA660" i="66"/>
  <c r="W660" i="66"/>
  <c r="A660" i="66"/>
  <c r="AF659" i="66"/>
  <c r="AC659" i="66"/>
  <c r="AB659" i="66"/>
  <c r="AA659" i="66"/>
  <c r="W659" i="66"/>
  <c r="Z659" i="66" s="1"/>
  <c r="A659" i="66"/>
  <c r="B659" i="66" s="1"/>
  <c r="D659" i="66" s="1"/>
  <c r="AF658" i="66"/>
  <c r="AC658" i="66"/>
  <c r="AB658" i="66"/>
  <c r="AA658" i="66"/>
  <c r="W658" i="66"/>
  <c r="Y658" i="66" s="1"/>
  <c r="A658" i="66"/>
  <c r="AI658" i="66" s="1"/>
  <c r="AF657" i="66"/>
  <c r="AC657" i="66"/>
  <c r="AB657" i="66"/>
  <c r="AA657" i="66"/>
  <c r="W657" i="66"/>
  <c r="A657" i="66"/>
  <c r="AI657" i="66" s="1"/>
  <c r="AF656" i="66"/>
  <c r="AC656" i="66"/>
  <c r="AB656" i="66"/>
  <c r="AA656" i="66"/>
  <c r="W656" i="66"/>
  <c r="A656" i="66"/>
  <c r="AI656" i="66" s="1"/>
  <c r="AF655" i="66"/>
  <c r="AC655" i="66"/>
  <c r="AB655" i="66"/>
  <c r="AA655" i="66"/>
  <c r="W655" i="66"/>
  <c r="AE655" i="66" s="1"/>
  <c r="A655" i="66"/>
  <c r="B655" i="66" s="1"/>
  <c r="AF654" i="66"/>
  <c r="AC654" i="66"/>
  <c r="AB654" i="66"/>
  <c r="AA654" i="66"/>
  <c r="W654" i="66"/>
  <c r="Z654" i="66" s="1"/>
  <c r="A654" i="66"/>
  <c r="AF653" i="66"/>
  <c r="AC653" i="66"/>
  <c r="AB653" i="66"/>
  <c r="AA653" i="66"/>
  <c r="W653" i="66"/>
  <c r="Z653" i="66" s="1"/>
  <c r="A653" i="66"/>
  <c r="AF652" i="66"/>
  <c r="AC652" i="66"/>
  <c r="AB652" i="66"/>
  <c r="AA652" i="66"/>
  <c r="W652" i="66"/>
  <c r="A652" i="66"/>
  <c r="B652" i="66" s="1"/>
  <c r="D652" i="66" s="1"/>
  <c r="AF651" i="66"/>
  <c r="AC651" i="66"/>
  <c r="AB651" i="66"/>
  <c r="AA651" i="66"/>
  <c r="W651" i="66"/>
  <c r="Y651" i="66" s="1"/>
  <c r="A651" i="66"/>
  <c r="AF650" i="66"/>
  <c r="AC650" i="66"/>
  <c r="AB650" i="66"/>
  <c r="AA650" i="66"/>
  <c r="W650" i="66"/>
  <c r="A650" i="66"/>
  <c r="AI650" i="66" s="1"/>
  <c r="AF649" i="66"/>
  <c r="AC649" i="66"/>
  <c r="AB649" i="66"/>
  <c r="AA649" i="66"/>
  <c r="W649" i="66"/>
  <c r="A649" i="66"/>
  <c r="B649" i="66" s="1"/>
  <c r="G649" i="66" s="1"/>
  <c r="AF648" i="66"/>
  <c r="AC648" i="66"/>
  <c r="AB648" i="66"/>
  <c r="AA648" i="66"/>
  <c r="W648" i="66"/>
  <c r="AE648" i="66" s="1"/>
  <c r="A648" i="66"/>
  <c r="AI648" i="66" s="1"/>
  <c r="AF647" i="66"/>
  <c r="AC647" i="66"/>
  <c r="AB647" i="66"/>
  <c r="AA647" i="66"/>
  <c r="W647" i="66"/>
  <c r="X647" i="66" s="1"/>
  <c r="A647" i="66"/>
  <c r="AI647" i="66" s="1"/>
  <c r="AF646" i="66"/>
  <c r="AC646" i="66"/>
  <c r="AB646" i="66"/>
  <c r="AA646" i="66"/>
  <c r="W646" i="66"/>
  <c r="A646" i="66"/>
  <c r="AF645" i="66"/>
  <c r="AC645" i="66"/>
  <c r="AB645" i="66"/>
  <c r="AA645" i="66"/>
  <c r="W645" i="66"/>
  <c r="AE645" i="66" s="1"/>
  <c r="A645" i="66"/>
  <c r="B645" i="66" s="1"/>
  <c r="AF644" i="66"/>
  <c r="AC644" i="66"/>
  <c r="AB644" i="66"/>
  <c r="AA644" i="66"/>
  <c r="W644" i="66"/>
  <c r="AE644" i="66" s="1"/>
  <c r="A644" i="66"/>
  <c r="AF643" i="66"/>
  <c r="AC643" i="66"/>
  <c r="AB643" i="66"/>
  <c r="AA643" i="66"/>
  <c r="W643" i="66"/>
  <c r="AE643" i="66" s="1"/>
  <c r="A643" i="66"/>
  <c r="AF642" i="66"/>
  <c r="AC642" i="66"/>
  <c r="AB642" i="66"/>
  <c r="AA642" i="66"/>
  <c r="W642" i="66"/>
  <c r="AE642" i="66" s="1"/>
  <c r="A642" i="66"/>
  <c r="B642" i="66" s="1"/>
  <c r="F642" i="66" s="1"/>
  <c r="AF641" i="66"/>
  <c r="AC641" i="66"/>
  <c r="AB641" i="66"/>
  <c r="AA641" i="66"/>
  <c r="W641" i="66"/>
  <c r="A641" i="66"/>
  <c r="AI641" i="66" s="1"/>
  <c r="AF640" i="66"/>
  <c r="AC640" i="66"/>
  <c r="AB640" i="66"/>
  <c r="AA640" i="66"/>
  <c r="W640" i="66"/>
  <c r="AE640" i="66" s="1"/>
  <c r="A640" i="66"/>
  <c r="AI640" i="66" s="1"/>
  <c r="AF639" i="66"/>
  <c r="AC639" i="66"/>
  <c r="AB639" i="66"/>
  <c r="AA639" i="66"/>
  <c r="W639" i="66"/>
  <c r="A639" i="66"/>
  <c r="B639" i="66" s="1"/>
  <c r="G639" i="66" s="1"/>
  <c r="AF638" i="66"/>
  <c r="AC638" i="66"/>
  <c r="AB638" i="66"/>
  <c r="AA638" i="66"/>
  <c r="W638" i="66"/>
  <c r="Z638" i="66" s="1"/>
  <c r="A638" i="66"/>
  <c r="AF637" i="66"/>
  <c r="AC637" i="66"/>
  <c r="AB637" i="66"/>
  <c r="AA637" i="66"/>
  <c r="W637" i="66"/>
  <c r="A637" i="66"/>
  <c r="AF636" i="66"/>
  <c r="AC636" i="66"/>
  <c r="AB636" i="66"/>
  <c r="AA636" i="66"/>
  <c r="W636" i="66"/>
  <c r="AE636" i="66" s="1"/>
  <c r="A636" i="66"/>
  <c r="B636" i="66" s="1"/>
  <c r="E636" i="66" s="1"/>
  <c r="AF635" i="66"/>
  <c r="AC635" i="66"/>
  <c r="AB635" i="66"/>
  <c r="AA635" i="66"/>
  <c r="W635" i="66"/>
  <c r="Y635" i="66" s="1"/>
  <c r="A635" i="66"/>
  <c r="AF634" i="66"/>
  <c r="AC634" i="66"/>
  <c r="AB634" i="66"/>
  <c r="AA634" i="66"/>
  <c r="W634" i="66"/>
  <c r="AE634" i="66" s="1"/>
  <c r="A634" i="66"/>
  <c r="AI634" i="66" s="1"/>
  <c r="AF633" i="66"/>
  <c r="AC633" i="66"/>
  <c r="AB633" i="66"/>
  <c r="AA633" i="66"/>
  <c r="W633" i="66"/>
  <c r="Z633" i="66" s="1"/>
  <c r="A633" i="66"/>
  <c r="B633" i="66" s="1"/>
  <c r="AF632" i="66"/>
  <c r="AC632" i="66"/>
  <c r="AB632" i="66"/>
  <c r="AA632" i="66"/>
  <c r="W632" i="66"/>
  <c r="X632" i="66" s="1"/>
  <c r="A632" i="66"/>
  <c r="AI632" i="66" s="1"/>
  <c r="AF631" i="66"/>
  <c r="AC631" i="66"/>
  <c r="AB631" i="66"/>
  <c r="AA631" i="66"/>
  <c r="W631" i="66"/>
  <c r="AE631" i="66" s="1"/>
  <c r="A631" i="66"/>
  <c r="AI631" i="66" s="1"/>
  <c r="AF630" i="66"/>
  <c r="AC630" i="66"/>
  <c r="AB630" i="66"/>
  <c r="AA630" i="66"/>
  <c r="W630" i="66"/>
  <c r="Y630" i="66" s="1"/>
  <c r="A630" i="66"/>
  <c r="AF629" i="66"/>
  <c r="AC629" i="66"/>
  <c r="AB629" i="66"/>
  <c r="AA629" i="66"/>
  <c r="W629" i="66"/>
  <c r="X629" i="66" s="1"/>
  <c r="A629" i="66"/>
  <c r="B629" i="66" s="1"/>
  <c r="F629" i="66" s="1"/>
  <c r="AF628" i="66"/>
  <c r="AC628" i="66"/>
  <c r="AB628" i="66"/>
  <c r="AA628" i="66"/>
  <c r="W628" i="66"/>
  <c r="A628" i="66"/>
  <c r="AF627" i="66"/>
  <c r="AC627" i="66"/>
  <c r="AB627" i="66"/>
  <c r="AA627" i="66"/>
  <c r="W627" i="66"/>
  <c r="A627" i="66"/>
  <c r="AF626" i="66"/>
  <c r="AC626" i="66"/>
  <c r="AB626" i="66"/>
  <c r="AA626" i="66"/>
  <c r="W626" i="66"/>
  <c r="Y626" i="66" s="1"/>
  <c r="A626" i="66"/>
  <c r="AF625" i="66"/>
  <c r="AC625" i="66"/>
  <c r="AB625" i="66"/>
  <c r="AA625" i="66"/>
  <c r="W625" i="66"/>
  <c r="A625" i="66"/>
  <c r="AF624" i="66"/>
  <c r="AC624" i="66"/>
  <c r="AB624" i="66"/>
  <c r="AA624" i="66"/>
  <c r="W624" i="66"/>
  <c r="Y624" i="66" s="1"/>
  <c r="A624" i="66"/>
  <c r="AI624" i="66" s="1"/>
  <c r="AF623" i="66"/>
  <c r="AC623" i="66"/>
  <c r="AB623" i="66"/>
  <c r="AA623" i="66"/>
  <c r="W623" i="66"/>
  <c r="A623" i="66"/>
  <c r="AI623" i="66" s="1"/>
  <c r="AF622" i="66"/>
  <c r="AC622" i="66"/>
  <c r="AB622" i="66"/>
  <c r="AA622" i="66"/>
  <c r="W622" i="66"/>
  <c r="X622" i="66" s="1"/>
  <c r="A622" i="66"/>
  <c r="AF621" i="66"/>
  <c r="AC621" i="66"/>
  <c r="AB621" i="66"/>
  <c r="AA621" i="66"/>
  <c r="W621" i="66"/>
  <c r="AE621" i="66" s="1"/>
  <c r="A621" i="66"/>
  <c r="AF620" i="66"/>
  <c r="AC620" i="66"/>
  <c r="AB620" i="66"/>
  <c r="AA620" i="66"/>
  <c r="W620" i="66"/>
  <c r="A620" i="66"/>
  <c r="AF619" i="66"/>
  <c r="AC619" i="66"/>
  <c r="AB619" i="66"/>
  <c r="AA619" i="66"/>
  <c r="W619" i="66"/>
  <c r="A619" i="66"/>
  <c r="AF618" i="66"/>
  <c r="AC618" i="66"/>
  <c r="AB618" i="66"/>
  <c r="AA618" i="66"/>
  <c r="W618" i="66"/>
  <c r="AE618" i="66" s="1"/>
  <c r="A618" i="66"/>
  <c r="B618" i="66" s="1"/>
  <c r="C618" i="66" s="1"/>
  <c r="AF617" i="66"/>
  <c r="AC617" i="66"/>
  <c r="AB617" i="66"/>
  <c r="AA617" i="66"/>
  <c r="W617" i="66"/>
  <c r="Y617" i="66" s="1"/>
  <c r="A617" i="66"/>
  <c r="B617" i="66" s="1"/>
  <c r="C617" i="66" s="1"/>
  <c r="AF616" i="66"/>
  <c r="AC616" i="66"/>
  <c r="AB616" i="66"/>
  <c r="AA616" i="66"/>
  <c r="W616" i="66"/>
  <c r="A616" i="66"/>
  <c r="AI616" i="66" s="1"/>
  <c r="AF615" i="66"/>
  <c r="AC615" i="66"/>
  <c r="AB615" i="66"/>
  <c r="AA615" i="66"/>
  <c r="W615" i="66"/>
  <c r="A615" i="66"/>
  <c r="AF614" i="66"/>
  <c r="AC614" i="66"/>
  <c r="AB614" i="66"/>
  <c r="AA614" i="66"/>
  <c r="W614" i="66"/>
  <c r="AE614" i="66" s="1"/>
  <c r="A614" i="66"/>
  <c r="B614" i="66" s="1"/>
  <c r="AF613" i="66"/>
  <c r="AC613" i="66"/>
  <c r="AB613" i="66"/>
  <c r="AA613" i="66"/>
  <c r="W613" i="66"/>
  <c r="AE613" i="66" s="1"/>
  <c r="A613" i="66"/>
  <c r="B613" i="66" s="1"/>
  <c r="D613" i="66" s="1"/>
  <c r="AF612" i="66"/>
  <c r="AC612" i="66"/>
  <c r="AB612" i="66"/>
  <c r="AA612" i="66"/>
  <c r="W612" i="66"/>
  <c r="Z612" i="66" s="1"/>
  <c r="A612" i="66"/>
  <c r="AI612" i="66" s="1"/>
  <c r="AF611" i="66"/>
  <c r="AC611" i="66"/>
  <c r="AB611" i="66"/>
  <c r="AA611" i="66"/>
  <c r="W611" i="66"/>
  <c r="A611" i="66"/>
  <c r="AI611" i="66" s="1"/>
  <c r="AF610" i="66"/>
  <c r="AC610" i="66"/>
  <c r="AB610" i="66"/>
  <c r="AA610" i="66"/>
  <c r="W610" i="66"/>
  <c r="AE610" i="66" s="1"/>
  <c r="A610" i="66"/>
  <c r="AF609" i="66"/>
  <c r="AC609" i="66"/>
  <c r="AB609" i="66"/>
  <c r="AA609" i="66"/>
  <c r="W609" i="66"/>
  <c r="X609" i="66" s="1"/>
  <c r="A609" i="66"/>
  <c r="AF608" i="66"/>
  <c r="AC608" i="66"/>
  <c r="AB608" i="66"/>
  <c r="AA608" i="66"/>
  <c r="W608" i="66"/>
  <c r="X608" i="66" s="1"/>
  <c r="A608" i="66"/>
  <c r="AI608" i="66" s="1"/>
  <c r="AF607" i="66"/>
  <c r="AC607" i="66"/>
  <c r="AB607" i="66"/>
  <c r="AA607" i="66"/>
  <c r="W607" i="66"/>
  <c r="A607" i="66"/>
  <c r="B607" i="66" s="1"/>
  <c r="E607" i="66" s="1"/>
  <c r="AF606" i="66"/>
  <c r="AC606" i="66"/>
  <c r="AB606" i="66"/>
  <c r="AA606" i="66"/>
  <c r="W606" i="66"/>
  <c r="AE606" i="66" s="1"/>
  <c r="A606" i="66"/>
  <c r="AF605" i="66"/>
  <c r="AC605" i="66"/>
  <c r="AB605" i="66"/>
  <c r="AA605" i="66"/>
  <c r="W605" i="66"/>
  <c r="A605" i="66"/>
  <c r="AI605" i="66" s="1"/>
  <c r="AF604" i="66"/>
  <c r="AC604" i="66"/>
  <c r="AB604" i="66"/>
  <c r="AA604" i="66"/>
  <c r="W604" i="66"/>
  <c r="A604" i="66"/>
  <c r="AI604" i="66" s="1"/>
  <c r="AF603" i="66"/>
  <c r="AC603" i="66"/>
  <c r="AB603" i="66"/>
  <c r="AA603" i="66"/>
  <c r="W603" i="66"/>
  <c r="A603" i="66"/>
  <c r="B603" i="66" s="1"/>
  <c r="AF602" i="66"/>
  <c r="AC602" i="66"/>
  <c r="AB602" i="66"/>
  <c r="AA602" i="66"/>
  <c r="W602" i="66"/>
  <c r="Y602" i="66" s="1"/>
  <c r="A602" i="66"/>
  <c r="AF601" i="66"/>
  <c r="AC601" i="66"/>
  <c r="AB601" i="66"/>
  <c r="AA601" i="66"/>
  <c r="W601" i="66"/>
  <c r="Y601" i="66" s="1"/>
  <c r="A601" i="66"/>
  <c r="AF600" i="66"/>
  <c r="AC600" i="66"/>
  <c r="AB600" i="66"/>
  <c r="AA600" i="66"/>
  <c r="W600" i="66"/>
  <c r="X600" i="66" s="1"/>
  <c r="A600" i="66"/>
  <c r="AI600" i="66" s="1"/>
  <c r="AF599" i="66"/>
  <c r="AC599" i="66"/>
  <c r="AB599" i="66"/>
  <c r="AA599" i="66"/>
  <c r="W599" i="66"/>
  <c r="X599" i="66" s="1"/>
  <c r="A599" i="66"/>
  <c r="AI599" i="66" s="1"/>
  <c r="AF598" i="66"/>
  <c r="AC598" i="66"/>
  <c r="AB598" i="66"/>
  <c r="AA598" i="66"/>
  <c r="W598" i="66"/>
  <c r="AE598" i="66" s="1"/>
  <c r="A598" i="66"/>
  <c r="B598" i="66" s="1"/>
  <c r="C598" i="66" s="1"/>
  <c r="AF597" i="66"/>
  <c r="AC597" i="66"/>
  <c r="AB597" i="66"/>
  <c r="AA597" i="66"/>
  <c r="W597" i="66"/>
  <c r="AE597" i="66" s="1"/>
  <c r="A597" i="66"/>
  <c r="AI597" i="66" s="1"/>
  <c r="AF596" i="66"/>
  <c r="AC596" i="66"/>
  <c r="AB596" i="66"/>
  <c r="AA596" i="66"/>
  <c r="W596" i="66"/>
  <c r="A596" i="66"/>
  <c r="AF595" i="66"/>
  <c r="AC595" i="66"/>
  <c r="AB595" i="66"/>
  <c r="AA595" i="66"/>
  <c r="W595" i="66"/>
  <c r="AE595" i="66" s="1"/>
  <c r="A595" i="66"/>
  <c r="B595" i="66" s="1"/>
  <c r="AF594" i="66"/>
  <c r="AC594" i="66"/>
  <c r="AB594" i="66"/>
  <c r="AA594" i="66"/>
  <c r="W594" i="66"/>
  <c r="A594" i="66"/>
  <c r="AI594" i="66" s="1"/>
  <c r="AF593" i="66"/>
  <c r="AC593" i="66"/>
  <c r="AB593" i="66"/>
  <c r="AA593" i="66"/>
  <c r="W593" i="66"/>
  <c r="A593" i="66"/>
  <c r="AI593" i="66" s="1"/>
  <c r="AF592" i="66"/>
  <c r="AC592" i="66"/>
  <c r="AB592" i="66"/>
  <c r="AA592" i="66"/>
  <c r="W592" i="66"/>
  <c r="A592" i="66"/>
  <c r="AI592" i="66" s="1"/>
  <c r="AF591" i="66"/>
  <c r="AC591" i="66"/>
  <c r="AB591" i="66"/>
  <c r="AA591" i="66"/>
  <c r="W591" i="66"/>
  <c r="X591" i="66" s="1"/>
  <c r="A591" i="66"/>
  <c r="B591" i="66" s="1"/>
  <c r="AF590" i="66"/>
  <c r="AC590" i="66"/>
  <c r="AB590" i="66"/>
  <c r="AA590" i="66"/>
  <c r="W590" i="66"/>
  <c r="A590" i="66"/>
  <c r="AI590" i="66" s="1"/>
  <c r="AF589" i="66"/>
  <c r="AC589" i="66"/>
  <c r="AB589" i="66"/>
  <c r="AA589" i="66"/>
  <c r="W589" i="66"/>
  <c r="A589" i="66"/>
  <c r="AI589" i="66" s="1"/>
  <c r="AF588" i="66"/>
  <c r="AC588" i="66"/>
  <c r="AB588" i="66"/>
  <c r="AA588" i="66"/>
  <c r="W588" i="66"/>
  <c r="Z588" i="66" s="1"/>
  <c r="A588" i="66"/>
  <c r="AI588" i="66" s="1"/>
  <c r="AF587" i="66"/>
  <c r="AC587" i="66"/>
  <c r="AB587" i="66"/>
  <c r="AA587" i="66"/>
  <c r="W587" i="66"/>
  <c r="AE587" i="66" s="1"/>
  <c r="A587" i="66"/>
  <c r="AF586" i="66"/>
  <c r="AC586" i="66"/>
  <c r="AB586" i="66"/>
  <c r="AA586" i="66"/>
  <c r="W586" i="66"/>
  <c r="AE586" i="66" s="1"/>
  <c r="A586" i="66"/>
  <c r="AF585" i="66"/>
  <c r="AC585" i="66"/>
  <c r="AB585" i="66"/>
  <c r="AA585" i="66"/>
  <c r="W585" i="66"/>
  <c r="X585" i="66" s="1"/>
  <c r="A585" i="66"/>
  <c r="AI585" i="66" s="1"/>
  <c r="AF584" i="66"/>
  <c r="AC584" i="66"/>
  <c r="AB584" i="66"/>
  <c r="AA584" i="66"/>
  <c r="W584" i="66"/>
  <c r="AE584" i="66" s="1"/>
  <c r="A584" i="66"/>
  <c r="AF583" i="66"/>
  <c r="AC583" i="66"/>
  <c r="AB583" i="66"/>
  <c r="AA583" i="66"/>
  <c r="W583" i="66"/>
  <c r="A583" i="66"/>
  <c r="AI583" i="66" s="1"/>
  <c r="AF582" i="66"/>
  <c r="AC582" i="66"/>
  <c r="AB582" i="66"/>
  <c r="AA582" i="66"/>
  <c r="W582" i="66"/>
  <c r="AE582" i="66" s="1"/>
  <c r="A582" i="66"/>
  <c r="AF581" i="66"/>
  <c r="AC581" i="66"/>
  <c r="AB581" i="66"/>
  <c r="AA581" i="66"/>
  <c r="W581" i="66"/>
  <c r="A581" i="66"/>
  <c r="AF580" i="66"/>
  <c r="AC580" i="66"/>
  <c r="AB580" i="66"/>
  <c r="AA580" i="66"/>
  <c r="W580" i="66"/>
  <c r="A580" i="66"/>
  <c r="B580" i="66" s="1"/>
  <c r="D580" i="66" s="1"/>
  <c r="AF579" i="66"/>
  <c r="AC579" i="66"/>
  <c r="AB579" i="66"/>
  <c r="AA579" i="66"/>
  <c r="W579" i="66"/>
  <c r="A579" i="66"/>
  <c r="AI579" i="66" s="1"/>
  <c r="AF578" i="66"/>
  <c r="AC578" i="66"/>
  <c r="AB578" i="66"/>
  <c r="AA578" i="66"/>
  <c r="W578" i="66"/>
  <c r="AE578" i="66" s="1"/>
  <c r="A578" i="66"/>
  <c r="AI578" i="66" s="1"/>
  <c r="AF577" i="66"/>
  <c r="AC577" i="66"/>
  <c r="AB577" i="66"/>
  <c r="AA577" i="66"/>
  <c r="W577" i="66"/>
  <c r="A577" i="66"/>
  <c r="AI577" i="66" s="1"/>
  <c r="AF576" i="66"/>
  <c r="AC576" i="66"/>
  <c r="AB576" i="66"/>
  <c r="AA576" i="66"/>
  <c r="W576" i="66"/>
  <c r="AE576" i="66" s="1"/>
  <c r="A576" i="66"/>
  <c r="AF575" i="66"/>
  <c r="AC575" i="66"/>
  <c r="AB575" i="66"/>
  <c r="AA575" i="66"/>
  <c r="W575" i="66"/>
  <c r="X575" i="66" s="1"/>
  <c r="A575" i="66"/>
  <c r="AI575" i="66" s="1"/>
  <c r="AF574" i="66"/>
  <c r="AC574" i="66"/>
  <c r="AB574" i="66"/>
  <c r="AA574" i="66"/>
  <c r="W574" i="66"/>
  <c r="X574" i="66" s="1"/>
  <c r="A574" i="66"/>
  <c r="B574" i="66" s="1"/>
  <c r="F574" i="66" s="1"/>
  <c r="AF573" i="66"/>
  <c r="AC573" i="66"/>
  <c r="AB573" i="66"/>
  <c r="AA573" i="66"/>
  <c r="W573" i="66"/>
  <c r="X573" i="66" s="1"/>
  <c r="A573" i="66"/>
  <c r="B573" i="66" s="1"/>
  <c r="AF572" i="66"/>
  <c r="AC572" i="66"/>
  <c r="AB572" i="66"/>
  <c r="AA572" i="66"/>
  <c r="W572" i="66"/>
  <c r="AE572" i="66" s="1"/>
  <c r="A572" i="66"/>
  <c r="AI572" i="66" s="1"/>
  <c r="AF571" i="66"/>
  <c r="AC571" i="66"/>
  <c r="AB571" i="66"/>
  <c r="AA571" i="66"/>
  <c r="W571" i="66"/>
  <c r="AE571" i="66" s="1"/>
  <c r="A571" i="66"/>
  <c r="AF570" i="66"/>
  <c r="AC570" i="66"/>
  <c r="AB570" i="66"/>
  <c r="AA570" i="66"/>
  <c r="W570" i="66"/>
  <c r="A570" i="66"/>
  <c r="B570" i="66" s="1"/>
  <c r="C570" i="66" s="1"/>
  <c r="AF569" i="66"/>
  <c r="AC569" i="66"/>
  <c r="AB569" i="66"/>
  <c r="AA569" i="66"/>
  <c r="W569" i="66"/>
  <c r="A569" i="66"/>
  <c r="B569" i="66" s="1"/>
  <c r="C569" i="66" s="1"/>
  <c r="AF568" i="66"/>
  <c r="AC568" i="66"/>
  <c r="AB568" i="66"/>
  <c r="AA568" i="66"/>
  <c r="W568" i="66"/>
  <c r="Y568" i="66" s="1"/>
  <c r="A568" i="66"/>
  <c r="AF567" i="66"/>
  <c r="AC567" i="66"/>
  <c r="AB567" i="66"/>
  <c r="AA567" i="66"/>
  <c r="W567" i="66"/>
  <c r="AE567" i="66" s="1"/>
  <c r="A567" i="66"/>
  <c r="B567" i="66" s="1"/>
  <c r="D567" i="66" s="1"/>
  <c r="AF566" i="66"/>
  <c r="AC566" i="66"/>
  <c r="AB566" i="66"/>
  <c r="AA566" i="66"/>
  <c r="W566" i="66"/>
  <c r="A566" i="66"/>
  <c r="AF565" i="66"/>
  <c r="AC565" i="66"/>
  <c r="AB565" i="66"/>
  <c r="AA565" i="66"/>
  <c r="W565" i="66"/>
  <c r="A565" i="66"/>
  <c r="AF564" i="66"/>
  <c r="AC564" i="66"/>
  <c r="AB564" i="66"/>
  <c r="AA564" i="66"/>
  <c r="W564" i="66"/>
  <c r="A564" i="66"/>
  <c r="AI564" i="66" s="1"/>
  <c r="AF563" i="66"/>
  <c r="AC563" i="66"/>
  <c r="AB563" i="66"/>
  <c r="AA563" i="66"/>
  <c r="W563" i="66"/>
  <c r="A563" i="66"/>
  <c r="AI563" i="66" s="1"/>
  <c r="AF562" i="66"/>
  <c r="AC562" i="66"/>
  <c r="AB562" i="66"/>
  <c r="AA562" i="66"/>
  <c r="W562" i="66"/>
  <c r="X562" i="66" s="1"/>
  <c r="A562" i="66"/>
  <c r="AI562" i="66" s="1"/>
  <c r="AF561" i="66"/>
  <c r="AC561" i="66"/>
  <c r="AB561" i="66"/>
  <c r="AA561" i="66"/>
  <c r="W561" i="66"/>
  <c r="A561" i="66"/>
  <c r="AF560" i="66"/>
  <c r="AC560" i="66"/>
  <c r="AB560" i="66"/>
  <c r="AA560" i="66"/>
  <c r="W560" i="66"/>
  <c r="Y560" i="66" s="1"/>
  <c r="A560" i="66"/>
  <c r="B560" i="66" s="1"/>
  <c r="AF559" i="66"/>
  <c r="AC559" i="66"/>
  <c r="AB559" i="66"/>
  <c r="AA559" i="66"/>
  <c r="W559" i="66"/>
  <c r="X559" i="66" s="1"/>
  <c r="A559" i="66"/>
  <c r="AF558" i="66"/>
  <c r="AC558" i="66"/>
  <c r="AB558" i="66"/>
  <c r="AA558" i="66"/>
  <c r="W558" i="66"/>
  <c r="A558" i="66"/>
  <c r="B558" i="66" s="1"/>
  <c r="D558" i="66" s="1"/>
  <c r="AF557" i="66"/>
  <c r="AC557" i="66"/>
  <c r="AB557" i="66"/>
  <c r="AA557" i="66"/>
  <c r="W557" i="66"/>
  <c r="AE557" i="66" s="1"/>
  <c r="A557" i="66"/>
  <c r="AI557" i="66" s="1"/>
  <c r="AF556" i="66"/>
  <c r="AC556" i="66"/>
  <c r="AB556" i="66"/>
  <c r="AA556" i="66"/>
  <c r="W556" i="66"/>
  <c r="AE556" i="66" s="1"/>
  <c r="A556" i="66"/>
  <c r="AI556" i="66" s="1"/>
  <c r="AF555" i="66"/>
  <c r="AC555" i="66"/>
  <c r="AB555" i="66"/>
  <c r="AA555" i="66"/>
  <c r="W555" i="66"/>
  <c r="X555" i="66" s="1"/>
  <c r="A555" i="66"/>
  <c r="AF554" i="66"/>
  <c r="AC554" i="66"/>
  <c r="AB554" i="66"/>
  <c r="AA554" i="66"/>
  <c r="W554" i="66"/>
  <c r="A554" i="66"/>
  <c r="B554" i="66" s="1"/>
  <c r="AF553" i="66"/>
  <c r="AC553" i="66"/>
  <c r="AB553" i="66"/>
  <c r="AA553" i="66"/>
  <c r="W553" i="66"/>
  <c r="Z553" i="66" s="1"/>
  <c r="A553" i="66"/>
  <c r="AF552" i="66"/>
  <c r="AC552" i="66"/>
  <c r="AB552" i="66"/>
  <c r="AA552" i="66"/>
  <c r="W552" i="66"/>
  <c r="A552" i="66"/>
  <c r="B552" i="66" s="1"/>
  <c r="AF551" i="66"/>
  <c r="AC551" i="66"/>
  <c r="AB551" i="66"/>
  <c r="AA551" i="66"/>
  <c r="W551" i="66"/>
  <c r="Z551" i="66" s="1"/>
  <c r="A551" i="66"/>
  <c r="AF550" i="66"/>
  <c r="AC550" i="66"/>
  <c r="AB550" i="66"/>
  <c r="AA550" i="66"/>
  <c r="W550" i="66"/>
  <c r="Z550" i="66" s="1"/>
  <c r="A550" i="66"/>
  <c r="B550" i="66" s="1"/>
  <c r="C550" i="66" s="1"/>
  <c r="AF549" i="66"/>
  <c r="AC549" i="66"/>
  <c r="AB549" i="66"/>
  <c r="AA549" i="66"/>
  <c r="W549" i="66"/>
  <c r="A549" i="66"/>
  <c r="AF548" i="66"/>
  <c r="AC548" i="66"/>
  <c r="AB548" i="66"/>
  <c r="AA548" i="66"/>
  <c r="W548" i="66"/>
  <c r="Z548" i="66" s="1"/>
  <c r="A548" i="66"/>
  <c r="AI548" i="66" s="1"/>
  <c r="AF547" i="66"/>
  <c r="AC547" i="66"/>
  <c r="AB547" i="66"/>
  <c r="AA547" i="66"/>
  <c r="W547" i="66"/>
  <c r="AE547" i="66" s="1"/>
  <c r="A547" i="66"/>
  <c r="AF546" i="66"/>
  <c r="AC546" i="66"/>
  <c r="AB546" i="66"/>
  <c r="AA546" i="66"/>
  <c r="W546" i="66"/>
  <c r="X546" i="66" s="1"/>
  <c r="A546" i="66"/>
  <c r="AF545" i="66"/>
  <c r="AC545" i="66"/>
  <c r="AB545" i="66"/>
  <c r="AA545" i="66"/>
  <c r="W545" i="66"/>
  <c r="AE545" i="66" s="1"/>
  <c r="A545" i="66"/>
  <c r="AF544" i="66"/>
  <c r="AC544" i="66"/>
  <c r="AB544" i="66"/>
  <c r="AA544" i="66"/>
  <c r="W544" i="66"/>
  <c r="Y544" i="66" s="1"/>
  <c r="A544" i="66"/>
  <c r="AF543" i="66"/>
  <c r="AC543" i="66"/>
  <c r="AB543" i="66"/>
  <c r="AA543" i="66"/>
  <c r="W543" i="66"/>
  <c r="A543" i="66"/>
  <c r="AF542" i="66"/>
  <c r="AC542" i="66"/>
  <c r="AB542" i="66"/>
  <c r="AA542" i="66"/>
  <c r="W542" i="66"/>
  <c r="Y542" i="66" s="1"/>
  <c r="A542" i="66"/>
  <c r="AI542" i="66" s="1"/>
  <c r="AF541" i="66"/>
  <c r="AC541" i="66"/>
  <c r="AB541" i="66"/>
  <c r="AA541" i="66"/>
  <c r="W541" i="66"/>
  <c r="AE541" i="66" s="1"/>
  <c r="A541" i="66"/>
  <c r="B541" i="66" s="1"/>
  <c r="F541" i="66" s="1"/>
  <c r="AF540" i="66"/>
  <c r="AC540" i="66"/>
  <c r="AB540" i="66"/>
  <c r="AA540" i="66"/>
  <c r="W540" i="66"/>
  <c r="AE540" i="66" s="1"/>
  <c r="A540" i="66"/>
  <c r="AI540" i="66" s="1"/>
  <c r="AF539" i="66"/>
  <c r="AC539" i="66"/>
  <c r="AB539" i="66"/>
  <c r="AA539" i="66"/>
  <c r="W539" i="66"/>
  <c r="AE539" i="66" s="1"/>
  <c r="A539" i="66"/>
  <c r="AF538" i="66"/>
  <c r="AC538" i="66"/>
  <c r="AB538" i="66"/>
  <c r="AA538" i="66"/>
  <c r="W538" i="66"/>
  <c r="A538" i="66"/>
  <c r="AI538" i="66" s="1"/>
  <c r="AF537" i="66"/>
  <c r="AC537" i="66"/>
  <c r="AB537" i="66"/>
  <c r="AA537" i="66"/>
  <c r="W537" i="66"/>
  <c r="Z537" i="66" s="1"/>
  <c r="A537" i="66"/>
  <c r="AF536" i="66"/>
  <c r="AC536" i="66"/>
  <c r="AB536" i="66"/>
  <c r="AA536" i="66"/>
  <c r="W536" i="66"/>
  <c r="X536" i="66" s="1"/>
  <c r="A536" i="66"/>
  <c r="AF535" i="66"/>
  <c r="AC535" i="66"/>
  <c r="AB535" i="66"/>
  <c r="AA535" i="66"/>
  <c r="W535" i="66"/>
  <c r="X535" i="66" s="1"/>
  <c r="A535" i="66"/>
  <c r="AI535" i="66" s="1"/>
  <c r="AF534" i="66"/>
  <c r="AC534" i="66"/>
  <c r="AB534" i="66"/>
  <c r="AA534" i="66"/>
  <c r="W534" i="66"/>
  <c r="A534" i="66"/>
  <c r="AI534" i="66" s="1"/>
  <c r="AF533" i="66"/>
  <c r="AC533" i="66"/>
  <c r="AB533" i="66"/>
  <c r="AA533" i="66"/>
  <c r="W533" i="66"/>
  <c r="X533" i="66" s="1"/>
  <c r="A533" i="66"/>
  <c r="AF532" i="66"/>
  <c r="AC532" i="66"/>
  <c r="AB532" i="66"/>
  <c r="AA532" i="66"/>
  <c r="W532" i="66"/>
  <c r="X532" i="66" s="1"/>
  <c r="A532" i="66"/>
  <c r="AI532" i="66" s="1"/>
  <c r="AF531" i="66"/>
  <c r="AC531" i="66"/>
  <c r="AB531" i="66"/>
  <c r="AA531" i="66"/>
  <c r="W531" i="66"/>
  <c r="Y531" i="66" s="1"/>
  <c r="A531" i="66"/>
  <c r="AF530" i="66"/>
  <c r="AC530" i="66"/>
  <c r="AB530" i="66"/>
  <c r="AA530" i="66"/>
  <c r="W530" i="66"/>
  <c r="A530" i="66"/>
  <c r="B530" i="66" s="1"/>
  <c r="C530" i="66" s="1"/>
  <c r="AF529" i="66"/>
  <c r="AC529" i="66"/>
  <c r="AB529" i="66"/>
  <c r="AA529" i="66"/>
  <c r="W529" i="66"/>
  <c r="A529" i="66"/>
  <c r="AF528" i="66"/>
  <c r="AC528" i="66"/>
  <c r="AB528" i="66"/>
  <c r="AA528" i="66"/>
  <c r="W528" i="66"/>
  <c r="Z528" i="66" s="1"/>
  <c r="A528" i="66"/>
  <c r="AI528" i="66" s="1"/>
  <c r="AF527" i="66"/>
  <c r="AC527" i="66"/>
  <c r="AB527" i="66"/>
  <c r="AA527" i="66"/>
  <c r="W527" i="66"/>
  <c r="AE527" i="66" s="1"/>
  <c r="A527" i="66"/>
  <c r="AF526" i="66"/>
  <c r="AC526" i="66"/>
  <c r="AB526" i="66"/>
  <c r="AA526" i="66"/>
  <c r="W526" i="66"/>
  <c r="X526" i="66" s="1"/>
  <c r="A526" i="66"/>
  <c r="AF525" i="66"/>
  <c r="AC525" i="66"/>
  <c r="AB525" i="66"/>
  <c r="AA525" i="66"/>
  <c r="W525" i="66"/>
  <c r="X525" i="66" s="1"/>
  <c r="A525" i="66"/>
  <c r="B525" i="66" s="1"/>
  <c r="AF524" i="66"/>
  <c r="AC524" i="66"/>
  <c r="AB524" i="66"/>
  <c r="AA524" i="66"/>
  <c r="W524" i="66"/>
  <c r="Z524" i="66" s="1"/>
  <c r="A524" i="66"/>
  <c r="AF523" i="66"/>
  <c r="AC523" i="66"/>
  <c r="AB523" i="66"/>
  <c r="AA523" i="66"/>
  <c r="W523" i="66"/>
  <c r="X523" i="66" s="1"/>
  <c r="A523" i="66"/>
  <c r="AF522" i="66"/>
  <c r="AC522" i="66"/>
  <c r="AB522" i="66"/>
  <c r="AA522" i="66"/>
  <c r="W522" i="66"/>
  <c r="X522" i="66" s="1"/>
  <c r="A522" i="66"/>
  <c r="AF521" i="66"/>
  <c r="AC521" i="66"/>
  <c r="AB521" i="66"/>
  <c r="AA521" i="66"/>
  <c r="W521" i="66"/>
  <c r="A521" i="66"/>
  <c r="AF520" i="66"/>
  <c r="AC520" i="66"/>
  <c r="AB520" i="66"/>
  <c r="AA520" i="66"/>
  <c r="W520" i="66"/>
  <c r="Y520" i="66" s="1"/>
  <c r="A520" i="66"/>
  <c r="AI520" i="66" s="1"/>
  <c r="AF519" i="66"/>
  <c r="AC519" i="66"/>
  <c r="AB519" i="66"/>
  <c r="AA519" i="66"/>
  <c r="W519" i="66"/>
  <c r="A519" i="66"/>
  <c r="AF518" i="66"/>
  <c r="AC518" i="66"/>
  <c r="AB518" i="66"/>
  <c r="AA518" i="66"/>
  <c r="W518" i="66"/>
  <c r="X518" i="66" s="1"/>
  <c r="A518" i="66"/>
  <c r="AF517" i="66"/>
  <c r="AC517" i="66"/>
  <c r="AB517" i="66"/>
  <c r="AA517" i="66"/>
  <c r="W517" i="66"/>
  <c r="X517" i="66" s="1"/>
  <c r="A517" i="66"/>
  <c r="AF516" i="66"/>
  <c r="AC516" i="66"/>
  <c r="AB516" i="66"/>
  <c r="AA516" i="66"/>
  <c r="W516" i="66"/>
  <c r="AE516" i="66" s="1"/>
  <c r="A516" i="66"/>
  <c r="AI516" i="66" s="1"/>
  <c r="AF515" i="66"/>
  <c r="AC515" i="66"/>
  <c r="AB515" i="66"/>
  <c r="AA515" i="66"/>
  <c r="W515" i="66"/>
  <c r="A515" i="66"/>
  <c r="AI515" i="66" s="1"/>
  <c r="AF514" i="66"/>
  <c r="AC514" i="66"/>
  <c r="AB514" i="66"/>
  <c r="AA514" i="66"/>
  <c r="W514" i="66"/>
  <c r="X514" i="66" s="1"/>
  <c r="A514" i="66"/>
  <c r="AF513" i="66"/>
  <c r="AC513" i="66"/>
  <c r="AB513" i="66"/>
  <c r="AA513" i="66"/>
  <c r="W513" i="66"/>
  <c r="AE513" i="66" s="1"/>
  <c r="A513" i="66"/>
  <c r="AF512" i="66"/>
  <c r="AC512" i="66"/>
  <c r="AB512" i="66"/>
  <c r="AA512" i="66"/>
  <c r="W512" i="66"/>
  <c r="X512" i="66" s="1"/>
  <c r="A512" i="66"/>
  <c r="B512" i="66" s="1"/>
  <c r="AF511" i="66"/>
  <c r="AC511" i="66"/>
  <c r="AB511" i="66"/>
  <c r="AA511" i="66"/>
  <c r="W511" i="66"/>
  <c r="X511" i="66" s="1"/>
  <c r="A511" i="66"/>
  <c r="AF510" i="66"/>
  <c r="AC510" i="66"/>
  <c r="AB510" i="66"/>
  <c r="AA510" i="66"/>
  <c r="W510" i="66"/>
  <c r="A510" i="66"/>
  <c r="AF509" i="66"/>
  <c r="AC509" i="66"/>
  <c r="AB509" i="66"/>
  <c r="AA509" i="66"/>
  <c r="W509" i="66"/>
  <c r="X509" i="66" s="1"/>
  <c r="A509" i="66"/>
  <c r="B509" i="66" s="1"/>
  <c r="AF508" i="66"/>
  <c r="AC508" i="66"/>
  <c r="AB508" i="66"/>
  <c r="AA508" i="66"/>
  <c r="W508" i="66"/>
  <c r="AE508" i="66" s="1"/>
  <c r="A508" i="66"/>
  <c r="AI508" i="66" s="1"/>
  <c r="AF507" i="66"/>
  <c r="AC507" i="66"/>
  <c r="AB507" i="66"/>
  <c r="AA507" i="66"/>
  <c r="W507" i="66"/>
  <c r="Z507" i="66" s="1"/>
  <c r="A507" i="66"/>
  <c r="AF506" i="66"/>
  <c r="AC506" i="66"/>
  <c r="AB506" i="66"/>
  <c r="AA506" i="66"/>
  <c r="W506" i="66"/>
  <c r="A506" i="66"/>
  <c r="B506" i="66" s="1"/>
  <c r="AF505" i="66"/>
  <c r="AC505" i="66"/>
  <c r="AB505" i="66"/>
  <c r="AA505" i="66"/>
  <c r="W505" i="66"/>
  <c r="A505" i="66"/>
  <c r="AF504" i="66"/>
  <c r="AC504" i="66"/>
  <c r="AB504" i="66"/>
  <c r="AA504" i="66"/>
  <c r="W504" i="66"/>
  <c r="A504" i="66"/>
  <c r="AI504" i="66" s="1"/>
  <c r="AF503" i="66"/>
  <c r="AC503" i="66"/>
  <c r="AB503" i="66"/>
  <c r="AA503" i="66"/>
  <c r="W503" i="66"/>
  <c r="AE503" i="66" s="1"/>
  <c r="A503" i="66"/>
  <c r="AF502" i="66"/>
  <c r="AC502" i="66"/>
  <c r="AB502" i="66"/>
  <c r="AA502" i="66"/>
  <c r="W502" i="66"/>
  <c r="A502" i="66"/>
  <c r="B502" i="66" s="1"/>
  <c r="E502" i="66" s="1"/>
  <c r="AF501" i="66"/>
  <c r="AC501" i="66"/>
  <c r="AB501" i="66"/>
  <c r="AA501" i="66"/>
  <c r="W501" i="66"/>
  <c r="A501" i="66"/>
  <c r="AF500" i="66"/>
  <c r="AC500" i="66"/>
  <c r="AB500" i="66"/>
  <c r="AA500" i="66"/>
  <c r="W500" i="66"/>
  <c r="A500" i="66"/>
  <c r="AI500" i="66" s="1"/>
  <c r="AF499" i="66"/>
  <c r="AC499" i="66"/>
  <c r="AB499" i="66"/>
  <c r="AA499" i="66"/>
  <c r="W499" i="66"/>
  <c r="Y499" i="66" s="1"/>
  <c r="A499" i="66"/>
  <c r="AF498" i="66"/>
  <c r="AC498" i="66"/>
  <c r="AB498" i="66"/>
  <c r="AA498" i="66"/>
  <c r="W498" i="66"/>
  <c r="A498" i="66"/>
  <c r="B498" i="66" s="1"/>
  <c r="C498" i="66" s="1"/>
  <c r="AF497" i="66"/>
  <c r="AC497" i="66"/>
  <c r="AB497" i="66"/>
  <c r="AA497" i="66"/>
  <c r="W497" i="66"/>
  <c r="A497" i="66"/>
  <c r="AF496" i="66"/>
  <c r="AC496" i="66"/>
  <c r="AB496" i="66"/>
  <c r="AA496" i="66"/>
  <c r="W496" i="66"/>
  <c r="A496" i="66"/>
  <c r="B496" i="66" s="1"/>
  <c r="G496" i="66" s="1"/>
  <c r="AF495" i="66"/>
  <c r="AC495" i="66"/>
  <c r="AB495" i="66"/>
  <c r="AA495" i="66"/>
  <c r="W495" i="66"/>
  <c r="Z495" i="66" s="1"/>
  <c r="A495" i="66"/>
  <c r="AI495" i="66" s="1"/>
  <c r="AF494" i="66"/>
  <c r="AC494" i="66"/>
  <c r="AB494" i="66"/>
  <c r="AA494" i="66"/>
  <c r="W494" i="66"/>
  <c r="X494" i="66" s="1"/>
  <c r="A494" i="66"/>
  <c r="AI494" i="66" s="1"/>
  <c r="AF493" i="66"/>
  <c r="AC493" i="66"/>
  <c r="AB493" i="66"/>
  <c r="AA493" i="66"/>
  <c r="W493" i="66"/>
  <c r="Y493" i="66" s="1"/>
  <c r="A493" i="66"/>
  <c r="AF492" i="66"/>
  <c r="AC492" i="66"/>
  <c r="AB492" i="66"/>
  <c r="AA492" i="66"/>
  <c r="W492" i="66"/>
  <c r="A492" i="66"/>
  <c r="AF491" i="66"/>
  <c r="AC491" i="66"/>
  <c r="AB491" i="66"/>
  <c r="AA491" i="66"/>
  <c r="W491" i="66"/>
  <c r="Z491" i="66" s="1"/>
  <c r="A491" i="66"/>
  <c r="AF490" i="66"/>
  <c r="AC490" i="66"/>
  <c r="AB490" i="66"/>
  <c r="AA490" i="66"/>
  <c r="W490" i="66"/>
  <c r="X490" i="66" s="1"/>
  <c r="A490" i="66"/>
  <c r="AF489" i="66"/>
  <c r="AC489" i="66"/>
  <c r="AB489" i="66"/>
  <c r="AA489" i="66"/>
  <c r="W489" i="66"/>
  <c r="X489" i="66" s="1"/>
  <c r="A489" i="66"/>
  <c r="AF488" i="66"/>
  <c r="AC488" i="66"/>
  <c r="AB488" i="66"/>
  <c r="AA488" i="66"/>
  <c r="W488" i="66"/>
  <c r="A488" i="66"/>
  <c r="B488" i="66" s="1"/>
  <c r="AF487" i="66"/>
  <c r="AC487" i="66"/>
  <c r="AB487" i="66"/>
  <c r="AA487" i="66"/>
  <c r="W487" i="66"/>
  <c r="A487" i="66"/>
  <c r="AI487" i="66" s="1"/>
  <c r="AF486" i="66"/>
  <c r="AC486" i="66"/>
  <c r="AB486" i="66"/>
  <c r="AA486" i="66"/>
  <c r="W486" i="66"/>
  <c r="Y486" i="66" s="1"/>
  <c r="A486" i="66"/>
  <c r="AF485" i="66"/>
  <c r="AC485" i="66"/>
  <c r="AB485" i="66"/>
  <c r="AA485" i="66"/>
  <c r="W485" i="66"/>
  <c r="AE485" i="66" s="1"/>
  <c r="A485" i="66"/>
  <c r="B485" i="66" s="1"/>
  <c r="G485" i="66" s="1"/>
  <c r="AF484" i="66"/>
  <c r="AC484" i="66"/>
  <c r="AB484" i="66"/>
  <c r="AA484" i="66"/>
  <c r="W484" i="66"/>
  <c r="X484" i="66" s="1"/>
  <c r="A484" i="66"/>
  <c r="B484" i="66" s="1"/>
  <c r="E484" i="66" s="1"/>
  <c r="AF483" i="66"/>
  <c r="AC483" i="66"/>
  <c r="AB483" i="66"/>
  <c r="AA483" i="66"/>
  <c r="W483" i="66"/>
  <c r="A483" i="66"/>
  <c r="AI483" i="66" s="1"/>
  <c r="AF482" i="66"/>
  <c r="AC482" i="66"/>
  <c r="AB482" i="66"/>
  <c r="AA482" i="66"/>
  <c r="W482" i="66"/>
  <c r="X482" i="66" s="1"/>
  <c r="A482" i="66"/>
  <c r="AI482" i="66" s="1"/>
  <c r="AF481" i="66"/>
  <c r="AC481" i="66"/>
  <c r="AB481" i="66"/>
  <c r="AA481" i="66"/>
  <c r="W481" i="66"/>
  <c r="A481" i="66"/>
  <c r="AF480" i="66"/>
  <c r="AC480" i="66"/>
  <c r="AB480" i="66"/>
  <c r="AA480" i="66"/>
  <c r="W480" i="66"/>
  <c r="Z480" i="66" s="1"/>
  <c r="A480" i="66"/>
  <c r="AF479" i="66"/>
  <c r="AC479" i="66"/>
  <c r="AB479" i="66"/>
  <c r="AA479" i="66"/>
  <c r="W479" i="66"/>
  <c r="Z479" i="66" s="1"/>
  <c r="A479" i="66"/>
  <c r="AF478" i="66"/>
  <c r="AC478" i="66"/>
  <c r="AB478" i="66"/>
  <c r="AA478" i="66"/>
  <c r="W478" i="66"/>
  <c r="A478" i="66"/>
  <c r="AI478" i="66" s="1"/>
  <c r="AF477" i="66"/>
  <c r="AC477" i="66"/>
  <c r="AB477" i="66"/>
  <c r="AA477" i="66"/>
  <c r="W477" i="66"/>
  <c r="A477" i="66"/>
  <c r="B477" i="66" s="1"/>
  <c r="AF476" i="66"/>
  <c r="AC476" i="66"/>
  <c r="AB476" i="66"/>
  <c r="AA476" i="66"/>
  <c r="W476" i="66"/>
  <c r="X476" i="66" s="1"/>
  <c r="A476" i="66"/>
  <c r="B476" i="66" s="1"/>
  <c r="D476" i="66" s="1"/>
  <c r="AF475" i="66"/>
  <c r="AC475" i="66"/>
  <c r="AB475" i="66"/>
  <c r="AA475" i="66"/>
  <c r="W475" i="66"/>
  <c r="A475" i="66"/>
  <c r="AF474" i="66"/>
  <c r="AC474" i="66"/>
  <c r="AB474" i="66"/>
  <c r="AA474" i="66"/>
  <c r="W474" i="66"/>
  <c r="A474" i="66"/>
  <c r="AI474" i="66" s="1"/>
  <c r="AF473" i="66"/>
  <c r="AC473" i="66"/>
  <c r="AB473" i="66"/>
  <c r="AA473" i="66"/>
  <c r="W473" i="66"/>
  <c r="Y473" i="66" s="1"/>
  <c r="A473" i="66"/>
  <c r="AF472" i="66"/>
  <c r="AC472" i="66"/>
  <c r="AB472" i="66"/>
  <c r="AA472" i="66"/>
  <c r="W472" i="66"/>
  <c r="A472" i="66"/>
  <c r="AI472" i="66" s="1"/>
  <c r="AF471" i="66"/>
  <c r="AC471" i="66"/>
  <c r="AB471" i="66"/>
  <c r="AA471" i="66"/>
  <c r="W471" i="66"/>
  <c r="A471" i="66"/>
  <c r="AF470" i="66"/>
  <c r="AC470" i="66"/>
  <c r="AB470" i="66"/>
  <c r="AA470" i="66"/>
  <c r="W470" i="66"/>
  <c r="AE470" i="66" s="1"/>
  <c r="A470" i="66"/>
  <c r="AI470" i="66" s="1"/>
  <c r="AF469" i="66"/>
  <c r="AC469" i="66"/>
  <c r="AB469" i="66"/>
  <c r="AA469" i="66"/>
  <c r="W469" i="66"/>
  <c r="Z469" i="66" s="1"/>
  <c r="A469" i="66"/>
  <c r="B469" i="66" s="1"/>
  <c r="C469" i="66" s="1"/>
  <c r="AF468" i="66"/>
  <c r="AC468" i="66"/>
  <c r="AB468" i="66"/>
  <c r="AA468" i="66"/>
  <c r="W468" i="66"/>
  <c r="Z468" i="66" s="1"/>
  <c r="A468" i="66"/>
  <c r="AF467" i="66"/>
  <c r="AC467" i="66"/>
  <c r="AB467" i="66"/>
  <c r="AA467" i="66"/>
  <c r="W467" i="66"/>
  <c r="AE467" i="66" s="1"/>
  <c r="A467" i="66"/>
  <c r="B467" i="66" s="1"/>
  <c r="AF466" i="66"/>
  <c r="AC466" i="66"/>
  <c r="AB466" i="66"/>
  <c r="AA466" i="66"/>
  <c r="W466" i="66"/>
  <c r="X466" i="66" s="1"/>
  <c r="A466" i="66"/>
  <c r="AI466" i="66" s="1"/>
  <c r="AF465" i="66"/>
  <c r="AC465" i="66"/>
  <c r="AB465" i="66"/>
  <c r="AA465" i="66"/>
  <c r="W465" i="66"/>
  <c r="AE465" i="66" s="1"/>
  <c r="A465" i="66"/>
  <c r="AF464" i="66"/>
  <c r="AC464" i="66"/>
  <c r="AB464" i="66"/>
  <c r="AA464" i="66"/>
  <c r="W464" i="66"/>
  <c r="Z464" i="66" s="1"/>
  <c r="A464" i="66"/>
  <c r="AF463" i="66"/>
  <c r="AC463" i="66"/>
  <c r="AB463" i="66"/>
  <c r="AA463" i="66"/>
  <c r="W463" i="66"/>
  <c r="X463" i="66" s="1"/>
  <c r="A463" i="66"/>
  <c r="AI463" i="66" s="1"/>
  <c r="AF462" i="66"/>
  <c r="AC462" i="66"/>
  <c r="AB462" i="66"/>
  <c r="AA462" i="66"/>
  <c r="W462" i="66"/>
  <c r="A462" i="66"/>
  <c r="AF461" i="66"/>
  <c r="AC461" i="66"/>
  <c r="AB461" i="66"/>
  <c r="AA461" i="66"/>
  <c r="W461" i="66"/>
  <c r="A461" i="66"/>
  <c r="AF460" i="66"/>
  <c r="AC460" i="66"/>
  <c r="AB460" i="66"/>
  <c r="AA460" i="66"/>
  <c r="W460" i="66"/>
  <c r="A460" i="66"/>
  <c r="B460" i="66" s="1"/>
  <c r="AF459" i="66"/>
  <c r="AC459" i="66"/>
  <c r="AB459" i="66"/>
  <c r="AA459" i="66"/>
  <c r="W459" i="66"/>
  <c r="A459" i="66"/>
  <c r="AI459" i="66" s="1"/>
  <c r="AF458" i="66"/>
  <c r="AC458" i="66"/>
  <c r="AB458" i="66"/>
  <c r="AA458" i="66"/>
  <c r="W458" i="66"/>
  <c r="A458" i="66"/>
  <c r="AF457" i="66"/>
  <c r="AC457" i="66"/>
  <c r="AB457" i="66"/>
  <c r="AA457" i="66"/>
  <c r="W457" i="66"/>
  <c r="AE457" i="66" s="1"/>
  <c r="A457" i="66"/>
  <c r="AF456" i="66"/>
  <c r="AC456" i="66"/>
  <c r="AB456" i="66"/>
  <c r="AA456" i="66"/>
  <c r="W456" i="66"/>
  <c r="Y456" i="66" s="1"/>
  <c r="A456" i="66"/>
  <c r="AI456" i="66" s="1"/>
  <c r="AF455" i="66"/>
  <c r="AC455" i="66"/>
  <c r="AB455" i="66"/>
  <c r="AA455" i="66"/>
  <c r="W455" i="66"/>
  <c r="A455" i="66"/>
  <c r="AI455" i="66" s="1"/>
  <c r="AF454" i="66"/>
  <c r="AC454" i="66"/>
  <c r="AB454" i="66"/>
  <c r="AA454" i="66"/>
  <c r="W454" i="66"/>
  <c r="AE454" i="66" s="1"/>
  <c r="A454" i="66"/>
  <c r="AI454" i="66" s="1"/>
  <c r="AF453" i="66"/>
  <c r="AC453" i="66"/>
  <c r="AB453" i="66"/>
  <c r="AA453" i="66"/>
  <c r="W453" i="66"/>
  <c r="A453" i="66"/>
  <c r="B453" i="66" s="1"/>
  <c r="E453" i="66" s="1"/>
  <c r="AF452" i="66"/>
  <c r="AC452" i="66"/>
  <c r="AB452" i="66"/>
  <c r="AA452" i="66"/>
  <c r="W452" i="66"/>
  <c r="Z452" i="66" s="1"/>
  <c r="A452" i="66"/>
  <c r="B452" i="66" s="1"/>
  <c r="C452" i="66" s="1"/>
  <c r="AF451" i="66"/>
  <c r="AC451" i="66"/>
  <c r="AB451" i="66"/>
  <c r="AA451" i="66"/>
  <c r="W451" i="66"/>
  <c r="Y451" i="66" s="1"/>
  <c r="A451" i="66"/>
  <c r="AF450" i="66"/>
  <c r="AC450" i="66"/>
  <c r="AB450" i="66"/>
  <c r="AA450" i="66"/>
  <c r="W450" i="66"/>
  <c r="A450" i="66"/>
  <c r="AI450" i="66" s="1"/>
  <c r="AF449" i="66"/>
  <c r="AC449" i="66"/>
  <c r="AB449" i="66"/>
  <c r="AA449" i="66"/>
  <c r="W449" i="66"/>
  <c r="AE449" i="66" s="1"/>
  <c r="A449" i="66"/>
  <c r="AF448" i="66"/>
  <c r="AC448" i="66"/>
  <c r="AB448" i="66"/>
  <c r="AA448" i="66"/>
  <c r="W448" i="66"/>
  <c r="A448" i="66"/>
  <c r="AF447" i="66"/>
  <c r="AC447" i="66"/>
  <c r="AB447" i="66"/>
  <c r="AA447" i="66"/>
  <c r="W447" i="66"/>
  <c r="AE447" i="66" s="1"/>
  <c r="A447" i="66"/>
  <c r="AF446" i="66"/>
  <c r="AC446" i="66"/>
  <c r="AB446" i="66"/>
  <c r="AA446" i="66"/>
  <c r="W446" i="66"/>
  <c r="X446" i="66" s="1"/>
  <c r="A446" i="66"/>
  <c r="AI446" i="66" s="1"/>
  <c r="AF445" i="66"/>
  <c r="AC445" i="66"/>
  <c r="AB445" i="66"/>
  <c r="AA445" i="66"/>
  <c r="W445" i="66"/>
  <c r="A445" i="66"/>
  <c r="AF444" i="66"/>
  <c r="AC444" i="66"/>
  <c r="AB444" i="66"/>
  <c r="AA444" i="66"/>
  <c r="W444" i="66"/>
  <c r="AE444" i="66" s="1"/>
  <c r="A444" i="66"/>
  <c r="AF443" i="66"/>
  <c r="AC443" i="66"/>
  <c r="AB443" i="66"/>
  <c r="AA443" i="66"/>
  <c r="W443" i="66"/>
  <c r="A443" i="66"/>
  <c r="AI443" i="66" s="1"/>
  <c r="AF442" i="66"/>
  <c r="AC442" i="66"/>
  <c r="AB442" i="66"/>
  <c r="AA442" i="66"/>
  <c r="W442" i="66"/>
  <c r="X442" i="66" s="1"/>
  <c r="A442" i="66"/>
  <c r="B442" i="66" s="1"/>
  <c r="C442" i="66" s="1"/>
  <c r="AF441" i="66"/>
  <c r="AC441" i="66"/>
  <c r="AB441" i="66"/>
  <c r="AA441" i="66"/>
  <c r="W441" i="66"/>
  <c r="Z441" i="66" s="1"/>
  <c r="A441" i="66"/>
  <c r="AF440" i="66"/>
  <c r="AC440" i="66"/>
  <c r="AB440" i="66"/>
  <c r="AA440" i="66"/>
  <c r="W440" i="66"/>
  <c r="A440" i="66"/>
  <c r="AF439" i="66"/>
  <c r="AC439" i="66"/>
  <c r="AB439" i="66"/>
  <c r="AA439" i="66"/>
  <c r="W439" i="66"/>
  <c r="X439" i="66" s="1"/>
  <c r="A439" i="66"/>
  <c r="AI439" i="66" s="1"/>
  <c r="AF438" i="66"/>
  <c r="AC438" i="66"/>
  <c r="AB438" i="66"/>
  <c r="AA438" i="66"/>
  <c r="W438" i="66"/>
  <c r="AE438" i="66" s="1"/>
  <c r="A438" i="66"/>
  <c r="B438" i="66" s="1"/>
  <c r="AF437" i="66"/>
  <c r="AC437" i="66"/>
  <c r="AB437" i="66"/>
  <c r="AA437" i="66"/>
  <c r="W437" i="66"/>
  <c r="Z437" i="66" s="1"/>
  <c r="A437" i="66"/>
  <c r="B437" i="66" s="1"/>
  <c r="AF436" i="66"/>
  <c r="AC436" i="66"/>
  <c r="AB436" i="66"/>
  <c r="AA436" i="66"/>
  <c r="W436" i="66"/>
  <c r="Y436" i="66" s="1"/>
  <c r="A436" i="66"/>
  <c r="B436" i="66" s="1"/>
  <c r="AF435" i="66"/>
  <c r="AC435" i="66"/>
  <c r="AB435" i="66"/>
  <c r="AA435" i="66"/>
  <c r="W435" i="66"/>
  <c r="Z435" i="66" s="1"/>
  <c r="A435" i="66"/>
  <c r="AF434" i="66"/>
  <c r="AC434" i="66"/>
  <c r="AB434" i="66"/>
  <c r="AA434" i="66"/>
  <c r="W434" i="66"/>
  <c r="AE434" i="66" s="1"/>
  <c r="A434" i="66"/>
  <c r="B434" i="66" s="1"/>
  <c r="C434" i="66" s="1"/>
  <c r="AF433" i="66"/>
  <c r="AC433" i="66"/>
  <c r="AB433" i="66"/>
  <c r="AA433" i="66"/>
  <c r="W433" i="66"/>
  <c r="Y433" i="66" s="1"/>
  <c r="A433" i="66"/>
  <c r="AF432" i="66"/>
  <c r="AC432" i="66"/>
  <c r="AB432" i="66"/>
  <c r="AA432" i="66"/>
  <c r="W432" i="66"/>
  <c r="Z432" i="66" s="1"/>
  <c r="A432" i="66"/>
  <c r="AI432" i="66" s="1"/>
  <c r="AF431" i="66"/>
  <c r="AC431" i="66"/>
  <c r="AB431" i="66"/>
  <c r="AA431" i="66"/>
  <c r="W431" i="66"/>
  <c r="X431" i="66" s="1"/>
  <c r="A431" i="66"/>
  <c r="AI431" i="66" s="1"/>
  <c r="AF430" i="66"/>
  <c r="AC430" i="66"/>
  <c r="AB430" i="66"/>
  <c r="AA430" i="66"/>
  <c r="W430" i="66"/>
  <c r="Y430" i="66" s="1"/>
  <c r="A430" i="66"/>
  <c r="AI430" i="66" s="1"/>
  <c r="AF429" i="66"/>
  <c r="AC429" i="66"/>
  <c r="AB429" i="66"/>
  <c r="AA429" i="66"/>
  <c r="W429" i="66"/>
  <c r="A429" i="66"/>
  <c r="AF428" i="66"/>
  <c r="AC428" i="66"/>
  <c r="AB428" i="66"/>
  <c r="AA428" i="66"/>
  <c r="W428" i="66"/>
  <c r="X428" i="66" s="1"/>
  <c r="A428" i="66"/>
  <c r="AF427" i="66"/>
  <c r="AC427" i="66"/>
  <c r="AB427" i="66"/>
  <c r="AA427" i="66"/>
  <c r="W427" i="66"/>
  <c r="Z427" i="66" s="1"/>
  <c r="A427" i="66"/>
  <c r="AF426" i="66"/>
  <c r="AC426" i="66"/>
  <c r="AB426" i="66"/>
  <c r="AA426" i="66"/>
  <c r="W426" i="66"/>
  <c r="X426" i="66" s="1"/>
  <c r="A426" i="66"/>
  <c r="AI426" i="66" s="1"/>
  <c r="AF425" i="66"/>
  <c r="AC425" i="66"/>
  <c r="AB425" i="66"/>
  <c r="AA425" i="66"/>
  <c r="W425" i="66"/>
  <c r="AE425" i="66" s="1"/>
  <c r="A425" i="66"/>
  <c r="AF424" i="66"/>
  <c r="AC424" i="66"/>
  <c r="AB424" i="66"/>
  <c r="AA424" i="66"/>
  <c r="W424" i="66"/>
  <c r="X424" i="66" s="1"/>
  <c r="A424" i="66"/>
  <c r="AI424" i="66" s="1"/>
  <c r="AF423" i="66"/>
  <c r="AC423" i="66"/>
  <c r="AB423" i="66"/>
  <c r="AA423" i="66"/>
  <c r="W423" i="66"/>
  <c r="A423" i="66"/>
  <c r="AF422" i="66"/>
  <c r="AC422" i="66"/>
  <c r="AB422" i="66"/>
  <c r="AA422" i="66"/>
  <c r="W422" i="66"/>
  <c r="A422" i="66"/>
  <c r="AF421" i="66"/>
  <c r="AC421" i="66"/>
  <c r="AB421" i="66"/>
  <c r="AA421" i="66"/>
  <c r="W421" i="66"/>
  <c r="A421" i="66"/>
  <c r="B421" i="66" s="1"/>
  <c r="G421" i="66" s="1"/>
  <c r="AF420" i="66"/>
  <c r="AC420" i="66"/>
  <c r="AB420" i="66"/>
  <c r="AA420" i="66"/>
  <c r="W420" i="66"/>
  <c r="A420" i="66"/>
  <c r="AI420" i="66" s="1"/>
  <c r="AF419" i="66"/>
  <c r="AC419" i="66"/>
  <c r="AB419" i="66"/>
  <c r="AA419" i="66"/>
  <c r="W419" i="66"/>
  <c r="A419" i="66"/>
  <c r="AF418" i="66"/>
  <c r="AC418" i="66"/>
  <c r="AB418" i="66"/>
  <c r="AA418" i="66"/>
  <c r="W418" i="66"/>
  <c r="A418" i="66"/>
  <c r="AF417" i="66"/>
  <c r="AC417" i="66"/>
  <c r="AB417" i="66"/>
  <c r="AA417" i="66"/>
  <c r="W417" i="66"/>
  <c r="A417" i="66"/>
  <c r="AF416" i="66"/>
  <c r="AC416" i="66"/>
  <c r="AB416" i="66"/>
  <c r="AA416" i="66"/>
  <c r="W416" i="66"/>
  <c r="A416" i="66"/>
  <c r="B416" i="66" s="1"/>
  <c r="AF415" i="66"/>
  <c r="AC415" i="66"/>
  <c r="AB415" i="66"/>
  <c r="AA415" i="66"/>
  <c r="W415" i="66"/>
  <c r="A415" i="66"/>
  <c r="AI415" i="66" s="1"/>
  <c r="AF414" i="66"/>
  <c r="AC414" i="66"/>
  <c r="AB414" i="66"/>
  <c r="AA414" i="66"/>
  <c r="W414" i="66"/>
  <c r="X414" i="66" s="1"/>
  <c r="A414" i="66"/>
  <c r="AF413" i="66"/>
  <c r="AC413" i="66"/>
  <c r="AB413" i="66"/>
  <c r="AA413" i="66"/>
  <c r="W413" i="66"/>
  <c r="Z413" i="66" s="1"/>
  <c r="A413" i="66"/>
  <c r="AI413" i="66" s="1"/>
  <c r="AF412" i="66"/>
  <c r="AC412" i="66"/>
  <c r="AB412" i="66"/>
  <c r="AA412" i="66"/>
  <c r="W412" i="66"/>
  <c r="X412" i="66" s="1"/>
  <c r="A412" i="66"/>
  <c r="AI412" i="66" s="1"/>
  <c r="AF411" i="66"/>
  <c r="AC411" i="66"/>
  <c r="AB411" i="66"/>
  <c r="AA411" i="66"/>
  <c r="W411" i="66"/>
  <c r="AE411" i="66" s="1"/>
  <c r="A411" i="66"/>
  <c r="AF410" i="66"/>
  <c r="AC410" i="66"/>
  <c r="AB410" i="66"/>
  <c r="AA410" i="66"/>
  <c r="W410" i="66"/>
  <c r="AE410" i="66" s="1"/>
  <c r="A410" i="66"/>
  <c r="AF409" i="66"/>
  <c r="AC409" i="66"/>
  <c r="AB409" i="66"/>
  <c r="AA409" i="66"/>
  <c r="W409" i="66"/>
  <c r="Y409" i="66" s="1"/>
  <c r="A409" i="66"/>
  <c r="AF408" i="66"/>
  <c r="AC408" i="66"/>
  <c r="AB408" i="66"/>
  <c r="AA408" i="66"/>
  <c r="W408" i="66"/>
  <c r="A408" i="66"/>
  <c r="B408" i="66" s="1"/>
  <c r="AF407" i="66"/>
  <c r="AC407" i="66"/>
  <c r="AB407" i="66"/>
  <c r="AA407" i="66"/>
  <c r="W407" i="66"/>
  <c r="A407" i="66"/>
  <c r="AF406" i="66"/>
  <c r="AC406" i="66"/>
  <c r="AB406" i="66"/>
  <c r="AA406" i="66"/>
  <c r="W406" i="66"/>
  <c r="Z406" i="66" s="1"/>
  <c r="A406" i="66"/>
  <c r="AF405" i="66"/>
  <c r="AC405" i="66"/>
  <c r="AB405" i="66"/>
  <c r="AA405" i="66"/>
  <c r="W405" i="66"/>
  <c r="AE405" i="66" s="1"/>
  <c r="A405" i="66"/>
  <c r="AF404" i="66"/>
  <c r="AC404" i="66"/>
  <c r="AB404" i="66"/>
  <c r="AA404" i="66"/>
  <c r="W404" i="66"/>
  <c r="A404" i="66"/>
  <c r="B404" i="66" s="1"/>
  <c r="D404" i="66" s="1"/>
  <c r="AF403" i="66"/>
  <c r="AC403" i="66"/>
  <c r="AB403" i="66"/>
  <c r="AA403" i="66"/>
  <c r="W403" i="66"/>
  <c r="A403" i="66"/>
  <c r="AI403" i="66" s="1"/>
  <c r="AF402" i="66"/>
  <c r="AC402" i="66"/>
  <c r="AB402" i="66"/>
  <c r="AA402" i="66"/>
  <c r="W402" i="66"/>
  <c r="Y402" i="66" s="1"/>
  <c r="A402" i="66"/>
  <c r="AF401" i="66"/>
  <c r="AC401" i="66"/>
  <c r="AB401" i="66"/>
  <c r="AA401" i="66"/>
  <c r="W401" i="66"/>
  <c r="AE401" i="66" s="1"/>
  <c r="A401" i="66"/>
  <c r="AF400" i="66"/>
  <c r="AC400" i="66"/>
  <c r="AB400" i="66"/>
  <c r="AA400" i="66"/>
  <c r="W400" i="66"/>
  <c r="AE400" i="66" s="1"/>
  <c r="A400" i="66"/>
  <c r="AI400" i="66" s="1"/>
  <c r="AF399" i="66"/>
  <c r="AC399" i="66"/>
  <c r="AB399" i="66"/>
  <c r="AA399" i="66"/>
  <c r="W399" i="66"/>
  <c r="AE399" i="66" s="1"/>
  <c r="A399" i="66"/>
  <c r="AF398" i="66"/>
  <c r="AC398" i="66"/>
  <c r="AB398" i="66"/>
  <c r="AA398" i="66"/>
  <c r="W398" i="66"/>
  <c r="X398" i="66" s="1"/>
  <c r="A398" i="66"/>
  <c r="B398" i="66" s="1"/>
  <c r="AF397" i="66"/>
  <c r="AC397" i="66"/>
  <c r="AB397" i="66"/>
  <c r="AA397" i="66"/>
  <c r="W397" i="66"/>
  <c r="A397" i="66"/>
  <c r="AI397" i="66" s="1"/>
  <c r="AF396" i="66"/>
  <c r="AC396" i="66"/>
  <c r="AB396" i="66"/>
  <c r="AA396" i="66"/>
  <c r="W396" i="66"/>
  <c r="Z396" i="66" s="1"/>
  <c r="A396" i="66"/>
  <c r="AF395" i="66"/>
  <c r="AC395" i="66"/>
  <c r="AB395" i="66"/>
  <c r="AA395" i="66"/>
  <c r="W395" i="66"/>
  <c r="Z395" i="66" s="1"/>
  <c r="A395" i="66"/>
  <c r="AF394" i="66"/>
  <c r="AC394" i="66"/>
  <c r="AB394" i="66"/>
  <c r="AA394" i="66"/>
  <c r="W394" i="66"/>
  <c r="A394" i="66"/>
  <c r="AI394" i="66" s="1"/>
  <c r="AF393" i="66"/>
  <c r="AC393" i="66"/>
  <c r="AB393" i="66"/>
  <c r="AA393" i="66"/>
  <c r="W393" i="66"/>
  <c r="A393" i="66"/>
  <c r="AF392" i="66"/>
  <c r="AC392" i="66"/>
  <c r="AB392" i="66"/>
  <c r="AA392" i="66"/>
  <c r="W392" i="66"/>
  <c r="AE392" i="66" s="1"/>
  <c r="A392" i="66"/>
  <c r="AF391" i="66"/>
  <c r="AC391" i="66"/>
  <c r="AB391" i="66"/>
  <c r="AA391" i="66"/>
  <c r="W391" i="66"/>
  <c r="A391" i="66"/>
  <c r="AI391" i="66" s="1"/>
  <c r="AF390" i="66"/>
  <c r="AC390" i="66"/>
  <c r="AB390" i="66"/>
  <c r="AA390" i="66"/>
  <c r="W390" i="66"/>
  <c r="AE390" i="66" s="1"/>
  <c r="A390" i="66"/>
  <c r="AF389" i="66"/>
  <c r="AC389" i="66"/>
  <c r="AB389" i="66"/>
  <c r="AA389" i="66"/>
  <c r="W389" i="66"/>
  <c r="AE389" i="66" s="1"/>
  <c r="A389" i="66"/>
  <c r="B389" i="66" s="1"/>
  <c r="AF388" i="66"/>
  <c r="AC388" i="66"/>
  <c r="AB388" i="66"/>
  <c r="AA388" i="66"/>
  <c r="W388" i="66"/>
  <c r="AE388" i="66" s="1"/>
  <c r="A388" i="66"/>
  <c r="AI388" i="66" s="1"/>
  <c r="AF387" i="66"/>
  <c r="AC387" i="66"/>
  <c r="AB387" i="66"/>
  <c r="AA387" i="66"/>
  <c r="W387" i="66"/>
  <c r="A387" i="66"/>
  <c r="AI387" i="66" s="1"/>
  <c r="AF386" i="66"/>
  <c r="AC386" i="66"/>
  <c r="AB386" i="66"/>
  <c r="AA386" i="66"/>
  <c r="W386" i="66"/>
  <c r="AE386" i="66" s="1"/>
  <c r="A386" i="66"/>
  <c r="AF385" i="66"/>
  <c r="AC385" i="66"/>
  <c r="AB385" i="66"/>
  <c r="AA385" i="66"/>
  <c r="W385" i="66"/>
  <c r="A385" i="66"/>
  <c r="AF384" i="66"/>
  <c r="AC384" i="66"/>
  <c r="AB384" i="66"/>
  <c r="AA384" i="66"/>
  <c r="W384" i="66"/>
  <c r="Y384" i="66" s="1"/>
  <c r="A384" i="66"/>
  <c r="AI384" i="66" s="1"/>
  <c r="AF383" i="66"/>
  <c r="AC383" i="66"/>
  <c r="AB383" i="66"/>
  <c r="AA383" i="66"/>
  <c r="W383" i="66"/>
  <c r="Z383" i="66" s="1"/>
  <c r="A383" i="66"/>
  <c r="AF382" i="66"/>
  <c r="AC382" i="66"/>
  <c r="AB382" i="66"/>
  <c r="AA382" i="66"/>
  <c r="W382" i="66"/>
  <c r="Z382" i="66" s="1"/>
  <c r="A382" i="66"/>
  <c r="B382" i="66" s="1"/>
  <c r="AF381" i="66"/>
  <c r="AC381" i="66"/>
  <c r="AB381" i="66"/>
  <c r="AA381" i="66"/>
  <c r="W381" i="66"/>
  <c r="A381" i="66"/>
  <c r="AI381" i="66" s="1"/>
  <c r="AF380" i="66"/>
  <c r="AC380" i="66"/>
  <c r="AB380" i="66"/>
  <c r="AA380" i="66"/>
  <c r="W380" i="66"/>
  <c r="A380" i="66"/>
  <c r="AI380" i="66" s="1"/>
  <c r="AF379" i="66"/>
  <c r="AC379" i="66"/>
  <c r="AB379" i="66"/>
  <c r="AA379" i="66"/>
  <c r="W379" i="66"/>
  <c r="A379" i="66"/>
  <c r="AF378" i="66"/>
  <c r="AC378" i="66"/>
  <c r="AB378" i="66"/>
  <c r="AA378" i="66"/>
  <c r="W378" i="66"/>
  <c r="A378" i="66"/>
  <c r="AI378" i="66" s="1"/>
  <c r="AF377" i="66"/>
  <c r="AC377" i="66"/>
  <c r="AB377" i="66"/>
  <c r="AA377" i="66"/>
  <c r="W377" i="66"/>
  <c r="X377" i="66" s="1"/>
  <c r="A377" i="66"/>
  <c r="AF376" i="66"/>
  <c r="AC376" i="66"/>
  <c r="AB376" i="66"/>
  <c r="AA376" i="66"/>
  <c r="W376" i="66"/>
  <c r="AE376" i="66" s="1"/>
  <c r="A376" i="66"/>
  <c r="AF375" i="66"/>
  <c r="AC375" i="66"/>
  <c r="AB375" i="66"/>
  <c r="AA375" i="66"/>
  <c r="W375" i="66"/>
  <c r="X375" i="66" s="1"/>
  <c r="A375" i="66"/>
  <c r="AF374" i="66"/>
  <c r="AC374" i="66"/>
  <c r="AB374" i="66"/>
  <c r="AA374" i="66"/>
  <c r="W374" i="66"/>
  <c r="AE374" i="66" s="1"/>
  <c r="A374" i="66"/>
  <c r="B374" i="66" s="1"/>
  <c r="D374" i="66" s="1"/>
  <c r="AF373" i="66"/>
  <c r="AC373" i="66"/>
  <c r="AB373" i="66"/>
  <c r="AA373" i="66"/>
  <c r="W373" i="66"/>
  <c r="Z373" i="66" s="1"/>
  <c r="A373" i="66"/>
  <c r="B373" i="66" s="1"/>
  <c r="G373" i="66" s="1"/>
  <c r="AF372" i="66"/>
  <c r="AC372" i="66"/>
  <c r="AB372" i="66"/>
  <c r="AA372" i="66"/>
  <c r="W372" i="66"/>
  <c r="X372" i="66" s="1"/>
  <c r="A372" i="66"/>
  <c r="AI372" i="66" s="1"/>
  <c r="AF371" i="66"/>
  <c r="AC371" i="66"/>
  <c r="AB371" i="66"/>
  <c r="AA371" i="66"/>
  <c r="W371" i="66"/>
  <c r="Z371" i="66" s="1"/>
  <c r="A371" i="66"/>
  <c r="AF370" i="66"/>
  <c r="AC370" i="66"/>
  <c r="AB370" i="66"/>
  <c r="AA370" i="66"/>
  <c r="W370" i="66"/>
  <c r="AE370" i="66" s="1"/>
  <c r="A370" i="66"/>
  <c r="AF369" i="66"/>
  <c r="AC369" i="66"/>
  <c r="AB369" i="66"/>
  <c r="AA369" i="66"/>
  <c r="W369" i="66"/>
  <c r="A369" i="66"/>
  <c r="AI369" i="66" s="1"/>
  <c r="AF368" i="66"/>
  <c r="AC368" i="66"/>
  <c r="AB368" i="66"/>
  <c r="AA368" i="66"/>
  <c r="W368" i="66"/>
  <c r="A368" i="66"/>
  <c r="B368" i="66" s="1"/>
  <c r="G368" i="66" s="1"/>
  <c r="AF367" i="66"/>
  <c r="AC367" i="66"/>
  <c r="AB367" i="66"/>
  <c r="AA367" i="66"/>
  <c r="W367" i="66"/>
  <c r="A367" i="66"/>
  <c r="AI367" i="66" s="1"/>
  <c r="AF366" i="66"/>
  <c r="AC366" i="66"/>
  <c r="AB366" i="66"/>
  <c r="AA366" i="66"/>
  <c r="W366" i="66"/>
  <c r="Z366" i="66" s="1"/>
  <c r="A366" i="66"/>
  <c r="AI366" i="66" s="1"/>
  <c r="AF365" i="66"/>
  <c r="AC365" i="66"/>
  <c r="AB365" i="66"/>
  <c r="AA365" i="66"/>
  <c r="W365" i="66"/>
  <c r="A365" i="66"/>
  <c r="AF364" i="66"/>
  <c r="AC364" i="66"/>
  <c r="AB364" i="66"/>
  <c r="AA364" i="66"/>
  <c r="W364" i="66"/>
  <c r="Y364" i="66" s="1"/>
  <c r="A364" i="66"/>
  <c r="AI364" i="66" s="1"/>
  <c r="AF363" i="66"/>
  <c r="AC363" i="66"/>
  <c r="AB363" i="66"/>
  <c r="AA363" i="66"/>
  <c r="W363" i="66"/>
  <c r="Z363" i="66" s="1"/>
  <c r="A363" i="66"/>
  <c r="AF362" i="66"/>
  <c r="AC362" i="66"/>
  <c r="AB362" i="66"/>
  <c r="AA362" i="66"/>
  <c r="W362" i="66"/>
  <c r="A362" i="66"/>
  <c r="AF361" i="66"/>
  <c r="AC361" i="66"/>
  <c r="AB361" i="66"/>
  <c r="AA361" i="66"/>
  <c r="W361" i="66"/>
  <c r="Z361" i="66" s="1"/>
  <c r="A361" i="66"/>
  <c r="B361" i="66" s="1"/>
  <c r="AF360" i="66"/>
  <c r="AC360" i="66"/>
  <c r="AB360" i="66"/>
  <c r="AA360" i="66"/>
  <c r="W360" i="66"/>
  <c r="A360" i="66"/>
  <c r="AI360" i="66" s="1"/>
  <c r="AF359" i="66"/>
  <c r="AC359" i="66"/>
  <c r="AB359" i="66"/>
  <c r="AA359" i="66"/>
  <c r="W359" i="66"/>
  <c r="A359" i="66"/>
  <c r="AF358" i="66"/>
  <c r="AC358" i="66"/>
  <c r="AB358" i="66"/>
  <c r="AA358" i="66"/>
  <c r="W358" i="66"/>
  <c r="A358" i="66"/>
  <c r="AF357" i="66"/>
  <c r="AC357" i="66"/>
  <c r="AB357" i="66"/>
  <c r="AA357" i="66"/>
  <c r="W357" i="66"/>
  <c r="X357" i="66" s="1"/>
  <c r="A357" i="66"/>
  <c r="AF356" i="66"/>
  <c r="AC356" i="66"/>
  <c r="AB356" i="66"/>
  <c r="AA356" i="66"/>
  <c r="W356" i="66"/>
  <c r="AE356" i="66" s="1"/>
  <c r="A356" i="66"/>
  <c r="AF355" i="66"/>
  <c r="AC355" i="66"/>
  <c r="AB355" i="66"/>
  <c r="AA355" i="66"/>
  <c r="W355" i="66"/>
  <c r="A355" i="66"/>
  <c r="AF354" i="66"/>
  <c r="AC354" i="66"/>
  <c r="AB354" i="66"/>
  <c r="AA354" i="66"/>
  <c r="W354" i="66"/>
  <c r="AE354" i="66" s="1"/>
  <c r="A354" i="66"/>
  <c r="B354" i="66" s="1"/>
  <c r="AF353" i="66"/>
  <c r="AC353" i="66"/>
  <c r="AB353" i="66"/>
  <c r="AA353" i="66"/>
  <c r="W353" i="66"/>
  <c r="AE353" i="66" s="1"/>
  <c r="A353" i="66"/>
  <c r="B353" i="66" s="1"/>
  <c r="G353" i="66" s="1"/>
  <c r="AF352" i="66"/>
  <c r="AC352" i="66"/>
  <c r="AB352" i="66"/>
  <c r="AA352" i="66"/>
  <c r="W352" i="66"/>
  <c r="X352" i="66" s="1"/>
  <c r="A352" i="66"/>
  <c r="AF351" i="66"/>
  <c r="AC351" i="66"/>
  <c r="AB351" i="66"/>
  <c r="AA351" i="66"/>
  <c r="W351" i="66"/>
  <c r="AE351" i="66" s="1"/>
  <c r="A351" i="66"/>
  <c r="AI351" i="66" s="1"/>
  <c r="AF350" i="66"/>
  <c r="AC350" i="66"/>
  <c r="AB350" i="66"/>
  <c r="AA350" i="66"/>
  <c r="W350" i="66"/>
  <c r="AE350" i="66" s="1"/>
  <c r="A350" i="66"/>
  <c r="AI350" i="66" s="1"/>
  <c r="AF349" i="66"/>
  <c r="AC349" i="66"/>
  <c r="AB349" i="66"/>
  <c r="AA349" i="66"/>
  <c r="W349" i="66"/>
  <c r="X349" i="66" s="1"/>
  <c r="A349" i="66"/>
  <c r="AI349" i="66" s="1"/>
  <c r="AF348" i="66"/>
  <c r="AC348" i="66"/>
  <c r="AB348" i="66"/>
  <c r="AA348" i="66"/>
  <c r="W348" i="66"/>
  <c r="A348" i="66"/>
  <c r="AF347" i="66"/>
  <c r="AC347" i="66"/>
  <c r="AB347" i="66"/>
  <c r="AA347" i="66"/>
  <c r="W347" i="66"/>
  <c r="A347" i="66"/>
  <c r="AI347" i="66" s="1"/>
  <c r="AF346" i="66"/>
  <c r="AC346" i="66"/>
  <c r="AB346" i="66"/>
  <c r="AA346" i="66"/>
  <c r="W346" i="66"/>
  <c r="AE346" i="66" s="1"/>
  <c r="A346" i="66"/>
  <c r="B346" i="66" s="1"/>
  <c r="AF345" i="66"/>
  <c r="AC345" i="66"/>
  <c r="AB345" i="66"/>
  <c r="AA345" i="66"/>
  <c r="W345" i="66"/>
  <c r="Z345" i="66" s="1"/>
  <c r="A345" i="66"/>
  <c r="AF344" i="66"/>
  <c r="AC344" i="66"/>
  <c r="AB344" i="66"/>
  <c r="AA344" i="66"/>
  <c r="W344" i="66"/>
  <c r="A344" i="66"/>
  <c r="B344" i="66" s="1"/>
  <c r="G344" i="66" s="1"/>
  <c r="AF343" i="66"/>
  <c r="AC343" i="66"/>
  <c r="AB343" i="66"/>
  <c r="AA343" i="66"/>
  <c r="W343" i="66"/>
  <c r="Z343" i="66" s="1"/>
  <c r="A343" i="66"/>
  <c r="AF342" i="66"/>
  <c r="AC342" i="66"/>
  <c r="AB342" i="66"/>
  <c r="AA342" i="66"/>
  <c r="W342" i="66"/>
  <c r="X342" i="66" s="1"/>
  <c r="A342" i="66"/>
  <c r="B342" i="66" s="1"/>
  <c r="AF341" i="66"/>
  <c r="AC341" i="66"/>
  <c r="AB341" i="66"/>
  <c r="AA341" i="66"/>
  <c r="W341" i="66"/>
  <c r="Z341" i="66" s="1"/>
  <c r="A341" i="66"/>
  <c r="AF340" i="66"/>
  <c r="AC340" i="66"/>
  <c r="AB340" i="66"/>
  <c r="AA340" i="66"/>
  <c r="W340" i="66"/>
  <c r="Y340" i="66" s="1"/>
  <c r="A340" i="66"/>
  <c r="AF339" i="66"/>
  <c r="AC339" i="66"/>
  <c r="AB339" i="66"/>
  <c r="AA339" i="66"/>
  <c r="W339" i="66"/>
  <c r="Y339" i="66" s="1"/>
  <c r="A339" i="66"/>
  <c r="B339" i="66" s="1"/>
  <c r="C339" i="66" s="1"/>
  <c r="AF338" i="66"/>
  <c r="AC338" i="66"/>
  <c r="AB338" i="66"/>
  <c r="AA338" i="66"/>
  <c r="W338" i="66"/>
  <c r="X338" i="66" s="1"/>
  <c r="A338" i="66"/>
  <c r="AI338" i="66" s="1"/>
  <c r="AF337" i="66"/>
  <c r="AC337" i="66"/>
  <c r="AB337" i="66"/>
  <c r="AA337" i="66"/>
  <c r="W337" i="66"/>
  <c r="X337" i="66" s="1"/>
  <c r="A337" i="66"/>
  <c r="AI337" i="66" s="1"/>
  <c r="AF336" i="66"/>
  <c r="AC336" i="66"/>
  <c r="AB336" i="66"/>
  <c r="AA336" i="66"/>
  <c r="W336" i="66"/>
  <c r="AE336" i="66" s="1"/>
  <c r="A336" i="66"/>
  <c r="AI336" i="66" s="1"/>
  <c r="AF335" i="66"/>
  <c r="AC335" i="66"/>
  <c r="AB335" i="66"/>
  <c r="AA335" i="66"/>
  <c r="W335" i="66"/>
  <c r="AE335" i="66" s="1"/>
  <c r="A335" i="66"/>
  <c r="AI335" i="66" s="1"/>
  <c r="AF334" i="66"/>
  <c r="AC334" i="66"/>
  <c r="AB334" i="66"/>
  <c r="AA334" i="66"/>
  <c r="W334" i="66"/>
  <c r="AE334" i="66" s="1"/>
  <c r="A334" i="66"/>
  <c r="AI334" i="66" s="1"/>
  <c r="AF333" i="66"/>
  <c r="AC333" i="66"/>
  <c r="AB333" i="66"/>
  <c r="AA333" i="66"/>
  <c r="W333" i="66"/>
  <c r="A333" i="66"/>
  <c r="AF332" i="66"/>
  <c r="AC332" i="66"/>
  <c r="AB332" i="66"/>
  <c r="AA332" i="66"/>
  <c r="W332" i="66"/>
  <c r="A332" i="66"/>
  <c r="AI332" i="66" s="1"/>
  <c r="AF331" i="66"/>
  <c r="AC331" i="66"/>
  <c r="AB331" i="66"/>
  <c r="AA331" i="66"/>
  <c r="W331" i="66"/>
  <c r="Z331" i="66" s="1"/>
  <c r="A331" i="66"/>
  <c r="AF330" i="66"/>
  <c r="AC330" i="66"/>
  <c r="AB330" i="66"/>
  <c r="AA330" i="66"/>
  <c r="W330" i="66"/>
  <c r="AE330" i="66" s="1"/>
  <c r="A330" i="66"/>
  <c r="AI330" i="66" s="1"/>
  <c r="AF329" i="66"/>
  <c r="AC329" i="66"/>
  <c r="AB329" i="66"/>
  <c r="AA329" i="66"/>
  <c r="W329" i="66"/>
  <c r="A329" i="66"/>
  <c r="AF328" i="66"/>
  <c r="AC328" i="66"/>
  <c r="AB328" i="66"/>
  <c r="AA328" i="66"/>
  <c r="W328" i="66"/>
  <c r="X328" i="66" s="1"/>
  <c r="A328" i="66"/>
  <c r="B328" i="66" s="1"/>
  <c r="AF327" i="66"/>
  <c r="AC327" i="66"/>
  <c r="AB327" i="66"/>
  <c r="AA327" i="66"/>
  <c r="W327" i="66"/>
  <c r="Y327" i="66" s="1"/>
  <c r="A327" i="66"/>
  <c r="B327" i="66" s="1"/>
  <c r="F327" i="66" s="1"/>
  <c r="AF326" i="66"/>
  <c r="AC326" i="66"/>
  <c r="AB326" i="66"/>
  <c r="AA326" i="66"/>
  <c r="W326" i="66"/>
  <c r="Y326" i="66" s="1"/>
  <c r="A326" i="66"/>
  <c r="AF325" i="66"/>
  <c r="AC325" i="66"/>
  <c r="AB325" i="66"/>
  <c r="AA325" i="66"/>
  <c r="W325" i="66"/>
  <c r="X325" i="66" s="1"/>
  <c r="A325" i="66"/>
  <c r="AF324" i="66"/>
  <c r="AC324" i="66"/>
  <c r="AB324" i="66"/>
  <c r="AA324" i="66"/>
  <c r="W324" i="66"/>
  <c r="Y324" i="66" s="1"/>
  <c r="A324" i="66"/>
  <c r="AF323" i="66"/>
  <c r="AC323" i="66"/>
  <c r="AB323" i="66"/>
  <c r="AA323" i="66"/>
  <c r="W323" i="66"/>
  <c r="Z323" i="66" s="1"/>
  <c r="A323" i="66"/>
  <c r="AF322" i="66"/>
  <c r="AC322" i="66"/>
  <c r="AB322" i="66"/>
  <c r="AA322" i="66"/>
  <c r="W322" i="66"/>
  <c r="X322" i="66" s="1"/>
  <c r="A322" i="66"/>
  <c r="AI322" i="66" s="1"/>
  <c r="AF321" i="66"/>
  <c r="AC321" i="66"/>
  <c r="AB321" i="66"/>
  <c r="AA321" i="66"/>
  <c r="W321" i="66"/>
  <c r="A321" i="66"/>
  <c r="AI321" i="66" s="1"/>
  <c r="AF320" i="66"/>
  <c r="AC320" i="66"/>
  <c r="AB320" i="66"/>
  <c r="AA320" i="66"/>
  <c r="W320" i="66"/>
  <c r="A320" i="66"/>
  <c r="AI320" i="66" s="1"/>
  <c r="AF319" i="66"/>
  <c r="AC319" i="66"/>
  <c r="AB319" i="66"/>
  <c r="AA319" i="66"/>
  <c r="W319" i="66"/>
  <c r="A319" i="66"/>
  <c r="B319" i="66" s="1"/>
  <c r="AF318" i="66"/>
  <c r="AC318" i="66"/>
  <c r="AB318" i="66"/>
  <c r="AA318" i="66"/>
  <c r="W318" i="66"/>
  <c r="X318" i="66" s="1"/>
  <c r="A318" i="66"/>
  <c r="AF317" i="66"/>
  <c r="AC317" i="66"/>
  <c r="AB317" i="66"/>
  <c r="AA317" i="66"/>
  <c r="W317" i="66"/>
  <c r="X317" i="66" s="1"/>
  <c r="A317" i="66"/>
  <c r="AF316" i="66"/>
  <c r="AC316" i="66"/>
  <c r="AB316" i="66"/>
  <c r="AA316" i="66"/>
  <c r="W316" i="66"/>
  <c r="A316" i="66"/>
  <c r="AI316" i="66" s="1"/>
  <c r="AF315" i="66"/>
  <c r="AC315" i="66"/>
  <c r="AB315" i="66"/>
  <c r="AA315" i="66"/>
  <c r="W315" i="66"/>
  <c r="AE315" i="66" s="1"/>
  <c r="A315" i="66"/>
  <c r="AI315" i="66" s="1"/>
  <c r="AF314" i="66"/>
  <c r="AC314" i="66"/>
  <c r="AB314" i="66"/>
  <c r="AA314" i="66"/>
  <c r="W314" i="66"/>
  <c r="Z314" i="66" s="1"/>
  <c r="A314" i="66"/>
  <c r="AF313" i="66"/>
  <c r="AC313" i="66"/>
  <c r="AB313" i="66"/>
  <c r="AA313" i="66"/>
  <c r="W313" i="66"/>
  <c r="A313" i="66"/>
  <c r="AI313" i="66" s="1"/>
  <c r="AF312" i="66"/>
  <c r="AC312" i="66"/>
  <c r="AB312" i="66"/>
  <c r="AA312" i="66"/>
  <c r="W312" i="66"/>
  <c r="Z312" i="66" s="1"/>
  <c r="A312" i="66"/>
  <c r="B312" i="66" s="1"/>
  <c r="G312" i="66" s="1"/>
  <c r="AF311" i="66"/>
  <c r="AC311" i="66"/>
  <c r="AB311" i="66"/>
  <c r="AA311" i="66"/>
  <c r="W311" i="66"/>
  <c r="AE311" i="66" s="1"/>
  <c r="A311" i="66"/>
  <c r="AF310" i="66"/>
  <c r="AC310" i="66"/>
  <c r="AB310" i="66"/>
  <c r="AA310" i="66"/>
  <c r="W310" i="66"/>
  <c r="A310" i="66"/>
  <c r="AI310" i="66" s="1"/>
  <c r="AF309" i="66"/>
  <c r="AC309" i="66"/>
  <c r="AB309" i="66"/>
  <c r="AA309" i="66"/>
  <c r="W309" i="66"/>
  <c r="X309" i="66" s="1"/>
  <c r="A309" i="66"/>
  <c r="AI309" i="66" s="1"/>
  <c r="AF308" i="66"/>
  <c r="AC308" i="66"/>
  <c r="AB308" i="66"/>
  <c r="AA308" i="66"/>
  <c r="W308" i="66"/>
  <c r="A308" i="66"/>
  <c r="AI308" i="66" s="1"/>
  <c r="AF307" i="66"/>
  <c r="AC307" i="66"/>
  <c r="AB307" i="66"/>
  <c r="AA307" i="66"/>
  <c r="W307" i="66"/>
  <c r="A307" i="66"/>
  <c r="AI307" i="66" s="1"/>
  <c r="AF306" i="66"/>
  <c r="AC306" i="66"/>
  <c r="AB306" i="66"/>
  <c r="AA306" i="66"/>
  <c r="W306" i="66"/>
  <c r="AE306" i="66" s="1"/>
  <c r="A306" i="66"/>
  <c r="AF305" i="66"/>
  <c r="AC305" i="66"/>
  <c r="AB305" i="66"/>
  <c r="AA305" i="66"/>
  <c r="W305" i="66"/>
  <c r="A305" i="66"/>
  <c r="B305" i="66" s="1"/>
  <c r="D305" i="66" s="1"/>
  <c r="AF304" i="66"/>
  <c r="AC304" i="66"/>
  <c r="AB304" i="66"/>
  <c r="AA304" i="66"/>
  <c r="W304" i="66"/>
  <c r="AE304" i="66" s="1"/>
  <c r="A304" i="66"/>
  <c r="B304" i="66" s="1"/>
  <c r="E304" i="66" s="1"/>
  <c r="AF303" i="66"/>
  <c r="AC303" i="66"/>
  <c r="AB303" i="66"/>
  <c r="AA303" i="66"/>
  <c r="W303" i="66"/>
  <c r="Z303" i="66" s="1"/>
  <c r="A303" i="66"/>
  <c r="AF302" i="66"/>
  <c r="AC302" i="66"/>
  <c r="AB302" i="66"/>
  <c r="AA302" i="66"/>
  <c r="W302" i="66"/>
  <c r="A302" i="66"/>
  <c r="AI302" i="66" s="1"/>
  <c r="AF301" i="66"/>
  <c r="AC301" i="66"/>
  <c r="AB301" i="66"/>
  <c r="AA301" i="66"/>
  <c r="W301" i="66"/>
  <c r="A301" i="66"/>
  <c r="AF300" i="66"/>
  <c r="AC300" i="66"/>
  <c r="AB300" i="66"/>
  <c r="AA300" i="66"/>
  <c r="W300" i="66"/>
  <c r="A300" i="66"/>
  <c r="AI300" i="66" s="1"/>
  <c r="AF299" i="66"/>
  <c r="AC299" i="66"/>
  <c r="AB299" i="66"/>
  <c r="AA299" i="66"/>
  <c r="W299" i="66"/>
  <c r="Z299" i="66" s="1"/>
  <c r="A299" i="66"/>
  <c r="AI299" i="66" s="1"/>
  <c r="AF298" i="66"/>
  <c r="AC298" i="66"/>
  <c r="AB298" i="66"/>
  <c r="AA298" i="66"/>
  <c r="W298" i="66"/>
  <c r="A298" i="66"/>
  <c r="AI298" i="66" s="1"/>
  <c r="AF297" i="66"/>
  <c r="AC297" i="66"/>
  <c r="AB297" i="66"/>
  <c r="AA297" i="66"/>
  <c r="W297" i="66"/>
  <c r="A297" i="66"/>
  <c r="AI297" i="66" s="1"/>
  <c r="AF296" i="66"/>
  <c r="AC296" i="66"/>
  <c r="AB296" i="66"/>
  <c r="AA296" i="66"/>
  <c r="W296" i="66"/>
  <c r="A296" i="66"/>
  <c r="B296" i="66" s="1"/>
  <c r="AF295" i="66"/>
  <c r="AC295" i="66"/>
  <c r="AB295" i="66"/>
  <c r="AA295" i="66"/>
  <c r="W295" i="66"/>
  <c r="Z295" i="66" s="1"/>
  <c r="A295" i="66"/>
  <c r="B295" i="66" s="1"/>
  <c r="AF294" i="66"/>
  <c r="AC294" i="66"/>
  <c r="AB294" i="66"/>
  <c r="AA294" i="66"/>
  <c r="W294" i="66"/>
  <c r="A294" i="66"/>
  <c r="AF293" i="66"/>
  <c r="AC293" i="66"/>
  <c r="AB293" i="66"/>
  <c r="AA293" i="66"/>
  <c r="W293" i="66"/>
  <c r="A293" i="66"/>
  <c r="AF292" i="66"/>
  <c r="AC292" i="66"/>
  <c r="AB292" i="66"/>
  <c r="AA292" i="66"/>
  <c r="W292" i="66"/>
  <c r="A292" i="66"/>
  <c r="AF291" i="66"/>
  <c r="AC291" i="66"/>
  <c r="AB291" i="66"/>
  <c r="AA291" i="66"/>
  <c r="W291" i="66"/>
  <c r="X291" i="66" s="1"/>
  <c r="A291" i="66"/>
  <c r="B291" i="66" s="1"/>
  <c r="F291" i="66" s="1"/>
  <c r="AF290" i="66"/>
  <c r="AC290" i="66"/>
  <c r="AB290" i="66"/>
  <c r="AA290" i="66"/>
  <c r="W290" i="66"/>
  <c r="AE290" i="66" s="1"/>
  <c r="A290" i="66"/>
  <c r="B290" i="66" s="1"/>
  <c r="AF289" i="66"/>
  <c r="AC289" i="66"/>
  <c r="AB289" i="66"/>
  <c r="AA289" i="66"/>
  <c r="W289" i="66"/>
  <c r="X289" i="66" s="1"/>
  <c r="A289" i="66"/>
  <c r="AI289" i="66" s="1"/>
  <c r="AF288" i="66"/>
  <c r="AC288" i="66"/>
  <c r="AB288" i="66"/>
  <c r="AA288" i="66"/>
  <c r="W288" i="66"/>
  <c r="Z288" i="66" s="1"/>
  <c r="A288" i="66"/>
  <c r="AF287" i="66"/>
  <c r="AC287" i="66"/>
  <c r="AB287" i="66"/>
  <c r="AA287" i="66"/>
  <c r="W287" i="66"/>
  <c r="A287" i="66"/>
  <c r="B287" i="66" s="1"/>
  <c r="AF286" i="66"/>
  <c r="AC286" i="66"/>
  <c r="AB286" i="66"/>
  <c r="AA286" i="66"/>
  <c r="W286" i="66"/>
  <c r="A286" i="66"/>
  <c r="AI286" i="66" s="1"/>
  <c r="AF285" i="66"/>
  <c r="AC285" i="66"/>
  <c r="AB285" i="66"/>
  <c r="AA285" i="66"/>
  <c r="W285" i="66"/>
  <c r="Y285" i="66" s="1"/>
  <c r="A285" i="66"/>
  <c r="B285" i="66" s="1"/>
  <c r="G285" i="66" s="1"/>
  <c r="AF284" i="66"/>
  <c r="AC284" i="66"/>
  <c r="AB284" i="66"/>
  <c r="AA284" i="66"/>
  <c r="W284" i="66"/>
  <c r="X284" i="66" s="1"/>
  <c r="A284" i="66"/>
  <c r="AI284" i="66" s="1"/>
  <c r="AF283" i="66"/>
  <c r="AC283" i="66"/>
  <c r="AB283" i="66"/>
  <c r="AA283" i="66"/>
  <c r="W283" i="66"/>
  <c r="A283" i="66"/>
  <c r="AI283" i="66" s="1"/>
  <c r="AF282" i="66"/>
  <c r="AC282" i="66"/>
  <c r="AB282" i="66"/>
  <c r="AA282" i="66"/>
  <c r="W282" i="66"/>
  <c r="Z282" i="66" s="1"/>
  <c r="A282" i="66"/>
  <c r="AI282" i="66" s="1"/>
  <c r="AF281" i="66"/>
  <c r="AC281" i="66"/>
  <c r="AB281" i="66"/>
  <c r="AA281" i="66"/>
  <c r="W281" i="66"/>
  <c r="X281" i="66" s="1"/>
  <c r="A281" i="66"/>
  <c r="B281" i="66" s="1"/>
  <c r="AF280" i="66"/>
  <c r="AC280" i="66"/>
  <c r="AB280" i="66"/>
  <c r="AA280" i="66"/>
  <c r="W280" i="66"/>
  <c r="X280" i="66" s="1"/>
  <c r="A280" i="66"/>
  <c r="B280" i="66" s="1"/>
  <c r="AF279" i="66"/>
  <c r="AC279" i="66"/>
  <c r="AB279" i="66"/>
  <c r="AA279" i="66"/>
  <c r="W279" i="66"/>
  <c r="AE279" i="66" s="1"/>
  <c r="A279" i="66"/>
  <c r="B279" i="66" s="1"/>
  <c r="AF278" i="66"/>
  <c r="AC278" i="66"/>
  <c r="AB278" i="66"/>
  <c r="AA278" i="66"/>
  <c r="W278" i="66"/>
  <c r="A278" i="66"/>
  <c r="B278" i="66" s="1"/>
  <c r="AF277" i="66"/>
  <c r="AC277" i="66"/>
  <c r="AB277" i="66"/>
  <c r="AA277" i="66"/>
  <c r="W277" i="66"/>
  <c r="Z277" i="66" s="1"/>
  <c r="A277" i="66"/>
  <c r="B277" i="66" s="1"/>
  <c r="AF276" i="66"/>
  <c r="AC276" i="66"/>
  <c r="AB276" i="66"/>
  <c r="AA276" i="66"/>
  <c r="W276" i="66"/>
  <c r="A276" i="66"/>
  <c r="AF275" i="66"/>
  <c r="AC275" i="66"/>
  <c r="AB275" i="66"/>
  <c r="AA275" i="66"/>
  <c r="W275" i="66"/>
  <c r="Y275" i="66" s="1"/>
  <c r="A275" i="66"/>
  <c r="B275" i="66" s="1"/>
  <c r="AF274" i="66"/>
  <c r="AC274" i="66"/>
  <c r="AB274" i="66"/>
  <c r="AA274" i="66"/>
  <c r="W274" i="66"/>
  <c r="A274" i="66"/>
  <c r="B274" i="66" s="1"/>
  <c r="C274" i="66" s="1"/>
  <c r="AF273" i="66"/>
  <c r="AC273" i="66"/>
  <c r="AB273" i="66"/>
  <c r="AA273" i="66"/>
  <c r="W273" i="66"/>
  <c r="Y273" i="66" s="1"/>
  <c r="A273" i="66"/>
  <c r="AF272" i="66"/>
  <c r="AC272" i="66"/>
  <c r="AB272" i="66"/>
  <c r="AA272" i="66"/>
  <c r="W272" i="66"/>
  <c r="X272" i="66" s="1"/>
  <c r="A272" i="66"/>
  <c r="B272" i="66" s="1"/>
  <c r="D272" i="66" s="1"/>
  <c r="AF271" i="66"/>
  <c r="AC271" i="66"/>
  <c r="AB271" i="66"/>
  <c r="AA271" i="66"/>
  <c r="W271" i="66"/>
  <c r="X271" i="66" s="1"/>
  <c r="A271" i="66"/>
  <c r="AI271" i="66" s="1"/>
  <c r="AF270" i="66"/>
  <c r="AC270" i="66"/>
  <c r="AB270" i="66"/>
  <c r="AA270" i="66"/>
  <c r="W270" i="66"/>
  <c r="A270" i="66"/>
  <c r="B270" i="66" s="1"/>
  <c r="AF269" i="66"/>
  <c r="AC269" i="66"/>
  <c r="AB269" i="66"/>
  <c r="AA269" i="66"/>
  <c r="W269" i="66"/>
  <c r="Z269" i="66" s="1"/>
  <c r="A269" i="66"/>
  <c r="B269" i="66" s="1"/>
  <c r="G269" i="66" s="1"/>
  <c r="AF268" i="66"/>
  <c r="AC268" i="66"/>
  <c r="AB268" i="66"/>
  <c r="AA268" i="66"/>
  <c r="W268" i="66"/>
  <c r="A268" i="66"/>
  <c r="AI268" i="66" s="1"/>
  <c r="AF267" i="66"/>
  <c r="AC267" i="66"/>
  <c r="AB267" i="66"/>
  <c r="AA267" i="66"/>
  <c r="W267" i="66"/>
  <c r="Y267" i="66" s="1"/>
  <c r="A267" i="66"/>
  <c r="B267" i="66" s="1"/>
  <c r="C267" i="66" s="1"/>
  <c r="AF266" i="66"/>
  <c r="AC266" i="66"/>
  <c r="AB266" i="66"/>
  <c r="AA266" i="66"/>
  <c r="W266" i="66"/>
  <c r="A266" i="66"/>
  <c r="AI266" i="66" s="1"/>
  <c r="AF265" i="66"/>
  <c r="AC265" i="66"/>
  <c r="AB265" i="66"/>
  <c r="AA265" i="66"/>
  <c r="W265" i="66"/>
  <c r="A265" i="66"/>
  <c r="AI265" i="66" s="1"/>
  <c r="AF264" i="66"/>
  <c r="AC264" i="66"/>
  <c r="AB264" i="66"/>
  <c r="AA264" i="66"/>
  <c r="W264" i="66"/>
  <c r="A264" i="66"/>
  <c r="AI264" i="66" s="1"/>
  <c r="AF263" i="66"/>
  <c r="AC263" i="66"/>
  <c r="AB263" i="66"/>
  <c r="AA263" i="66"/>
  <c r="W263" i="66"/>
  <c r="X263" i="66" s="1"/>
  <c r="A263" i="66"/>
  <c r="AF262" i="66"/>
  <c r="AC262" i="66"/>
  <c r="AB262" i="66"/>
  <c r="AA262" i="66"/>
  <c r="W262" i="66"/>
  <c r="A262" i="66"/>
  <c r="AI262" i="66" s="1"/>
  <c r="AF261" i="66"/>
  <c r="AC261" i="66"/>
  <c r="AB261" i="66"/>
  <c r="AA261" i="66"/>
  <c r="W261" i="66"/>
  <c r="Z261" i="66" s="1"/>
  <c r="A261" i="66"/>
  <c r="AF260" i="66"/>
  <c r="AC260" i="66"/>
  <c r="AB260" i="66"/>
  <c r="AA260" i="66"/>
  <c r="W260" i="66"/>
  <c r="AE260" i="66" s="1"/>
  <c r="A260" i="66"/>
  <c r="AI260" i="66" s="1"/>
  <c r="AF259" i="66"/>
  <c r="AC259" i="66"/>
  <c r="AB259" i="66"/>
  <c r="AA259" i="66"/>
  <c r="W259" i="66"/>
  <c r="Z259" i="66" s="1"/>
  <c r="A259" i="66"/>
  <c r="B259" i="66" s="1"/>
  <c r="AF258" i="66"/>
  <c r="AC258" i="66"/>
  <c r="AB258" i="66"/>
  <c r="AA258" i="66"/>
  <c r="W258" i="66"/>
  <c r="A258" i="66"/>
  <c r="AF257" i="66"/>
  <c r="AC257" i="66"/>
  <c r="AB257" i="66"/>
  <c r="AA257" i="66"/>
  <c r="W257" i="66"/>
  <c r="A257" i="66"/>
  <c r="AF256" i="66"/>
  <c r="AC256" i="66"/>
  <c r="AB256" i="66"/>
  <c r="AA256" i="66"/>
  <c r="W256" i="66"/>
  <c r="X256" i="66" s="1"/>
  <c r="A256" i="66"/>
  <c r="AF255" i="66"/>
  <c r="AC255" i="66"/>
  <c r="AB255" i="66"/>
  <c r="AA255" i="66"/>
  <c r="W255" i="66"/>
  <c r="AE255" i="66" s="1"/>
  <c r="A255" i="66"/>
  <c r="AF254" i="66"/>
  <c r="AC254" i="66"/>
  <c r="AB254" i="66"/>
  <c r="AA254" i="66"/>
  <c r="W254" i="66"/>
  <c r="Z254" i="66" s="1"/>
  <c r="A254" i="66"/>
  <c r="B254" i="66" s="1"/>
  <c r="AF253" i="66"/>
  <c r="AC253" i="66"/>
  <c r="AB253" i="66"/>
  <c r="AA253" i="66"/>
  <c r="W253" i="66"/>
  <c r="Y253" i="66" s="1"/>
  <c r="A253" i="66"/>
  <c r="B253" i="66" s="1"/>
  <c r="G253" i="66" s="1"/>
  <c r="AF252" i="66"/>
  <c r="AC252" i="66"/>
  <c r="AB252" i="66"/>
  <c r="AA252" i="66"/>
  <c r="W252" i="66"/>
  <c r="A252" i="66"/>
  <c r="AF251" i="66"/>
  <c r="AC251" i="66"/>
  <c r="AB251" i="66"/>
  <c r="AA251" i="66"/>
  <c r="W251" i="66"/>
  <c r="A251" i="66"/>
  <c r="AI251" i="66" s="1"/>
  <c r="AF250" i="66"/>
  <c r="AC250" i="66"/>
  <c r="AB250" i="66"/>
  <c r="AA250" i="66"/>
  <c r="W250" i="66"/>
  <c r="A250" i="66"/>
  <c r="B250" i="66" s="1"/>
  <c r="E250" i="66" s="1"/>
  <c r="AF249" i="66"/>
  <c r="AC249" i="66"/>
  <c r="AB249" i="66"/>
  <c r="AA249" i="66"/>
  <c r="W249" i="66"/>
  <c r="A249" i="66"/>
  <c r="AF248" i="66"/>
  <c r="AC248" i="66"/>
  <c r="AB248" i="66"/>
  <c r="AA248" i="66"/>
  <c r="W248" i="66"/>
  <c r="X248" i="66" s="1"/>
  <c r="A248" i="66"/>
  <c r="B248" i="66" s="1"/>
  <c r="AF247" i="66"/>
  <c r="AC247" i="66"/>
  <c r="AB247" i="66"/>
  <c r="AA247" i="66"/>
  <c r="W247" i="66"/>
  <c r="X247" i="66" s="1"/>
  <c r="A247" i="66"/>
  <c r="B247" i="66" s="1"/>
  <c r="AF246" i="66"/>
  <c r="AC246" i="66"/>
  <c r="AB246" i="66"/>
  <c r="AA246" i="66"/>
  <c r="W246" i="66"/>
  <c r="Z246" i="66" s="1"/>
  <c r="A246" i="66"/>
  <c r="B246" i="66" s="1"/>
  <c r="F246" i="66" s="1"/>
  <c r="AF245" i="66"/>
  <c r="AC245" i="66"/>
  <c r="AB245" i="66"/>
  <c r="AA245" i="66"/>
  <c r="W245" i="66"/>
  <c r="Y245" i="66" s="1"/>
  <c r="A245" i="66"/>
  <c r="AI245" i="66" s="1"/>
  <c r="AF244" i="66"/>
  <c r="AC244" i="66"/>
  <c r="AB244" i="66"/>
  <c r="AA244" i="66"/>
  <c r="W244" i="66"/>
  <c r="A244" i="66"/>
  <c r="AF243" i="66"/>
  <c r="AC243" i="66"/>
  <c r="AB243" i="66"/>
  <c r="AA243" i="66"/>
  <c r="W243" i="66"/>
  <c r="AE243" i="66" s="1"/>
  <c r="A243" i="66"/>
  <c r="AI243" i="66" s="1"/>
  <c r="AF242" i="66"/>
  <c r="AC242" i="66"/>
  <c r="AB242" i="66"/>
  <c r="AA242" i="66"/>
  <c r="W242" i="66"/>
  <c r="Z242" i="66" s="1"/>
  <c r="A242" i="66"/>
  <c r="B242" i="66" s="1"/>
  <c r="D242" i="66" s="1"/>
  <c r="AF241" i="66"/>
  <c r="AC241" i="66"/>
  <c r="AB241" i="66"/>
  <c r="AA241" i="66"/>
  <c r="W241" i="66"/>
  <c r="Y241" i="66" s="1"/>
  <c r="A241" i="66"/>
  <c r="B241" i="66" s="1"/>
  <c r="AF240" i="66"/>
  <c r="AC240" i="66"/>
  <c r="AB240" i="66"/>
  <c r="AA240" i="66"/>
  <c r="W240" i="66"/>
  <c r="A240" i="66"/>
  <c r="AI240" i="66" s="1"/>
  <c r="AF239" i="66"/>
  <c r="AC239" i="66"/>
  <c r="AB239" i="66"/>
  <c r="AA239" i="66"/>
  <c r="W239" i="66"/>
  <c r="X239" i="66" s="1"/>
  <c r="A239" i="66"/>
  <c r="AI239" i="66" s="1"/>
  <c r="AF238" i="66"/>
  <c r="AC238" i="66"/>
  <c r="AB238" i="66"/>
  <c r="AA238" i="66"/>
  <c r="W238" i="66"/>
  <c r="Z238" i="66" s="1"/>
  <c r="A238" i="66"/>
  <c r="AI238" i="66" s="1"/>
  <c r="AF237" i="66"/>
  <c r="AC237" i="66"/>
  <c r="AB237" i="66"/>
  <c r="AA237" i="66"/>
  <c r="W237" i="66"/>
  <c r="A237" i="66"/>
  <c r="AF236" i="66"/>
  <c r="AC236" i="66"/>
  <c r="AB236" i="66"/>
  <c r="AA236" i="66"/>
  <c r="W236" i="66"/>
  <c r="X236" i="66" s="1"/>
  <c r="A236" i="66"/>
  <c r="AF235" i="66"/>
  <c r="AC235" i="66"/>
  <c r="AB235" i="66"/>
  <c r="AA235" i="66"/>
  <c r="W235" i="66"/>
  <c r="Z235" i="66" s="1"/>
  <c r="A235" i="66"/>
  <c r="AF234" i="66"/>
  <c r="AC234" i="66"/>
  <c r="AB234" i="66"/>
  <c r="AA234" i="66"/>
  <c r="W234" i="66"/>
  <c r="A234" i="66"/>
  <c r="AI234" i="66" s="1"/>
  <c r="AF233" i="66"/>
  <c r="AC233" i="66"/>
  <c r="AB233" i="66"/>
  <c r="AA233" i="66"/>
  <c r="W233" i="66"/>
  <c r="AE233" i="66" s="1"/>
  <c r="A233" i="66"/>
  <c r="B233" i="66" s="1"/>
  <c r="E233" i="66" s="1"/>
  <c r="AF232" i="66"/>
  <c r="AC232" i="66"/>
  <c r="AB232" i="66"/>
  <c r="AA232" i="66"/>
  <c r="W232" i="66"/>
  <c r="A232" i="66"/>
  <c r="AI232" i="66" s="1"/>
  <c r="AF231" i="66"/>
  <c r="AC231" i="66"/>
  <c r="AB231" i="66"/>
  <c r="AA231" i="66"/>
  <c r="W231" i="66"/>
  <c r="X231" i="66" s="1"/>
  <c r="A231" i="66"/>
  <c r="B231" i="66" s="1"/>
  <c r="D231" i="66" s="1"/>
  <c r="AF230" i="66"/>
  <c r="AC230" i="66"/>
  <c r="AB230" i="66"/>
  <c r="AA230" i="66"/>
  <c r="W230" i="66"/>
  <c r="Z230" i="66" s="1"/>
  <c r="A230" i="66"/>
  <c r="B230" i="66" s="1"/>
  <c r="E230" i="66" s="1"/>
  <c r="AF229" i="66"/>
  <c r="AC229" i="66"/>
  <c r="AB229" i="66"/>
  <c r="AA229" i="66"/>
  <c r="W229" i="66"/>
  <c r="A229" i="66"/>
  <c r="B229" i="66" s="1"/>
  <c r="C229" i="66" s="1"/>
  <c r="AF228" i="66"/>
  <c r="AC228" i="66"/>
  <c r="AB228" i="66"/>
  <c r="AA228" i="66"/>
  <c r="W228" i="66"/>
  <c r="AE228" i="66" s="1"/>
  <c r="A228" i="66"/>
  <c r="B228" i="66" s="1"/>
  <c r="AF227" i="66"/>
  <c r="AC227" i="66"/>
  <c r="AB227" i="66"/>
  <c r="AA227" i="66"/>
  <c r="W227" i="66"/>
  <c r="AE227" i="66" s="1"/>
  <c r="A227" i="66"/>
  <c r="AI227" i="66" s="1"/>
  <c r="AF226" i="66"/>
  <c r="AC226" i="66"/>
  <c r="AB226" i="66"/>
  <c r="AA226" i="66"/>
  <c r="W226" i="66"/>
  <c r="A226" i="66"/>
  <c r="B226" i="66" s="1"/>
  <c r="C226" i="66" s="1"/>
  <c r="AF225" i="66"/>
  <c r="AC225" i="66"/>
  <c r="AB225" i="66"/>
  <c r="AA225" i="66"/>
  <c r="W225" i="66"/>
  <c r="Z225" i="66" s="1"/>
  <c r="A225" i="66"/>
  <c r="B225" i="66" s="1"/>
  <c r="AF224" i="66"/>
  <c r="AC224" i="66"/>
  <c r="AB224" i="66"/>
  <c r="AA224" i="66"/>
  <c r="W224" i="66"/>
  <c r="AE224" i="66" s="1"/>
  <c r="A224" i="66"/>
  <c r="AI224" i="66" s="1"/>
  <c r="AF223" i="66"/>
  <c r="AC223" i="66"/>
  <c r="AB223" i="66"/>
  <c r="AA223" i="66"/>
  <c r="W223" i="66"/>
  <c r="X223" i="66" s="1"/>
  <c r="A223" i="66"/>
  <c r="AF222" i="66"/>
  <c r="AC222" i="66"/>
  <c r="AB222" i="66"/>
  <c r="AA222" i="66"/>
  <c r="W222" i="66"/>
  <c r="AE222" i="66" s="1"/>
  <c r="A222" i="66"/>
  <c r="AI222" i="66" s="1"/>
  <c r="AF221" i="66"/>
  <c r="AC221" i="66"/>
  <c r="AB221" i="66"/>
  <c r="AA221" i="66"/>
  <c r="W221" i="66"/>
  <c r="A221" i="66"/>
  <c r="B221" i="66" s="1"/>
  <c r="G221" i="66" s="1"/>
  <c r="AF220" i="66"/>
  <c r="AC220" i="66"/>
  <c r="AB220" i="66"/>
  <c r="AA220" i="66"/>
  <c r="W220" i="66"/>
  <c r="Z220" i="66" s="1"/>
  <c r="A220" i="66"/>
  <c r="AI220" i="66" s="1"/>
  <c r="AF219" i="66"/>
  <c r="AC219" i="66"/>
  <c r="AB219" i="66"/>
  <c r="AA219" i="66"/>
  <c r="W219" i="66"/>
  <c r="A219" i="66"/>
  <c r="B219" i="66" s="1"/>
  <c r="AF218" i="66"/>
  <c r="AC218" i="66"/>
  <c r="AB218" i="66"/>
  <c r="AA218" i="66"/>
  <c r="W218" i="66"/>
  <c r="A218" i="66"/>
  <c r="B218" i="66" s="1"/>
  <c r="AF217" i="66"/>
  <c r="AC217" i="66"/>
  <c r="AB217" i="66"/>
  <c r="AA217" i="66"/>
  <c r="W217" i="66"/>
  <c r="A217" i="66"/>
  <c r="AF216" i="66"/>
  <c r="AC216" i="66"/>
  <c r="AB216" i="66"/>
  <c r="AA216" i="66"/>
  <c r="W216" i="66"/>
  <c r="X216" i="66" s="1"/>
  <c r="A216" i="66"/>
  <c r="AI216" i="66" s="1"/>
  <c r="AF215" i="66"/>
  <c r="AC215" i="66"/>
  <c r="AB215" i="66"/>
  <c r="AA215" i="66"/>
  <c r="W215" i="66"/>
  <c r="A215" i="66"/>
  <c r="B215" i="66" s="1"/>
  <c r="G215" i="66" s="1"/>
  <c r="AF214" i="66"/>
  <c r="AC214" i="66"/>
  <c r="AB214" i="66"/>
  <c r="AA214" i="66"/>
  <c r="W214" i="66"/>
  <c r="Z214" i="66" s="1"/>
  <c r="A214" i="66"/>
  <c r="AI214" i="66" s="1"/>
  <c r="AF213" i="66"/>
  <c r="AC213" i="66"/>
  <c r="AB213" i="66"/>
  <c r="AA213" i="66"/>
  <c r="W213" i="66"/>
  <c r="Z213" i="66" s="1"/>
  <c r="A213" i="66"/>
  <c r="AI213" i="66" s="1"/>
  <c r="AF212" i="66"/>
  <c r="AC212" i="66"/>
  <c r="AB212" i="66"/>
  <c r="AA212" i="66"/>
  <c r="W212" i="66"/>
  <c r="A212" i="66"/>
  <c r="AI212" i="66" s="1"/>
  <c r="AF211" i="66"/>
  <c r="AC211" i="66"/>
  <c r="AB211" i="66"/>
  <c r="AA211" i="66"/>
  <c r="W211" i="66"/>
  <c r="A211" i="66"/>
  <c r="B211" i="66" s="1"/>
  <c r="AF210" i="66"/>
  <c r="AC210" i="66"/>
  <c r="AB210" i="66"/>
  <c r="AA210" i="66"/>
  <c r="W210" i="66"/>
  <c r="X210" i="66" s="1"/>
  <c r="A210" i="66"/>
  <c r="AF209" i="66"/>
  <c r="AC209" i="66"/>
  <c r="AB209" i="66"/>
  <c r="AA209" i="66"/>
  <c r="W209" i="66"/>
  <c r="X209" i="66" s="1"/>
  <c r="A209" i="66"/>
  <c r="AF208" i="66"/>
  <c r="AC208" i="66"/>
  <c r="AB208" i="66"/>
  <c r="AA208" i="66"/>
  <c r="W208" i="66"/>
  <c r="AE208" i="66" s="1"/>
  <c r="A208" i="66"/>
  <c r="AF207" i="66"/>
  <c r="AC207" i="66"/>
  <c r="AB207" i="66"/>
  <c r="AA207" i="66"/>
  <c r="W207" i="66"/>
  <c r="Z207" i="66" s="1"/>
  <c r="A207" i="66"/>
  <c r="B207" i="66" s="1"/>
  <c r="AF206" i="66"/>
  <c r="AC206" i="66"/>
  <c r="AB206" i="66"/>
  <c r="AA206" i="66"/>
  <c r="W206" i="66"/>
  <c r="Y206" i="66" s="1"/>
  <c r="A206" i="66"/>
  <c r="AF205" i="66"/>
  <c r="AC205" i="66"/>
  <c r="AB205" i="66"/>
  <c r="AA205" i="66"/>
  <c r="W205" i="66"/>
  <c r="X205" i="66" s="1"/>
  <c r="A205" i="66"/>
  <c r="B205" i="66" s="1"/>
  <c r="G205" i="66" s="1"/>
  <c r="AF204" i="66"/>
  <c r="AC204" i="66"/>
  <c r="AB204" i="66"/>
  <c r="AA204" i="66"/>
  <c r="W204" i="66"/>
  <c r="A204" i="66"/>
  <c r="B204" i="66" s="1"/>
  <c r="AF203" i="66"/>
  <c r="AC203" i="66"/>
  <c r="AB203" i="66"/>
  <c r="AA203" i="66"/>
  <c r="W203" i="66"/>
  <c r="Y203" i="66" s="1"/>
  <c r="A203" i="66"/>
  <c r="AF202" i="66"/>
  <c r="AC202" i="66"/>
  <c r="AB202" i="66"/>
  <c r="AA202" i="66"/>
  <c r="W202" i="66"/>
  <c r="A202" i="66"/>
  <c r="B202" i="66" s="1"/>
  <c r="AF201" i="66"/>
  <c r="AC201" i="66"/>
  <c r="AB201" i="66"/>
  <c r="AA201" i="66"/>
  <c r="W201" i="66"/>
  <c r="A201" i="66"/>
  <c r="B201" i="66" s="1"/>
  <c r="G201" i="66" s="1"/>
  <c r="AF200" i="66"/>
  <c r="AC200" i="66"/>
  <c r="AB200" i="66"/>
  <c r="AA200" i="66"/>
  <c r="W200" i="66"/>
  <c r="AE200" i="66" s="1"/>
  <c r="A200" i="66"/>
  <c r="B200" i="66" s="1"/>
  <c r="AF199" i="66"/>
  <c r="AC199" i="66"/>
  <c r="AB199" i="66"/>
  <c r="AA199" i="66"/>
  <c r="W199" i="66"/>
  <c r="X199" i="66" s="1"/>
  <c r="A199" i="66"/>
  <c r="B199" i="66" s="1"/>
  <c r="C199" i="66" s="1"/>
  <c r="AF198" i="66"/>
  <c r="AC198" i="66"/>
  <c r="AB198" i="66"/>
  <c r="AA198" i="66"/>
  <c r="W198" i="66"/>
  <c r="Z198" i="66" s="1"/>
  <c r="A198" i="66"/>
  <c r="B198" i="66" s="1"/>
  <c r="D198" i="66" s="1"/>
  <c r="AF197" i="66"/>
  <c r="AC197" i="66"/>
  <c r="AB197" i="66"/>
  <c r="AA197" i="66"/>
  <c r="W197" i="66"/>
  <c r="A197" i="66"/>
  <c r="AF196" i="66"/>
  <c r="AC196" i="66"/>
  <c r="AB196" i="66"/>
  <c r="AA196" i="66"/>
  <c r="W196" i="66"/>
  <c r="A196" i="66"/>
  <c r="AI196" i="66" s="1"/>
  <c r="AF195" i="66"/>
  <c r="AC195" i="66"/>
  <c r="AB195" i="66"/>
  <c r="AA195" i="66"/>
  <c r="W195" i="66"/>
  <c r="Y195" i="66" s="1"/>
  <c r="A195" i="66"/>
  <c r="B195" i="66" s="1"/>
  <c r="G195" i="66" s="1"/>
  <c r="AF194" i="66"/>
  <c r="AC194" i="66"/>
  <c r="AB194" i="66"/>
  <c r="AA194" i="66"/>
  <c r="W194" i="66"/>
  <c r="AE194" i="66" s="1"/>
  <c r="A194" i="66"/>
  <c r="AF193" i="66"/>
  <c r="AC193" i="66"/>
  <c r="AB193" i="66"/>
  <c r="AA193" i="66"/>
  <c r="W193" i="66"/>
  <c r="A193" i="66"/>
  <c r="B193" i="66" s="1"/>
  <c r="AF192" i="66"/>
  <c r="AC192" i="66"/>
  <c r="AB192" i="66"/>
  <c r="AA192" i="66"/>
  <c r="W192" i="66"/>
  <c r="X192" i="66" s="1"/>
  <c r="A192" i="66"/>
  <c r="B192" i="66" s="1"/>
  <c r="AF191" i="66"/>
  <c r="AC191" i="66"/>
  <c r="AB191" i="66"/>
  <c r="AA191" i="66"/>
  <c r="W191" i="66"/>
  <c r="A191" i="66"/>
  <c r="AF190" i="66"/>
  <c r="AC190" i="66"/>
  <c r="AB190" i="66"/>
  <c r="AA190" i="66"/>
  <c r="W190" i="66"/>
  <c r="AE190" i="66" s="1"/>
  <c r="A190" i="66"/>
  <c r="AI190" i="66" s="1"/>
  <c r="AF189" i="66"/>
  <c r="AC189" i="66"/>
  <c r="AB189" i="66"/>
  <c r="AA189" i="66"/>
  <c r="W189" i="66"/>
  <c r="Y189" i="66" s="1"/>
  <c r="A189" i="66"/>
  <c r="AF188" i="66"/>
  <c r="AC188" i="66"/>
  <c r="AB188" i="66"/>
  <c r="AA188" i="66"/>
  <c r="W188" i="66"/>
  <c r="Z188" i="66" s="1"/>
  <c r="A188" i="66"/>
  <c r="B188" i="66" s="1"/>
  <c r="AF187" i="66"/>
  <c r="AC187" i="66"/>
  <c r="AB187" i="66"/>
  <c r="AA187" i="66"/>
  <c r="W187" i="66"/>
  <c r="A187" i="66"/>
  <c r="AF186" i="66"/>
  <c r="AC186" i="66"/>
  <c r="AB186" i="66"/>
  <c r="AA186" i="66"/>
  <c r="W186" i="66"/>
  <c r="Z186" i="66" s="1"/>
  <c r="A186" i="66"/>
  <c r="B186" i="66" s="1"/>
  <c r="AF185" i="66"/>
  <c r="AC185" i="66"/>
  <c r="AB185" i="66"/>
  <c r="AA185" i="66"/>
  <c r="W185" i="66"/>
  <c r="A185" i="66"/>
  <c r="B185" i="66" s="1"/>
  <c r="AF184" i="66"/>
  <c r="AC184" i="66"/>
  <c r="AB184" i="66"/>
  <c r="AA184" i="66"/>
  <c r="W184" i="66"/>
  <c r="Y184" i="66" s="1"/>
  <c r="A184" i="66"/>
  <c r="AF183" i="66"/>
  <c r="AC183" i="66"/>
  <c r="AB183" i="66"/>
  <c r="AA183" i="66"/>
  <c r="W183" i="66"/>
  <c r="Z183" i="66" s="1"/>
  <c r="A183" i="66"/>
  <c r="AI183" i="66" s="1"/>
  <c r="AF182" i="66"/>
  <c r="AC182" i="66"/>
  <c r="AB182" i="66"/>
  <c r="AA182" i="66"/>
  <c r="W182" i="66"/>
  <c r="X182" i="66" s="1"/>
  <c r="A182" i="66"/>
  <c r="AI182" i="66" s="1"/>
  <c r="AF181" i="66"/>
  <c r="AC181" i="66"/>
  <c r="AB181" i="66"/>
  <c r="AA181" i="66"/>
  <c r="W181" i="66"/>
  <c r="A181" i="66"/>
  <c r="AI181" i="66" s="1"/>
  <c r="AF180" i="66"/>
  <c r="AC180" i="66"/>
  <c r="AB180" i="66"/>
  <c r="AA180" i="66"/>
  <c r="W180" i="66"/>
  <c r="A180" i="66"/>
  <c r="AF179" i="66"/>
  <c r="AC179" i="66"/>
  <c r="AB179" i="66"/>
  <c r="AA179" i="66"/>
  <c r="W179" i="66"/>
  <c r="A179" i="66"/>
  <c r="AF178" i="66"/>
  <c r="AC178" i="66"/>
  <c r="AB178" i="66"/>
  <c r="AA178" i="66"/>
  <c r="W178" i="66"/>
  <c r="AE178" i="66" s="1"/>
  <c r="A178" i="66"/>
  <c r="AI178" i="66" s="1"/>
  <c r="AF177" i="66"/>
  <c r="AC177" i="66"/>
  <c r="AB177" i="66"/>
  <c r="AA177" i="66"/>
  <c r="W177" i="66"/>
  <c r="A177" i="66"/>
  <c r="B177" i="66" s="1"/>
  <c r="C177" i="66" s="1"/>
  <c r="AF176" i="66"/>
  <c r="AC176" i="66"/>
  <c r="AB176" i="66"/>
  <c r="AA176" i="66"/>
  <c r="W176" i="66"/>
  <c r="A176" i="66"/>
  <c r="AI176" i="66" s="1"/>
  <c r="AF175" i="66"/>
  <c r="AC175" i="66"/>
  <c r="AB175" i="66"/>
  <c r="AA175" i="66"/>
  <c r="W175" i="66"/>
  <c r="A175" i="66"/>
  <c r="B175" i="66" s="1"/>
  <c r="AF174" i="66"/>
  <c r="AC174" i="66"/>
  <c r="AB174" i="66"/>
  <c r="AA174" i="66"/>
  <c r="W174" i="66"/>
  <c r="X174" i="66" s="1"/>
  <c r="A174" i="66"/>
  <c r="AI174" i="66" s="1"/>
  <c r="AF173" i="66"/>
  <c r="AC173" i="66"/>
  <c r="AB173" i="66"/>
  <c r="AA173" i="66"/>
  <c r="W173" i="66"/>
  <c r="Z173" i="66" s="1"/>
  <c r="A173" i="66"/>
  <c r="AI173" i="66" s="1"/>
  <c r="AF172" i="66"/>
  <c r="AC172" i="66"/>
  <c r="AB172" i="66"/>
  <c r="AA172" i="66"/>
  <c r="W172" i="66"/>
  <c r="A172" i="66"/>
  <c r="AI172" i="66" s="1"/>
  <c r="AF171" i="66"/>
  <c r="AC171" i="66"/>
  <c r="AB171" i="66"/>
  <c r="AA171" i="66"/>
  <c r="W171" i="66"/>
  <c r="A171" i="66"/>
  <c r="B171" i="66" s="1"/>
  <c r="AF170" i="66"/>
  <c r="AC170" i="66"/>
  <c r="AB170" i="66"/>
  <c r="AA170" i="66"/>
  <c r="W170" i="66"/>
  <c r="Z170" i="66" s="1"/>
  <c r="A170" i="66"/>
  <c r="B170" i="66" s="1"/>
  <c r="D170" i="66" s="1"/>
  <c r="AF169" i="66"/>
  <c r="AC169" i="66"/>
  <c r="AB169" i="66"/>
  <c r="AA169" i="66"/>
  <c r="W169" i="66"/>
  <c r="X169" i="66" s="1"/>
  <c r="A169" i="66"/>
  <c r="AF168" i="66"/>
  <c r="AC168" i="66"/>
  <c r="AB168" i="66"/>
  <c r="AA168" i="66"/>
  <c r="W168" i="66"/>
  <c r="A168" i="66"/>
  <c r="AF167" i="66"/>
  <c r="AC167" i="66"/>
  <c r="AB167" i="66"/>
  <c r="AA167" i="66"/>
  <c r="W167" i="66"/>
  <c r="AE167" i="66" s="1"/>
  <c r="A167" i="66"/>
  <c r="AI167" i="66" s="1"/>
  <c r="AF166" i="66"/>
  <c r="AC166" i="66"/>
  <c r="AB166" i="66"/>
  <c r="AA166" i="66"/>
  <c r="W166" i="66"/>
  <c r="Z166" i="66" s="1"/>
  <c r="A166" i="66"/>
  <c r="AF165" i="66"/>
  <c r="AC165" i="66"/>
  <c r="AB165" i="66"/>
  <c r="AA165" i="66"/>
  <c r="W165" i="66"/>
  <c r="Z165" i="66" s="1"/>
  <c r="A165" i="66"/>
  <c r="B165" i="66" s="1"/>
  <c r="AF164" i="66"/>
  <c r="AC164" i="66"/>
  <c r="AB164" i="66"/>
  <c r="AA164" i="66"/>
  <c r="W164" i="66"/>
  <c r="A164" i="66"/>
  <c r="AF163" i="66"/>
  <c r="AC163" i="66"/>
  <c r="AB163" i="66"/>
  <c r="AA163" i="66"/>
  <c r="W163" i="66"/>
  <c r="AE163" i="66" s="1"/>
  <c r="A163" i="66"/>
  <c r="B163" i="66" s="1"/>
  <c r="AF162" i="66"/>
  <c r="AC162" i="66"/>
  <c r="AB162" i="66"/>
  <c r="AA162" i="66"/>
  <c r="W162" i="66"/>
  <c r="Y162" i="66" s="1"/>
  <c r="A162" i="66"/>
  <c r="B162" i="66" s="1"/>
  <c r="C162" i="66" s="1"/>
  <c r="AF161" i="66"/>
  <c r="AC161" i="66"/>
  <c r="AB161" i="66"/>
  <c r="AA161" i="66"/>
  <c r="W161" i="66"/>
  <c r="Z161" i="66" s="1"/>
  <c r="A161" i="66"/>
  <c r="B161" i="66" s="1"/>
  <c r="D161" i="66" s="1"/>
  <c r="AF160" i="66"/>
  <c r="AC160" i="66"/>
  <c r="AB160" i="66"/>
  <c r="AA160" i="66"/>
  <c r="W160" i="66"/>
  <c r="A160" i="66"/>
  <c r="B160" i="66" s="1"/>
  <c r="C160" i="66" s="1"/>
  <c r="AF159" i="66"/>
  <c r="AC159" i="66"/>
  <c r="AB159" i="66"/>
  <c r="AA159" i="66"/>
  <c r="W159" i="66"/>
  <c r="X159" i="66" s="1"/>
  <c r="A159" i="66"/>
  <c r="AI159" i="66" s="1"/>
  <c r="AF158" i="66"/>
  <c r="AC158" i="66"/>
  <c r="AB158" i="66"/>
  <c r="AA158" i="66"/>
  <c r="W158" i="66"/>
  <c r="Z158" i="66" s="1"/>
  <c r="A158" i="66"/>
  <c r="AI158" i="66" s="1"/>
  <c r="AF157" i="66"/>
  <c r="AC157" i="66"/>
  <c r="AB157" i="66"/>
  <c r="AA157" i="66"/>
  <c r="W157" i="66"/>
  <c r="AE157" i="66" s="1"/>
  <c r="A157" i="66"/>
  <c r="AF156" i="66"/>
  <c r="AC156" i="66"/>
  <c r="AB156" i="66"/>
  <c r="AA156" i="66"/>
  <c r="W156" i="66"/>
  <c r="AE156" i="66" s="1"/>
  <c r="A156" i="66"/>
  <c r="AI156" i="66" s="1"/>
  <c r="AF155" i="66"/>
  <c r="AC155" i="66"/>
  <c r="AB155" i="66"/>
  <c r="AA155" i="66"/>
  <c r="W155" i="66"/>
  <c r="AE155" i="66" s="1"/>
  <c r="A155" i="66"/>
  <c r="AI155" i="66" s="1"/>
  <c r="AF154" i="66"/>
  <c r="AC154" i="66"/>
  <c r="AB154" i="66"/>
  <c r="AA154" i="66"/>
  <c r="W154" i="66"/>
  <c r="Y154" i="66" s="1"/>
  <c r="A154" i="66"/>
  <c r="B154" i="66" s="1"/>
  <c r="D154" i="66" s="1"/>
  <c r="AF153" i="66"/>
  <c r="AC153" i="66"/>
  <c r="AB153" i="66"/>
  <c r="AA153" i="66"/>
  <c r="W153" i="66"/>
  <c r="Y153" i="66" s="1"/>
  <c r="A153" i="66"/>
  <c r="B153" i="66" s="1"/>
  <c r="AF152" i="66"/>
  <c r="AC152" i="66"/>
  <c r="AB152" i="66"/>
  <c r="AA152" i="66"/>
  <c r="W152" i="66"/>
  <c r="A152" i="66"/>
  <c r="AI152" i="66" s="1"/>
  <c r="AF151" i="66"/>
  <c r="AC151" i="66"/>
  <c r="AB151" i="66"/>
  <c r="AA151" i="66"/>
  <c r="W151" i="66"/>
  <c r="AE151" i="66" s="1"/>
  <c r="A151" i="66"/>
  <c r="AF150" i="66"/>
  <c r="AC150" i="66"/>
  <c r="AB150" i="66"/>
  <c r="AA150" i="66"/>
  <c r="W150" i="66"/>
  <c r="Z150" i="66" s="1"/>
  <c r="A150" i="66"/>
  <c r="B150" i="66" s="1"/>
  <c r="G150" i="66" s="1"/>
  <c r="AF149" i="66"/>
  <c r="AC149" i="66"/>
  <c r="AB149" i="66"/>
  <c r="AA149" i="66"/>
  <c r="W149" i="66"/>
  <c r="Y149" i="66" s="1"/>
  <c r="A149" i="66"/>
  <c r="B149" i="66" s="1"/>
  <c r="AF148" i="66"/>
  <c r="AC148" i="66"/>
  <c r="AB148" i="66"/>
  <c r="AA148" i="66"/>
  <c r="W148" i="66"/>
  <c r="AE148" i="66" s="1"/>
  <c r="A148" i="66"/>
  <c r="AI148" i="66" s="1"/>
  <c r="AF147" i="66"/>
  <c r="AC147" i="66"/>
  <c r="AB147" i="66"/>
  <c r="AA147" i="66"/>
  <c r="W147" i="66"/>
  <c r="AE147" i="66" s="1"/>
  <c r="A147" i="66"/>
  <c r="AI147" i="66" s="1"/>
  <c r="AF146" i="66"/>
  <c r="AC146" i="66"/>
  <c r="AB146" i="66"/>
  <c r="AA146" i="66"/>
  <c r="W146" i="66"/>
  <c r="Y146" i="66" s="1"/>
  <c r="A146" i="66"/>
  <c r="B146" i="66" s="1"/>
  <c r="C146" i="66" s="1"/>
  <c r="AF145" i="66"/>
  <c r="AC145" i="66"/>
  <c r="AB145" i="66"/>
  <c r="AA145" i="66"/>
  <c r="W145" i="66"/>
  <c r="Y145" i="66" s="1"/>
  <c r="A145" i="66"/>
  <c r="AI145" i="66" s="1"/>
  <c r="AF144" i="66"/>
  <c r="AC144" i="66"/>
  <c r="AB144" i="66"/>
  <c r="AA144" i="66"/>
  <c r="W144" i="66"/>
  <c r="A144" i="66"/>
  <c r="AI144" i="66" s="1"/>
  <c r="AF143" i="66"/>
  <c r="AC143" i="66"/>
  <c r="AB143" i="66"/>
  <c r="AA143" i="66"/>
  <c r="W143" i="66"/>
  <c r="A143" i="66"/>
  <c r="AI143" i="66" s="1"/>
  <c r="AF142" i="66"/>
  <c r="AC142" i="66"/>
  <c r="AB142" i="66"/>
  <c r="AA142" i="66"/>
  <c r="W142" i="66"/>
  <c r="A142" i="66"/>
  <c r="AI142" i="66" s="1"/>
  <c r="AF141" i="66"/>
  <c r="AC141" i="66"/>
  <c r="AB141" i="66"/>
  <c r="AA141" i="66"/>
  <c r="W141" i="66"/>
  <c r="A141" i="66"/>
  <c r="B141" i="66" s="1"/>
  <c r="C141" i="66" s="1"/>
  <c r="AF140" i="66"/>
  <c r="AC140" i="66"/>
  <c r="AB140" i="66"/>
  <c r="AA140" i="66"/>
  <c r="W140" i="66"/>
  <c r="A140" i="66"/>
  <c r="AI140" i="66" s="1"/>
  <c r="AF139" i="66"/>
  <c r="AC139" i="66"/>
  <c r="AB139" i="66"/>
  <c r="AA139" i="66"/>
  <c r="W139" i="66"/>
  <c r="AE139" i="66" s="1"/>
  <c r="A139" i="66"/>
  <c r="AI139" i="66" s="1"/>
  <c r="AF138" i="66"/>
  <c r="AC138" i="66"/>
  <c r="AB138" i="66"/>
  <c r="AA138" i="66"/>
  <c r="W138" i="66"/>
  <c r="A138" i="66"/>
  <c r="AI138" i="66" s="1"/>
  <c r="AF137" i="66"/>
  <c r="AC137" i="66"/>
  <c r="AB137" i="66"/>
  <c r="AA137" i="66"/>
  <c r="W137" i="66"/>
  <c r="AE137" i="66" s="1"/>
  <c r="A137" i="66"/>
  <c r="B137" i="66" s="1"/>
  <c r="AF136" i="66"/>
  <c r="AC136" i="66"/>
  <c r="AB136" i="66"/>
  <c r="AA136" i="66"/>
  <c r="W136" i="66"/>
  <c r="Y136" i="66" s="1"/>
  <c r="A136" i="66"/>
  <c r="B136" i="66" s="1"/>
  <c r="G136" i="66" s="1"/>
  <c r="AF135" i="66"/>
  <c r="AC135" i="66"/>
  <c r="AB135" i="66"/>
  <c r="AA135" i="66"/>
  <c r="W135" i="66"/>
  <c r="A135" i="66"/>
  <c r="AI135" i="66" s="1"/>
  <c r="AF134" i="66"/>
  <c r="AC134" i="66"/>
  <c r="AB134" i="66"/>
  <c r="AA134" i="66"/>
  <c r="W134" i="66"/>
  <c r="A134" i="66"/>
  <c r="AI134" i="66" s="1"/>
  <c r="AF133" i="66"/>
  <c r="AC133" i="66"/>
  <c r="AB133" i="66"/>
  <c r="AA133" i="66"/>
  <c r="W133" i="66"/>
  <c r="A133" i="66"/>
  <c r="AF132" i="66"/>
  <c r="AC132" i="66"/>
  <c r="AB132" i="66"/>
  <c r="AA132" i="66"/>
  <c r="W132" i="66"/>
  <c r="X132" i="66" s="1"/>
  <c r="A132" i="66"/>
  <c r="B132" i="66" s="1"/>
  <c r="AF131" i="66"/>
  <c r="AC131" i="66"/>
  <c r="AB131" i="66"/>
  <c r="AA131" i="66"/>
  <c r="W131" i="66"/>
  <c r="X131" i="66" s="1"/>
  <c r="A131" i="66"/>
  <c r="AI131" i="66" s="1"/>
  <c r="AF130" i="66"/>
  <c r="AC130" i="66"/>
  <c r="AB130" i="66"/>
  <c r="AA130" i="66"/>
  <c r="W130" i="66"/>
  <c r="A89" i="66" s="1"/>
  <c r="A130" i="66"/>
  <c r="B130" i="66" s="1"/>
  <c r="G130" i="66" s="1"/>
  <c r="AF129" i="66"/>
  <c r="AC129" i="66"/>
  <c r="AB129" i="66"/>
  <c r="AA129" i="66"/>
  <c r="W129" i="66"/>
  <c r="X129" i="66" s="1"/>
  <c r="A129" i="66"/>
  <c r="AI129" i="66" s="1"/>
  <c r="AF128" i="66"/>
  <c r="AC128" i="66"/>
  <c r="AB128" i="66"/>
  <c r="AA128" i="66"/>
  <c r="W128" i="66"/>
  <c r="A128" i="66"/>
  <c r="AI128" i="66" s="1"/>
  <c r="AF127" i="66"/>
  <c r="AC127" i="66"/>
  <c r="AB127" i="66"/>
  <c r="AA127" i="66"/>
  <c r="W127" i="66"/>
  <c r="A127" i="66"/>
  <c r="AF126" i="66"/>
  <c r="AC126" i="66"/>
  <c r="AB126" i="66"/>
  <c r="AA126" i="66"/>
  <c r="W126" i="66"/>
  <c r="A126" i="66"/>
  <c r="AI126" i="66" s="1"/>
  <c r="AF125" i="66"/>
  <c r="AC125" i="66"/>
  <c r="AB125" i="66"/>
  <c r="AA125" i="66"/>
  <c r="W125" i="66"/>
  <c r="Y125" i="66" s="1"/>
  <c r="A125" i="66"/>
  <c r="B125" i="66" s="1"/>
  <c r="G125" i="66" s="1"/>
  <c r="AF124" i="66"/>
  <c r="AC124" i="66"/>
  <c r="AB124" i="66"/>
  <c r="AA124" i="66"/>
  <c r="W124" i="66"/>
  <c r="A124" i="66"/>
  <c r="AF123" i="66"/>
  <c r="AC123" i="66"/>
  <c r="AB123" i="66"/>
  <c r="AA123" i="66"/>
  <c r="W123" i="66"/>
  <c r="AE123" i="66" s="1"/>
  <c r="A123" i="66"/>
  <c r="B123" i="66" s="1"/>
  <c r="F123" i="66" s="1"/>
  <c r="AF122" i="66"/>
  <c r="AC122" i="66"/>
  <c r="AB122" i="66"/>
  <c r="AA122" i="66"/>
  <c r="W122" i="66"/>
  <c r="AE122" i="66" s="1"/>
  <c r="A122" i="66"/>
  <c r="AI122" i="66" s="1"/>
  <c r="AF121" i="66"/>
  <c r="AC121" i="66"/>
  <c r="AB121" i="66"/>
  <c r="AA121" i="66"/>
  <c r="W121" i="66"/>
  <c r="Y121" i="66" s="1"/>
  <c r="A121" i="66"/>
  <c r="AI121" i="66" s="1"/>
  <c r="AF120" i="66"/>
  <c r="AC120" i="66"/>
  <c r="AB120" i="66"/>
  <c r="AA120" i="66"/>
  <c r="W120" i="66"/>
  <c r="A120" i="66"/>
  <c r="AI120" i="66" s="1"/>
  <c r="AF119" i="66"/>
  <c r="AC119" i="66"/>
  <c r="AB119" i="66"/>
  <c r="AA119" i="66"/>
  <c r="W119" i="66"/>
  <c r="A119" i="66"/>
  <c r="AI119" i="66" s="1"/>
  <c r="AF118" i="66"/>
  <c r="AC118" i="66"/>
  <c r="AB118" i="66"/>
  <c r="AA118" i="66"/>
  <c r="W118" i="66"/>
  <c r="Z118" i="66" s="1"/>
  <c r="A118" i="66"/>
  <c r="AI118" i="66" s="1"/>
  <c r="AF117" i="66"/>
  <c r="AC117" i="66"/>
  <c r="AB117" i="66"/>
  <c r="AA117" i="66"/>
  <c r="W117" i="66"/>
  <c r="Y117" i="66" s="1"/>
  <c r="A117" i="66"/>
  <c r="AI117" i="66" s="1"/>
  <c r="AF116" i="66"/>
  <c r="AA116" i="66"/>
  <c r="W116" i="66"/>
  <c r="AE116" i="66" s="1"/>
  <c r="A116" i="66"/>
  <c r="AI116" i="66" s="1"/>
  <c r="AF115" i="66"/>
  <c r="AA115" i="66"/>
  <c r="W115" i="66"/>
  <c r="AE115" i="66" s="1"/>
  <c r="A115" i="66"/>
  <c r="AI115" i="66" s="1"/>
  <c r="AF114" i="66"/>
  <c r="W114" i="66" s="1"/>
  <c r="AA114" i="66"/>
  <c r="A114" i="66"/>
  <c r="AI114" i="66" s="1"/>
  <c r="AF113" i="66"/>
  <c r="AA113" i="66"/>
  <c r="W113" i="66"/>
  <c r="AE113" i="66" s="1"/>
  <c r="A113" i="66"/>
  <c r="B113" i="66" s="1"/>
  <c r="D113" i="66" s="1"/>
  <c r="AF112" i="66"/>
  <c r="AA112" i="66"/>
  <c r="W112" i="66"/>
  <c r="Z112" i="66" s="1"/>
  <c r="A112" i="66"/>
  <c r="AI112" i="66" s="1"/>
  <c r="AF111" i="66"/>
  <c r="AC111" i="66"/>
  <c r="AB111" i="66"/>
  <c r="AA111" i="66"/>
  <c r="W111" i="66"/>
  <c r="AE111" i="66" s="1"/>
  <c r="A111" i="66"/>
  <c r="AF110" i="66"/>
  <c r="AC110" i="66"/>
  <c r="AB110" i="66"/>
  <c r="AA110" i="66"/>
  <c r="W110" i="66"/>
  <c r="AE110" i="66" s="1"/>
  <c r="A110" i="66"/>
  <c r="AI110" i="66" s="1"/>
  <c r="AF109" i="66"/>
  <c r="AC109" i="66"/>
  <c r="AB109" i="66"/>
  <c r="AA109" i="66"/>
  <c r="W109" i="66"/>
  <c r="Z109" i="66" s="1"/>
  <c r="A109" i="66"/>
  <c r="AF108" i="66"/>
  <c r="AC108" i="66"/>
  <c r="AB108" i="66"/>
  <c r="AA108" i="66"/>
  <c r="W108" i="66"/>
  <c r="A108" i="66"/>
  <c r="B108" i="66" s="1"/>
  <c r="AF107" i="66"/>
  <c r="AC107" i="66"/>
  <c r="AB107" i="66"/>
  <c r="AA107" i="66"/>
  <c r="W107" i="66"/>
  <c r="A107" i="66"/>
  <c r="B107" i="66" s="1"/>
  <c r="AF106" i="66"/>
  <c r="AC106" i="66"/>
  <c r="AB106" i="66"/>
  <c r="AA106" i="66"/>
  <c r="W106" i="66"/>
  <c r="A106" i="66"/>
  <c r="AI106" i="66" s="1"/>
  <c r="AF105" i="66"/>
  <c r="AC105" i="66"/>
  <c r="AB105" i="66"/>
  <c r="AA105" i="66"/>
  <c r="W105" i="66"/>
  <c r="AE105" i="66" s="1"/>
  <c r="A105" i="66"/>
  <c r="B105" i="66" s="1"/>
  <c r="AF104" i="66"/>
  <c r="AC104" i="66"/>
  <c r="AB104" i="66"/>
  <c r="AA104" i="66"/>
  <c r="W104" i="66"/>
  <c r="Y104" i="66" s="1"/>
  <c r="A104" i="66"/>
  <c r="AI104" i="66" s="1"/>
  <c r="AF103" i="66"/>
  <c r="AC103" i="66"/>
  <c r="AB103" i="66"/>
  <c r="AA103" i="66"/>
  <c r="W103" i="66"/>
  <c r="AE103" i="66" s="1"/>
  <c r="A103" i="66"/>
  <c r="AI103" i="66" s="1"/>
  <c r="AF102" i="66"/>
  <c r="AC102" i="66"/>
  <c r="AB102" i="66"/>
  <c r="AA102" i="66"/>
  <c r="W102" i="66"/>
  <c r="X102" i="66" s="1"/>
  <c r="A102" i="66"/>
  <c r="AI102" i="66" s="1"/>
  <c r="AF101" i="66"/>
  <c r="AC101" i="66"/>
  <c r="AB101" i="66"/>
  <c r="AA101" i="66"/>
  <c r="W101" i="66"/>
  <c r="A101" i="66"/>
  <c r="B101" i="66" s="1"/>
  <c r="AF100" i="66"/>
  <c r="AC100" i="66"/>
  <c r="AB100" i="66"/>
  <c r="AA100" i="66"/>
  <c r="W100" i="66"/>
  <c r="A100" i="66"/>
  <c r="AI100" i="66" s="1"/>
  <c r="AF99" i="66"/>
  <c r="AC99" i="66"/>
  <c r="AB99" i="66"/>
  <c r="AA99" i="66"/>
  <c r="W99" i="66"/>
  <c r="Y99" i="66" s="1"/>
  <c r="A99" i="66"/>
  <c r="AI99" i="66" s="1"/>
  <c r="AF98" i="66"/>
  <c r="AC98" i="66"/>
  <c r="AB98" i="66"/>
  <c r="AA98" i="66"/>
  <c r="W98" i="66"/>
  <c r="A98" i="66"/>
  <c r="AI98" i="66" s="1"/>
  <c r="AF97" i="66"/>
  <c r="AC97" i="66"/>
  <c r="AB97" i="66"/>
  <c r="AA97" i="66"/>
  <c r="W97" i="66"/>
  <c r="Y97" i="66" s="1"/>
  <c r="A97" i="66"/>
  <c r="AI97" i="66" s="1"/>
  <c r="AF96" i="66"/>
  <c r="AC96" i="66"/>
  <c r="AB96" i="66"/>
  <c r="AA96" i="66"/>
  <c r="W96" i="66"/>
  <c r="A96" i="66"/>
  <c r="AI96" i="66" s="1"/>
  <c r="AF95" i="66"/>
  <c r="AC95" i="66"/>
  <c r="AB95" i="66"/>
  <c r="AA95" i="66"/>
  <c r="W95" i="66"/>
  <c r="AE95" i="66" s="1"/>
  <c r="A95" i="66"/>
  <c r="AF94" i="66"/>
  <c r="AC94" i="66"/>
  <c r="AB94" i="66"/>
  <c r="AA94" i="66"/>
  <c r="W94" i="66"/>
  <c r="A94" i="66"/>
  <c r="AI94" i="66" s="1"/>
  <c r="AF93" i="66"/>
  <c r="AC93" i="66"/>
  <c r="AB93" i="66"/>
  <c r="AA93" i="66"/>
  <c r="W93" i="66"/>
  <c r="A93" i="66"/>
  <c r="AI93" i="66" s="1"/>
  <c r="AF92" i="66"/>
  <c r="AC92" i="66"/>
  <c r="AB92" i="66"/>
  <c r="AA92" i="66"/>
  <c r="W92" i="66"/>
  <c r="A92" i="66"/>
  <c r="AF91" i="66"/>
  <c r="AC91" i="66"/>
  <c r="AB91" i="66"/>
  <c r="AA91" i="66"/>
  <c r="W91" i="66"/>
  <c r="Z91" i="66" s="1"/>
  <c r="AF90" i="66"/>
  <c r="AC90" i="66"/>
  <c r="AB90" i="66"/>
  <c r="AA90" i="66"/>
  <c r="W90" i="66"/>
  <c r="X90" i="66" s="1"/>
  <c r="AM89" i="66"/>
  <c r="AL89" i="66"/>
  <c r="AK89" i="66"/>
  <c r="AJ89" i="66"/>
  <c r="AF89" i="66"/>
  <c r="AC89" i="66"/>
  <c r="AB89" i="66"/>
  <c r="AA89" i="66"/>
  <c r="W89" i="66"/>
  <c r="AF88" i="66"/>
  <c r="AC88" i="66"/>
  <c r="AB88" i="66"/>
  <c r="AA88" i="66"/>
  <c r="W88" i="66"/>
  <c r="Z88" i="66" s="1"/>
  <c r="AF87" i="66"/>
  <c r="AC87" i="66"/>
  <c r="AB87" i="66"/>
  <c r="AA87" i="66"/>
  <c r="W87" i="66"/>
  <c r="AF86" i="66"/>
  <c r="AC86" i="66"/>
  <c r="AB86" i="66"/>
  <c r="AA86" i="66"/>
  <c r="W86" i="66"/>
  <c r="Z86" i="66" s="1"/>
  <c r="AF85" i="66"/>
  <c r="AC85" i="66"/>
  <c r="AB85" i="66"/>
  <c r="AA85" i="66"/>
  <c r="W85" i="66"/>
  <c r="Y85" i="66" s="1"/>
  <c r="AF84" i="66"/>
  <c r="AC84" i="66"/>
  <c r="AB84" i="66"/>
  <c r="AA84" i="66"/>
  <c r="W84" i="66"/>
  <c r="AE84" i="66" s="1"/>
  <c r="A84" i="66"/>
  <c r="AI84" i="66" s="1"/>
  <c r="AF83" i="66"/>
  <c r="AC83" i="66"/>
  <c r="AB83" i="66"/>
  <c r="AA83" i="66"/>
  <c r="W83" i="66"/>
  <c r="A83" i="66"/>
  <c r="AI83" i="66" s="1"/>
  <c r="AF82" i="66"/>
  <c r="AC82" i="66"/>
  <c r="AB82" i="66"/>
  <c r="AA82" i="66"/>
  <c r="W82" i="66"/>
  <c r="Y82" i="66" s="1"/>
  <c r="A82" i="66"/>
  <c r="AF81" i="66"/>
  <c r="AC81" i="66"/>
  <c r="AB81" i="66"/>
  <c r="AA81" i="66"/>
  <c r="W81" i="66"/>
  <c r="A81" i="66"/>
  <c r="AI81" i="66" s="1"/>
  <c r="AF80" i="66"/>
  <c r="AC80" i="66"/>
  <c r="AB80" i="66"/>
  <c r="AA80" i="66"/>
  <c r="W80" i="66"/>
  <c r="Y80" i="66" s="1"/>
  <c r="A80" i="66"/>
  <c r="AF79" i="66"/>
  <c r="AC79" i="66"/>
  <c r="AB79" i="66"/>
  <c r="AA79" i="66"/>
  <c r="W79" i="66"/>
  <c r="AE79" i="66" s="1"/>
  <c r="A79" i="66"/>
  <c r="AF78" i="66"/>
  <c r="AC78" i="66"/>
  <c r="AB78" i="66"/>
  <c r="AA78" i="66"/>
  <c r="W78" i="66"/>
  <c r="Z78" i="66" s="1"/>
  <c r="A78" i="66"/>
  <c r="AF77" i="66"/>
  <c r="AC77" i="66"/>
  <c r="AB77" i="66"/>
  <c r="AA77" i="66"/>
  <c r="W77" i="66"/>
  <c r="AE77" i="66" s="1"/>
  <c r="A77" i="66"/>
  <c r="AI77" i="66" s="1"/>
  <c r="AF76" i="66"/>
  <c r="AC76" i="66"/>
  <c r="AB76" i="66"/>
  <c r="AA76" i="66"/>
  <c r="W76" i="66"/>
  <c r="AE76" i="66" s="1"/>
  <c r="A76" i="66"/>
  <c r="AI76" i="66" s="1"/>
  <c r="AT75" i="66"/>
  <c r="AS75" i="66"/>
  <c r="AR75" i="66"/>
  <c r="AQ75" i="66"/>
  <c r="AP75" i="66"/>
  <c r="AO75" i="66"/>
  <c r="AF75" i="66"/>
  <c r="AC75" i="66"/>
  <c r="AB75" i="66"/>
  <c r="AA75" i="66"/>
  <c r="W75" i="66"/>
  <c r="AE75" i="66" s="1"/>
  <c r="A75" i="66"/>
  <c r="AF74" i="66"/>
  <c r="AC74" i="66"/>
  <c r="AB74" i="66"/>
  <c r="AA74" i="66"/>
  <c r="W74" i="66"/>
  <c r="AE74" i="66" s="1"/>
  <c r="A74" i="66"/>
  <c r="AI74" i="66" s="1"/>
  <c r="AF73" i="66"/>
  <c r="AA73" i="66"/>
  <c r="A73" i="66"/>
  <c r="AF72" i="66"/>
  <c r="AA72" i="66"/>
  <c r="A72" i="66"/>
  <c r="AF71" i="66"/>
  <c r="AA71" i="66"/>
  <c r="W71" i="66"/>
  <c r="AE71" i="66" s="1"/>
  <c r="A71" i="66"/>
  <c r="AF70" i="66"/>
  <c r="AA70" i="66"/>
  <c r="A70" i="66"/>
  <c r="AI70" i="66" s="1"/>
  <c r="AF69" i="66"/>
  <c r="AA69" i="66"/>
  <c r="A69" i="66"/>
  <c r="AF68" i="66"/>
  <c r="AC68" i="66"/>
  <c r="AB68" i="66"/>
  <c r="AA68" i="66"/>
  <c r="W68" i="66"/>
  <c r="A68" i="66"/>
  <c r="AI68" i="66" s="1"/>
  <c r="AF67" i="66"/>
  <c r="AC67" i="66"/>
  <c r="AB67" i="66"/>
  <c r="AA67" i="66"/>
  <c r="W67" i="66"/>
  <c r="Z67" i="66" s="1"/>
  <c r="A67" i="66"/>
  <c r="AI67" i="66" s="1"/>
  <c r="AF66" i="66"/>
  <c r="AC66" i="66"/>
  <c r="AB66" i="66"/>
  <c r="AA66" i="66"/>
  <c r="W66" i="66"/>
  <c r="Y66" i="66" s="1"/>
  <c r="A66" i="66"/>
  <c r="AI66" i="66" s="1"/>
  <c r="AF65" i="66"/>
  <c r="AC65" i="66"/>
  <c r="AB65" i="66"/>
  <c r="AA65" i="66"/>
  <c r="W65" i="66"/>
  <c r="A65" i="66"/>
  <c r="B65" i="66" s="1"/>
  <c r="AF64" i="66"/>
  <c r="AC64" i="66"/>
  <c r="AB64" i="66"/>
  <c r="AA64" i="66"/>
  <c r="W64" i="66"/>
  <c r="A64" i="66"/>
  <c r="AF63" i="66"/>
  <c r="AC63" i="66"/>
  <c r="AB63" i="66"/>
  <c r="AA63" i="66"/>
  <c r="W63" i="66"/>
  <c r="Z63" i="66" s="1"/>
  <c r="A63" i="66"/>
  <c r="AI63" i="66" s="1"/>
  <c r="AF62" i="66"/>
  <c r="AC62" i="66"/>
  <c r="AB62" i="66"/>
  <c r="AA62" i="66"/>
  <c r="W62" i="66"/>
  <c r="A62" i="66"/>
  <c r="AF61" i="66"/>
  <c r="AC61" i="66"/>
  <c r="AB61" i="66"/>
  <c r="AA61" i="66"/>
  <c r="W61" i="66"/>
  <c r="A61" i="66"/>
  <c r="AI61" i="66" s="1"/>
  <c r="AF60" i="66"/>
  <c r="AC60" i="66"/>
  <c r="AB60" i="66"/>
  <c r="AA60" i="66"/>
  <c r="W60" i="66"/>
  <c r="A60" i="66"/>
  <c r="AI60" i="66" s="1"/>
  <c r="AF59" i="66"/>
  <c r="AC59" i="66"/>
  <c r="AB59" i="66"/>
  <c r="AA59" i="66"/>
  <c r="W59" i="66"/>
  <c r="A59" i="66"/>
  <c r="AI59" i="66" s="1"/>
  <c r="AF58" i="66"/>
  <c r="AC58" i="66"/>
  <c r="AB58" i="66"/>
  <c r="AA58" i="66"/>
  <c r="W58" i="66"/>
  <c r="AE58" i="66" s="1"/>
  <c r="A58" i="66"/>
  <c r="B58" i="66" s="1"/>
  <c r="D58" i="66" s="1"/>
  <c r="AF57" i="66"/>
  <c r="AC57" i="66"/>
  <c r="AB57" i="66"/>
  <c r="AA57" i="66"/>
  <c r="W57" i="66"/>
  <c r="Y57" i="66" s="1"/>
  <c r="A57" i="66"/>
  <c r="AO56" i="66"/>
  <c r="AF56" i="66"/>
  <c r="AC56" i="66"/>
  <c r="AB56" i="66"/>
  <c r="AA56" i="66"/>
  <c r="W56" i="66"/>
  <c r="Z56" i="66" s="1"/>
  <c r="A56" i="66"/>
  <c r="AI56" i="66" s="1"/>
  <c r="AF55" i="66"/>
  <c r="AC55" i="66"/>
  <c r="AB55" i="66"/>
  <c r="AA55" i="66"/>
  <c r="W55" i="66"/>
  <c r="Z55" i="66" s="1"/>
  <c r="A55" i="66"/>
  <c r="AI55" i="66" s="1"/>
  <c r="AF54" i="66"/>
  <c r="AC54" i="66"/>
  <c r="AB54" i="66"/>
  <c r="AA54" i="66"/>
  <c r="W54" i="66"/>
  <c r="Y54" i="66" s="1"/>
  <c r="A54" i="66"/>
  <c r="AI54" i="66" s="1"/>
  <c r="AF53" i="66"/>
  <c r="AC53" i="66"/>
  <c r="AB53" i="66"/>
  <c r="AA53" i="66"/>
  <c r="W53" i="66"/>
  <c r="Z53" i="66" s="1"/>
  <c r="A53" i="66"/>
  <c r="AI53" i="66" s="1"/>
  <c r="AF52" i="66"/>
  <c r="AC52" i="66"/>
  <c r="AB52" i="66"/>
  <c r="AA52" i="66"/>
  <c r="W52" i="66"/>
  <c r="Y52" i="66" s="1"/>
  <c r="A52" i="66"/>
  <c r="AI52" i="66" s="1"/>
  <c r="AF51" i="66"/>
  <c r="AC51" i="66"/>
  <c r="AB51" i="66"/>
  <c r="AA51" i="66"/>
  <c r="W51" i="66"/>
  <c r="Z51" i="66" s="1"/>
  <c r="A51" i="66"/>
  <c r="AI51" i="66" s="1"/>
  <c r="AF50" i="66"/>
  <c r="AC50" i="66"/>
  <c r="AB50" i="66"/>
  <c r="AA50" i="66"/>
  <c r="W50" i="66"/>
  <c r="A50" i="66"/>
  <c r="AF49" i="66"/>
  <c r="AC49" i="66"/>
  <c r="AB49" i="66"/>
  <c r="AA49" i="66"/>
  <c r="W49" i="66"/>
  <c r="A49" i="66"/>
  <c r="AF48" i="66"/>
  <c r="AC48" i="66"/>
  <c r="AB48" i="66"/>
  <c r="AA48" i="66"/>
  <c r="W48" i="66"/>
  <c r="AE48" i="66" s="1"/>
  <c r="A48" i="66"/>
  <c r="AF47" i="66"/>
  <c r="AC47" i="66"/>
  <c r="AB47" i="66"/>
  <c r="AA47" i="66"/>
  <c r="W47" i="66"/>
  <c r="Z47" i="66" s="1"/>
  <c r="A47" i="66"/>
  <c r="AF46" i="66"/>
  <c r="AC46" i="66"/>
  <c r="AB46" i="66"/>
  <c r="AA46" i="66"/>
  <c r="W46" i="66"/>
  <c r="X46" i="66" s="1"/>
  <c r="A46" i="66"/>
  <c r="AI46" i="66" s="1"/>
  <c r="AF45" i="66"/>
  <c r="AC45" i="66"/>
  <c r="AB45" i="66"/>
  <c r="AA45" i="66"/>
  <c r="W45" i="66"/>
  <c r="A45" i="66"/>
  <c r="AI45" i="66" s="1"/>
  <c r="AF44" i="66"/>
  <c r="AC44" i="66"/>
  <c r="AB44" i="66"/>
  <c r="AA44" i="66"/>
  <c r="W44" i="66"/>
  <c r="A44" i="66"/>
  <c r="AF43" i="66"/>
  <c r="AC43" i="66"/>
  <c r="AB43" i="66"/>
  <c r="AA43" i="66"/>
  <c r="W43" i="66"/>
  <c r="A43" i="66"/>
  <c r="AF42" i="66"/>
  <c r="AC42" i="66"/>
  <c r="AB42" i="66"/>
  <c r="AA42" i="66"/>
  <c r="W42" i="66"/>
  <c r="A42" i="66"/>
  <c r="AI42" i="66" s="1"/>
  <c r="AF41" i="66"/>
  <c r="AC41" i="66"/>
  <c r="AB41" i="66"/>
  <c r="AA41" i="66"/>
  <c r="W41" i="66"/>
  <c r="X41" i="66" s="1"/>
  <c r="A41" i="66"/>
  <c r="AF40" i="66"/>
  <c r="AC40" i="66"/>
  <c r="AB40" i="66"/>
  <c r="AA40" i="66"/>
  <c r="W40" i="66"/>
  <c r="X40" i="66" s="1"/>
  <c r="A40" i="66"/>
  <c r="AI40" i="66" s="1"/>
  <c r="AF39" i="66"/>
  <c r="AC39" i="66"/>
  <c r="AB39" i="66"/>
  <c r="AA39" i="66"/>
  <c r="W39" i="66"/>
  <c r="X39" i="66" s="1"/>
  <c r="A39" i="66"/>
  <c r="AI39" i="66" s="1"/>
  <c r="AF38" i="66"/>
  <c r="AC38" i="66"/>
  <c r="AB38" i="66"/>
  <c r="AA38" i="66"/>
  <c r="W38" i="66"/>
  <c r="AE38" i="66" s="1"/>
  <c r="A38" i="66"/>
  <c r="AI38" i="66" s="1"/>
  <c r="AF37" i="66"/>
  <c r="AC37" i="66"/>
  <c r="AB37" i="66"/>
  <c r="AA37" i="66"/>
  <c r="W37" i="66"/>
  <c r="AE37" i="66" s="1"/>
  <c r="A37" i="66"/>
  <c r="AF36" i="66"/>
  <c r="AC36" i="66"/>
  <c r="AB36" i="66"/>
  <c r="AA36" i="66"/>
  <c r="W36" i="66"/>
  <c r="AE36" i="66" s="1"/>
  <c r="A36" i="66"/>
  <c r="AI36" i="66" s="1"/>
  <c r="AF35" i="66"/>
  <c r="AC35" i="66"/>
  <c r="AB35" i="66"/>
  <c r="AA35" i="66"/>
  <c r="W35" i="66"/>
  <c r="AE35" i="66" s="1"/>
  <c r="A35" i="66"/>
  <c r="B35" i="66" s="1"/>
  <c r="D35" i="66" s="1"/>
  <c r="AF34" i="66"/>
  <c r="AC34" i="66"/>
  <c r="AB34" i="66"/>
  <c r="AA34" i="66"/>
  <c r="W34" i="66"/>
  <c r="X34" i="66" s="1"/>
  <c r="A34" i="66"/>
  <c r="B34" i="66" s="1"/>
  <c r="AF33" i="66"/>
  <c r="AC33" i="66"/>
  <c r="AB33" i="66"/>
  <c r="AA33" i="66"/>
  <c r="W33" i="66"/>
  <c r="AE33" i="66" s="1"/>
  <c r="A33" i="66"/>
  <c r="AI33" i="66" s="1"/>
  <c r="AF32" i="66"/>
  <c r="AC32" i="66"/>
  <c r="AB32" i="66"/>
  <c r="AA32" i="66"/>
  <c r="W32" i="66"/>
  <c r="Z32" i="66" s="1"/>
  <c r="A32" i="66"/>
  <c r="AF31" i="66"/>
  <c r="AC31" i="66"/>
  <c r="AB31" i="66"/>
  <c r="AA31" i="66"/>
  <c r="W31" i="66"/>
  <c r="A31" i="66"/>
  <c r="AF30" i="66"/>
  <c r="AC30" i="66"/>
  <c r="AB30" i="66"/>
  <c r="AA30" i="66"/>
  <c r="W30" i="66"/>
  <c r="AE30" i="66" s="1"/>
  <c r="A30" i="66"/>
  <c r="AI30" i="66" s="1"/>
  <c r="AF29" i="66"/>
  <c r="AC29" i="66"/>
  <c r="AB29" i="66"/>
  <c r="AA29" i="66"/>
  <c r="W29" i="66"/>
  <c r="A29" i="66"/>
  <c r="AI29" i="66" s="1"/>
  <c r="AF28" i="66"/>
  <c r="AA28" i="66"/>
  <c r="A28" i="66"/>
  <c r="AI28" i="66" s="1"/>
  <c r="AF27" i="66"/>
  <c r="AA27" i="66"/>
  <c r="A27" i="66"/>
  <c r="AI27" i="66" s="1"/>
  <c r="AF26" i="66"/>
  <c r="AA26" i="66"/>
  <c r="A26" i="66"/>
  <c r="AI26" i="66" s="1"/>
  <c r="AF25" i="66"/>
  <c r="AC25" i="66"/>
  <c r="AB25" i="66"/>
  <c r="AA25" i="66"/>
  <c r="W25" i="66"/>
  <c r="AE25" i="66" s="1"/>
  <c r="A25" i="66"/>
  <c r="AI25" i="66" s="1"/>
  <c r="AF24" i="66"/>
  <c r="AC24" i="66"/>
  <c r="AB24" i="66"/>
  <c r="AA24" i="66"/>
  <c r="W24" i="66"/>
  <c r="A24" i="66"/>
  <c r="AI24" i="66" s="1"/>
  <c r="AF23" i="66"/>
  <c r="AC23" i="66"/>
  <c r="AB23" i="66"/>
  <c r="AA23" i="66"/>
  <c r="W23" i="66"/>
  <c r="A23" i="66"/>
  <c r="AF22" i="66"/>
  <c r="AC22" i="66"/>
  <c r="AB22" i="66"/>
  <c r="AA22" i="66"/>
  <c r="W22" i="66"/>
  <c r="A22" i="66"/>
  <c r="AI22" i="66" s="1"/>
  <c r="AS21" i="66"/>
  <c r="AR21" i="66"/>
  <c r="AQ21" i="66"/>
  <c r="AP21" i="66"/>
  <c r="AF21" i="66"/>
  <c r="AC21" i="66"/>
  <c r="AB21" i="66"/>
  <c r="AA21" i="66"/>
  <c r="W21" i="66"/>
  <c r="X21" i="66" s="1"/>
  <c r="A21" i="66"/>
  <c r="AI21" i="66" s="1"/>
  <c r="AF20" i="66"/>
  <c r="AC20" i="66"/>
  <c r="AB20" i="66"/>
  <c r="AA20" i="66"/>
  <c r="W20" i="66"/>
  <c r="Y20" i="66" s="1"/>
  <c r="A20" i="66"/>
  <c r="AI20" i="66" s="1"/>
  <c r="AF19" i="66"/>
  <c r="AC19" i="66"/>
  <c r="AB19" i="66"/>
  <c r="AA19" i="66"/>
  <c r="W19" i="66"/>
  <c r="Z19" i="66" s="1"/>
  <c r="A19" i="66"/>
  <c r="AI19" i="66" s="1"/>
  <c r="AF18" i="66"/>
  <c r="AC18" i="66"/>
  <c r="AB18" i="66"/>
  <c r="AA18" i="66"/>
  <c r="W18" i="66"/>
  <c r="AE18" i="66" s="1"/>
  <c r="A18" i="66"/>
  <c r="AI18" i="66" s="1"/>
  <c r="AF17" i="66"/>
  <c r="AC17" i="66"/>
  <c r="AB17" i="66"/>
  <c r="AA17" i="66"/>
  <c r="W17" i="66"/>
  <c r="AF16" i="66"/>
  <c r="AC16" i="66"/>
  <c r="AB16" i="66"/>
  <c r="AA16" i="66"/>
  <c r="W16" i="66"/>
  <c r="Y16" i="66" s="1"/>
  <c r="A16" i="66"/>
  <c r="A15" i="66"/>
  <c r="B15" i="66" s="1"/>
  <c r="F15" i="66" s="1"/>
  <c r="AC10" i="66"/>
  <c r="AB10" i="66"/>
  <c r="V10" i="66"/>
  <c r="AS42" i="66" s="1"/>
  <c r="U10" i="66"/>
  <c r="T10" i="66"/>
  <c r="AK7" i="66"/>
  <c r="G6" i="66"/>
  <c r="F6" i="66"/>
  <c r="E6" i="66"/>
  <c r="D6" i="66"/>
  <c r="C6" i="66"/>
  <c r="B6" i="66"/>
  <c r="BA2" i="66"/>
  <c r="AZ2" i="66"/>
  <c r="AY2" i="66"/>
  <c r="AX2" i="66"/>
  <c r="AW2" i="66"/>
  <c r="AV2" i="66"/>
  <c r="AU2" i="66"/>
  <c r="AT2" i="66"/>
  <c r="AS2" i="66"/>
  <c r="AR2" i="66"/>
  <c r="AQ2" i="66"/>
  <c r="AP2" i="66"/>
  <c r="AO2" i="66"/>
  <c r="AN2" i="66"/>
  <c r="AM2" i="66"/>
  <c r="AL2" i="66"/>
  <c r="AK2" i="66"/>
  <c r="AJ2" i="66"/>
  <c r="AI2" i="66"/>
  <c r="AH2" i="66"/>
  <c r="AG2" i="66"/>
  <c r="AF2" i="66"/>
  <c r="AE2" i="66"/>
  <c r="AD2" i="66"/>
  <c r="AC2" i="66"/>
  <c r="AB2" i="66"/>
  <c r="AA2" i="66"/>
  <c r="Z2" i="66"/>
  <c r="Y2" i="66"/>
  <c r="X2" i="66"/>
  <c r="W2" i="66"/>
  <c r="V2" i="66"/>
  <c r="U2" i="66"/>
  <c r="T2" i="66"/>
  <c r="S2" i="66"/>
  <c r="G2" i="66"/>
  <c r="F2" i="66"/>
  <c r="E2" i="66"/>
  <c r="D2" i="66"/>
  <c r="C2" i="66"/>
  <c r="B2" i="66"/>
  <c r="DA1" i="66"/>
  <c r="CZ1" i="66"/>
  <c r="BA1" i="66"/>
  <c r="AZ1" i="66"/>
  <c r="AY1" i="66"/>
  <c r="AX1" i="66"/>
  <c r="AW1" i="66"/>
  <c r="AV1" i="66"/>
  <c r="AU1" i="66"/>
  <c r="AT1" i="66"/>
  <c r="AS1" i="66"/>
  <c r="AR1" i="66"/>
  <c r="AQ1" i="66"/>
  <c r="AP1" i="66"/>
  <c r="AO1" i="66"/>
  <c r="AN1" i="66"/>
  <c r="AM1" i="66"/>
  <c r="AL1" i="66"/>
  <c r="AK1" i="66"/>
  <c r="AJ1" i="66"/>
  <c r="AI1" i="66"/>
  <c r="AH1" i="66"/>
  <c r="AG1" i="66"/>
  <c r="AF1" i="66"/>
  <c r="AE1" i="66"/>
  <c r="AD1" i="66"/>
  <c r="AC1" i="66"/>
  <c r="AB1" i="66"/>
  <c r="AA1" i="66"/>
  <c r="Z1" i="66"/>
  <c r="Y1" i="66"/>
  <c r="X1" i="66"/>
  <c r="W1" i="66"/>
  <c r="V1" i="66"/>
  <c r="U1" i="66"/>
  <c r="T1" i="66"/>
  <c r="S1" i="66"/>
  <c r="G1" i="66"/>
  <c r="F1" i="66"/>
  <c r="E1" i="66"/>
  <c r="D1" i="66"/>
  <c r="C1" i="66"/>
  <c r="B1" i="66"/>
  <c r="A1" i="66"/>
  <c r="DA4" i="66" s="1"/>
  <c r="AC15" i="63"/>
  <c r="AB15" i="63"/>
  <c r="AA15" i="63"/>
  <c r="AD15" i="63" s="1"/>
  <c r="Q15" i="63"/>
  <c r="P15" i="63"/>
  <c r="O15" i="63"/>
  <c r="R15" i="63" s="1"/>
  <c r="E15" i="63"/>
  <c r="D15" i="63"/>
  <c r="C15" i="63"/>
  <c r="F15" i="63" s="1"/>
  <c r="AO80" i="63"/>
  <c r="AN80" i="63"/>
  <c r="AM80" i="63"/>
  <c r="AL80" i="63"/>
  <c r="AO2" i="63"/>
  <c r="AN2" i="63"/>
  <c r="AM2" i="63"/>
  <c r="AL2" i="63"/>
  <c r="AO1" i="63"/>
  <c r="AN1" i="63"/>
  <c r="AM1" i="63"/>
  <c r="AL1" i="63"/>
  <c r="AI671" i="66" l="1"/>
  <c r="AI408" i="66"/>
  <c r="G21" i="71"/>
  <c r="AE114" i="66"/>
  <c r="AB114" i="66"/>
  <c r="AC114" i="66"/>
  <c r="AB115" i="66"/>
  <c r="AC115" i="66"/>
  <c r="AC113" i="66"/>
  <c r="AB116" i="66"/>
  <c r="AC116" i="66"/>
  <c r="AB113" i="66"/>
  <c r="AB112" i="66"/>
  <c r="AC112" i="66"/>
  <c r="B33" i="66"/>
  <c r="C33" i="66" s="1"/>
  <c r="AI146" i="66"/>
  <c r="AI603" i="66"/>
  <c r="AI279" i="66"/>
  <c r="AI404" i="66"/>
  <c r="AI614" i="66"/>
  <c r="AI277" i="66"/>
  <c r="AI290" i="66"/>
  <c r="AI354" i="66"/>
  <c r="AI65" i="66"/>
  <c r="AI275" i="66"/>
  <c r="AI673" i="66"/>
  <c r="AI574" i="66"/>
  <c r="AG57" i="66"/>
  <c r="AG100" i="66"/>
  <c r="AE288" i="66"/>
  <c r="BK55" i="71"/>
  <c r="BI70" i="71" s="1"/>
  <c r="O55" i="71" s="1"/>
  <c r="BE29" i="71"/>
  <c r="BE72" i="71"/>
  <c r="AK72" i="71"/>
  <c r="BN82" i="71"/>
  <c r="BN83" i="71"/>
  <c r="AO64" i="71"/>
  <c r="G49" i="71" s="1"/>
  <c r="AO61" i="71"/>
  <c r="G46" i="71" s="1"/>
  <c r="AL69" i="71"/>
  <c r="AN69" i="71" s="1"/>
  <c r="BI22" i="71"/>
  <c r="O17" i="71" s="1"/>
  <c r="BI28" i="71"/>
  <c r="O23" i="71" s="1"/>
  <c r="BF18" i="71"/>
  <c r="BL18" i="71" s="1"/>
  <c r="BF24" i="71"/>
  <c r="BL24" i="71" s="1"/>
  <c r="G22" i="71"/>
  <c r="G13" i="71"/>
  <c r="G18" i="71"/>
  <c r="G14" i="71"/>
  <c r="AO67" i="71"/>
  <c r="G52" i="71" s="1"/>
  <c r="AO60" i="71"/>
  <c r="G45" i="71" s="1"/>
  <c r="AO62" i="71"/>
  <c r="G47" i="71" s="1"/>
  <c r="AO70" i="71"/>
  <c r="G55" i="71" s="1"/>
  <c r="AO63" i="71"/>
  <c r="G48" i="71" s="1"/>
  <c r="AO69" i="71"/>
  <c r="G54" i="71" s="1"/>
  <c r="AO71" i="71"/>
  <c r="G56" i="71" s="1"/>
  <c r="AO68" i="71"/>
  <c r="G53" i="71" s="1"/>
  <c r="AO66" i="71"/>
  <c r="G51" i="71" s="1"/>
  <c r="AL63" i="71"/>
  <c r="AL71" i="71"/>
  <c r="BF25" i="71"/>
  <c r="BI26" i="71"/>
  <c r="O21" i="71" s="1"/>
  <c r="BF19" i="71"/>
  <c r="BF28" i="71"/>
  <c r="BF20" i="71"/>
  <c r="BF27" i="71"/>
  <c r="AL66" i="71"/>
  <c r="AL65" i="71"/>
  <c r="BI17" i="71"/>
  <c r="O12" i="71" s="1"/>
  <c r="BF26" i="71"/>
  <c r="BF23" i="71"/>
  <c r="BI24" i="71"/>
  <c r="O19" i="71" s="1"/>
  <c r="BI19" i="71"/>
  <c r="O14" i="71" s="1"/>
  <c r="BI27" i="71"/>
  <c r="O22" i="71" s="1"/>
  <c r="BI18" i="71"/>
  <c r="O13" i="71" s="1"/>
  <c r="BI25" i="71"/>
  <c r="O20" i="71" s="1"/>
  <c r="BI23" i="71"/>
  <c r="O18" i="71" s="1"/>
  <c r="BI21" i="71"/>
  <c r="O16" i="71" s="1"/>
  <c r="BF17" i="71"/>
  <c r="BF21" i="71"/>
  <c r="AL60" i="71"/>
  <c r="AL64" i="71"/>
  <c r="AL70" i="71"/>
  <c r="BI20" i="71"/>
  <c r="O15" i="71" s="1"/>
  <c r="BF22" i="71"/>
  <c r="AL61" i="71"/>
  <c r="AO65" i="71"/>
  <c r="G50" i="71" s="1"/>
  <c r="AL62" i="71"/>
  <c r="AL67" i="71"/>
  <c r="G17" i="71"/>
  <c r="AL68" i="71"/>
  <c r="G23" i="71"/>
  <c r="G16" i="71"/>
  <c r="G20" i="71"/>
  <c r="G12" i="71"/>
  <c r="G15" i="71"/>
  <c r="C29" i="71"/>
  <c r="G19" i="71"/>
  <c r="C26" i="71"/>
  <c r="X165" i="66"/>
  <c r="B176" i="66"/>
  <c r="D176" i="66" s="1"/>
  <c r="AI113" i="66"/>
  <c r="B139" i="66"/>
  <c r="AE165" i="66"/>
  <c r="G618" i="66"/>
  <c r="B95" i="66"/>
  <c r="AI163" i="66"/>
  <c r="AI242" i="66"/>
  <c r="AI368" i="66"/>
  <c r="AI477" i="66"/>
  <c r="AI161" i="66"/>
  <c r="Y446" i="66"/>
  <c r="B110" i="66"/>
  <c r="G110" i="66" s="1"/>
  <c r="AI165" i="66"/>
  <c r="AI525" i="66"/>
  <c r="AE548" i="66"/>
  <c r="AI552" i="66"/>
  <c r="AI649" i="66"/>
  <c r="AI312" i="66"/>
  <c r="AI339" i="66"/>
  <c r="AI550" i="66"/>
  <c r="AI645" i="66"/>
  <c r="AI319" i="66"/>
  <c r="AI328" i="66"/>
  <c r="Y165" i="66"/>
  <c r="B647" i="66"/>
  <c r="G647" i="66" s="1"/>
  <c r="AI253" i="66"/>
  <c r="AE57" i="66"/>
  <c r="AE512" i="66"/>
  <c r="AI211" i="66"/>
  <c r="AI607" i="66"/>
  <c r="AI618" i="66"/>
  <c r="G65" i="66"/>
  <c r="F65" i="66"/>
  <c r="AE60" i="66"/>
  <c r="B84" i="66"/>
  <c r="B99" i="66"/>
  <c r="AI246" i="66"/>
  <c r="AI296" i="66"/>
  <c r="AI452" i="66"/>
  <c r="AI554" i="66"/>
  <c r="Y40" i="66"/>
  <c r="B143" i="66"/>
  <c r="D143" i="66" s="1"/>
  <c r="D177" i="66"/>
  <c r="Z192" i="66"/>
  <c r="G274" i="66"/>
  <c r="B360" i="66"/>
  <c r="G360" i="66" s="1"/>
  <c r="E613" i="66"/>
  <c r="C668" i="66"/>
  <c r="Z40" i="66"/>
  <c r="B145" i="66"/>
  <c r="C145" i="66" s="1"/>
  <c r="E177" i="66"/>
  <c r="AE493" i="66"/>
  <c r="F613" i="66"/>
  <c r="D668" i="66"/>
  <c r="AE683" i="66"/>
  <c r="B351" i="66"/>
  <c r="F351" i="66" s="1"/>
  <c r="F274" i="66"/>
  <c r="AE433" i="66"/>
  <c r="AE476" i="66"/>
  <c r="AE34" i="66"/>
  <c r="AI105" i="66"/>
  <c r="AE192" i="66"/>
  <c r="AI373" i="66"/>
  <c r="X430" i="66"/>
  <c r="G567" i="66"/>
  <c r="AE40" i="66"/>
  <c r="B71" i="66"/>
  <c r="AI132" i="66"/>
  <c r="AI270" i="66"/>
  <c r="AI272" i="66"/>
  <c r="AI485" i="66"/>
  <c r="AI502" i="66"/>
  <c r="B585" i="66"/>
  <c r="E585" i="66" s="1"/>
  <c r="Z493" i="66"/>
  <c r="Z489" i="66"/>
  <c r="F177" i="66"/>
  <c r="AI185" i="66"/>
  <c r="AI247" i="66"/>
  <c r="G177" i="66"/>
  <c r="AI304" i="66"/>
  <c r="AI353" i="66"/>
  <c r="B432" i="66"/>
  <c r="E432" i="66" s="1"/>
  <c r="AI460" i="66"/>
  <c r="F567" i="66"/>
  <c r="W28" i="66"/>
  <c r="AE28" i="66" s="1"/>
  <c r="AI34" i="66"/>
  <c r="AI130" i="66"/>
  <c r="AI149" i="66"/>
  <c r="X163" i="66"/>
  <c r="AI175" i="66"/>
  <c r="AI438" i="66"/>
  <c r="AI591" i="66"/>
  <c r="B594" i="66"/>
  <c r="G594" i="66" s="1"/>
  <c r="X651" i="66"/>
  <c r="AI659" i="66"/>
  <c r="D136" i="66"/>
  <c r="Y489" i="66"/>
  <c r="B61" i="66"/>
  <c r="AE349" i="66"/>
  <c r="B412" i="66"/>
  <c r="F412" i="66" s="1"/>
  <c r="AI101" i="66"/>
  <c r="AI141" i="66"/>
  <c r="Y163" i="66"/>
  <c r="AI192" i="66"/>
  <c r="AI221" i="66"/>
  <c r="AI436" i="66"/>
  <c r="AI560" i="66"/>
  <c r="AI580" i="66"/>
  <c r="X493" i="66"/>
  <c r="B597" i="66"/>
  <c r="G597" i="66" s="1"/>
  <c r="B216" i="66"/>
  <c r="E216" i="66" s="1"/>
  <c r="W72" i="66"/>
  <c r="X72" i="66" s="1"/>
  <c r="E274" i="66"/>
  <c r="Y272" i="66"/>
  <c r="AI205" i="66"/>
  <c r="AI230" i="66"/>
  <c r="AI287" i="66"/>
  <c r="AI498" i="66"/>
  <c r="Y512" i="66"/>
  <c r="AI558" i="66"/>
  <c r="AI613" i="66"/>
  <c r="AI633" i="66"/>
  <c r="AI642" i="66"/>
  <c r="B658" i="66"/>
  <c r="G658" i="66" s="1"/>
  <c r="AI695" i="66"/>
  <c r="AI207" i="66"/>
  <c r="AE489" i="66"/>
  <c r="AI506" i="66"/>
  <c r="AI153" i="66"/>
  <c r="AI701" i="66"/>
  <c r="B60" i="66"/>
  <c r="AI228" i="66"/>
  <c r="AI421" i="66"/>
  <c r="AI496" i="66"/>
  <c r="Z512" i="66"/>
  <c r="Z377" i="66"/>
  <c r="Z626" i="66"/>
  <c r="AE159" i="66"/>
  <c r="X404" i="66"/>
  <c r="AE404" i="66"/>
  <c r="Z404" i="66"/>
  <c r="Y605" i="66"/>
  <c r="AE605" i="66"/>
  <c r="AE701" i="66"/>
  <c r="X255" i="66"/>
  <c r="Y466" i="66"/>
  <c r="X479" i="66"/>
  <c r="Y63" i="66"/>
  <c r="Y255" i="66"/>
  <c r="Z466" i="66"/>
  <c r="X590" i="66"/>
  <c r="AE590" i="66"/>
  <c r="Z590" i="66"/>
  <c r="X675" i="66"/>
  <c r="Z255" i="66"/>
  <c r="X542" i="66"/>
  <c r="Y214" i="66"/>
  <c r="Z462" i="66"/>
  <c r="AE462" i="66"/>
  <c r="Z542" i="66"/>
  <c r="Z236" i="66"/>
  <c r="X319" i="66"/>
  <c r="AE319" i="66"/>
  <c r="X365" i="66"/>
  <c r="AE365" i="66"/>
  <c r="Z234" i="66"/>
  <c r="AE234" i="66"/>
  <c r="Z247" i="66"/>
  <c r="Y319" i="66"/>
  <c r="AE466" i="66"/>
  <c r="X656" i="66"/>
  <c r="AE656" i="66"/>
  <c r="Z232" i="66"/>
  <c r="AE232" i="66"/>
  <c r="AE238" i="66"/>
  <c r="Z319" i="66"/>
  <c r="Y330" i="66"/>
  <c r="Z438" i="66"/>
  <c r="Z458" i="66"/>
  <c r="AE458" i="66"/>
  <c r="X534" i="66"/>
  <c r="AE534" i="66"/>
  <c r="X228" i="66"/>
  <c r="AE525" i="66"/>
  <c r="Y532" i="66"/>
  <c r="Z534" i="66"/>
  <c r="X621" i="66"/>
  <c r="X519" i="66"/>
  <c r="AE519" i="66"/>
  <c r="Z519" i="66"/>
  <c r="Y111" i="66"/>
  <c r="X191" i="66"/>
  <c r="AE191" i="66"/>
  <c r="X506" i="66"/>
  <c r="AE506" i="66"/>
  <c r="Y519" i="66"/>
  <c r="AE637" i="66"/>
  <c r="Z637" i="66"/>
  <c r="Y637" i="66"/>
  <c r="X637" i="66"/>
  <c r="Z146" i="66"/>
  <c r="X388" i="66"/>
  <c r="Z607" i="66"/>
  <c r="AE607" i="66"/>
  <c r="X185" i="66"/>
  <c r="AE185" i="66"/>
  <c r="Y404" i="66"/>
  <c r="X63" i="66"/>
  <c r="Y130" i="66"/>
  <c r="X130" i="66"/>
  <c r="AE377" i="66"/>
  <c r="Z191" i="66"/>
  <c r="AE187" i="66"/>
  <c r="Z187" i="66"/>
  <c r="Y300" i="66"/>
  <c r="AE300" i="66"/>
  <c r="AE67" i="66"/>
  <c r="Y479" i="66"/>
  <c r="AE479" i="66"/>
  <c r="AE373" i="66"/>
  <c r="X232" i="66"/>
  <c r="AE442" i="66"/>
  <c r="Y534" i="66"/>
  <c r="Z536" i="66"/>
  <c r="AE542" i="66"/>
  <c r="Y586" i="66"/>
  <c r="X588" i="66"/>
  <c r="Z77" i="66"/>
  <c r="Y318" i="66"/>
  <c r="X376" i="66"/>
  <c r="X469" i="66"/>
  <c r="Z586" i="66"/>
  <c r="X663" i="66"/>
  <c r="Y35" i="66"/>
  <c r="Y281" i="66"/>
  <c r="Z318" i="66"/>
  <c r="Z486" i="66"/>
  <c r="Y494" i="66"/>
  <c r="Z513" i="66"/>
  <c r="AE63" i="66"/>
  <c r="Z281" i="66"/>
  <c r="X370" i="66"/>
  <c r="Y476" i="66"/>
  <c r="Z494" i="66"/>
  <c r="X631" i="66"/>
  <c r="AE693" i="66"/>
  <c r="AE183" i="66"/>
  <c r="Y209" i="66"/>
  <c r="Y353" i="66"/>
  <c r="Y370" i="66"/>
  <c r="AE398" i="66"/>
  <c r="X411" i="66"/>
  <c r="X413" i="66"/>
  <c r="Z476" i="66"/>
  <c r="Y629" i="66"/>
  <c r="AE691" i="66"/>
  <c r="AE52" i="66"/>
  <c r="Z353" i="66"/>
  <c r="Y383" i="66"/>
  <c r="AE277" i="66"/>
  <c r="AE318" i="66"/>
  <c r="X392" i="66"/>
  <c r="Z433" i="66"/>
  <c r="X610" i="66"/>
  <c r="X683" i="66"/>
  <c r="Y192" i="66"/>
  <c r="AE256" i="66"/>
  <c r="AE281" i="66"/>
  <c r="AE494" i="66"/>
  <c r="Y548" i="66"/>
  <c r="Y683" i="66"/>
  <c r="G354" i="66"/>
  <c r="F354" i="66"/>
  <c r="C354" i="66"/>
  <c r="D218" i="66"/>
  <c r="F218" i="66"/>
  <c r="E361" i="66"/>
  <c r="F361" i="66"/>
  <c r="G361" i="66"/>
  <c r="D361" i="66"/>
  <c r="G287" i="66"/>
  <c r="F287" i="66"/>
  <c r="D149" i="66"/>
  <c r="G149" i="66"/>
  <c r="E149" i="66"/>
  <c r="C149" i="66"/>
  <c r="F633" i="66"/>
  <c r="D633" i="66"/>
  <c r="B36" i="66"/>
  <c r="D36" i="66" s="1"/>
  <c r="AI136" i="66"/>
  <c r="AI170" i="66"/>
  <c r="AI218" i="66"/>
  <c r="AI361" i="66"/>
  <c r="AI467" i="66"/>
  <c r="AI530" i="66"/>
  <c r="AI629" i="66"/>
  <c r="AI652" i="66"/>
  <c r="AI676" i="66"/>
  <c r="Y311" i="66"/>
  <c r="Y346" i="66"/>
  <c r="AE364" i="66"/>
  <c r="E374" i="66"/>
  <c r="B380" i="66"/>
  <c r="G380" i="66" s="1"/>
  <c r="B391" i="66"/>
  <c r="E391" i="66" s="1"/>
  <c r="Z399" i="66"/>
  <c r="Z414" i="66"/>
  <c r="AE424" i="66"/>
  <c r="X480" i="66"/>
  <c r="Y511" i="66"/>
  <c r="Y522" i="66"/>
  <c r="B557" i="66"/>
  <c r="D557" i="66" s="1"/>
  <c r="AE600" i="66"/>
  <c r="AE630" i="66"/>
  <c r="Z634" i="66"/>
  <c r="D636" i="66"/>
  <c r="Z674" i="66"/>
  <c r="F682" i="66"/>
  <c r="AE112" i="66"/>
  <c r="B147" i="66"/>
  <c r="C147" i="66" s="1"/>
  <c r="B174" i="66"/>
  <c r="E174" i="66" s="1"/>
  <c r="B190" i="66"/>
  <c r="D190" i="66" s="1"/>
  <c r="Y210" i="66"/>
  <c r="Z263" i="66"/>
  <c r="AE269" i="66"/>
  <c r="Z271" i="66"/>
  <c r="Z280" i="66"/>
  <c r="Z291" i="66"/>
  <c r="Z311" i="66"/>
  <c r="Y317" i="66"/>
  <c r="Y331" i="66"/>
  <c r="Z346" i="66"/>
  <c r="G374" i="66"/>
  <c r="X386" i="66"/>
  <c r="Z401" i="66"/>
  <c r="B403" i="66"/>
  <c r="E403" i="66" s="1"/>
  <c r="Z447" i="66"/>
  <c r="B463" i="66"/>
  <c r="F463" i="66" s="1"/>
  <c r="Y480" i="66"/>
  <c r="Z511" i="66"/>
  <c r="Z522" i="66"/>
  <c r="Y547" i="66"/>
  <c r="AE573" i="66"/>
  <c r="Z608" i="66"/>
  <c r="X617" i="66"/>
  <c r="C676" i="66"/>
  <c r="X432" i="66"/>
  <c r="X195" i="66"/>
  <c r="E229" i="66"/>
  <c r="E305" i="66"/>
  <c r="B535" i="66"/>
  <c r="F535" i="66" s="1"/>
  <c r="G541" i="66"/>
  <c r="Y690" i="66"/>
  <c r="X311" i="66"/>
  <c r="B22" i="66"/>
  <c r="F22" i="66" s="1"/>
  <c r="AE66" i="66"/>
  <c r="Z99" i="66"/>
  <c r="Y261" i="66"/>
  <c r="Y271" i="66"/>
  <c r="Y280" i="66"/>
  <c r="AE78" i="66"/>
  <c r="AE602" i="66"/>
  <c r="Z35" i="66"/>
  <c r="AE59" i="66"/>
  <c r="AE86" i="66"/>
  <c r="D146" i="66"/>
  <c r="AE162" i="66"/>
  <c r="Y228" i="66"/>
  <c r="Y243" i="66"/>
  <c r="X245" i="66"/>
  <c r="AI274" i="66"/>
  <c r="AE309" i="66"/>
  <c r="AE357" i="66"/>
  <c r="Z386" i="66"/>
  <c r="Y388" i="66"/>
  <c r="Y411" i="66"/>
  <c r="AE432" i="66"/>
  <c r="X434" i="66"/>
  <c r="AI476" i="66"/>
  <c r="Y526" i="66"/>
  <c r="D530" i="66"/>
  <c r="B572" i="66"/>
  <c r="C572" i="66" s="1"/>
  <c r="Z584" i="66"/>
  <c r="AE585" i="66"/>
  <c r="Y591" i="66"/>
  <c r="AI598" i="66"/>
  <c r="Y610" i="66"/>
  <c r="Y621" i="66"/>
  <c r="Z629" i="66"/>
  <c r="E652" i="66"/>
  <c r="AE653" i="66"/>
  <c r="X659" i="66"/>
  <c r="AI668" i="66"/>
  <c r="AI670" i="66"/>
  <c r="Z66" i="66"/>
  <c r="Y167" i="66"/>
  <c r="Y269" i="66"/>
  <c r="Y435" i="66"/>
  <c r="E617" i="66"/>
  <c r="Y432" i="66"/>
  <c r="Y123" i="66"/>
  <c r="X261" i="66"/>
  <c r="X346" i="66"/>
  <c r="G617" i="66"/>
  <c r="AE158" i="66"/>
  <c r="Y208" i="66"/>
  <c r="G233" i="66"/>
  <c r="Y299" i="66"/>
  <c r="AE289" i="66"/>
  <c r="AE509" i="66"/>
  <c r="AE16" i="66"/>
  <c r="B69" i="66"/>
  <c r="Y77" i="66"/>
  <c r="X111" i="66"/>
  <c r="E146" i="66"/>
  <c r="AI154" i="66"/>
  <c r="AI160" i="66"/>
  <c r="AI177" i="66"/>
  <c r="AI193" i="66"/>
  <c r="Y220" i="66"/>
  <c r="Z228" i="66"/>
  <c r="Z243" i="66"/>
  <c r="Y247" i="66"/>
  <c r="AE248" i="66"/>
  <c r="AI259" i="66"/>
  <c r="AE261" i="66"/>
  <c r="AI269" i="66"/>
  <c r="B282" i="66"/>
  <c r="G282" i="66" s="1"/>
  <c r="AE299" i="66"/>
  <c r="B336" i="66"/>
  <c r="F336" i="66" s="1"/>
  <c r="Y363" i="66"/>
  <c r="Y371" i="66"/>
  <c r="Z388" i="66"/>
  <c r="AI389" i="66"/>
  <c r="Z411" i="66"/>
  <c r="AE414" i="66"/>
  <c r="AI453" i="66"/>
  <c r="Y513" i="66"/>
  <c r="B515" i="66"/>
  <c r="G515" i="66" s="1"/>
  <c r="Z526" i="66"/>
  <c r="X528" i="66"/>
  <c r="Z568" i="66"/>
  <c r="AI573" i="66"/>
  <c r="G580" i="66"/>
  <c r="Z591" i="66"/>
  <c r="Z597" i="66"/>
  <c r="Z610" i="66"/>
  <c r="Z621" i="66"/>
  <c r="AI639" i="66"/>
  <c r="Y659" i="66"/>
  <c r="AI662" i="66"/>
  <c r="AE696" i="66"/>
  <c r="AE82" i="66"/>
  <c r="B96" i="66"/>
  <c r="AI123" i="66"/>
  <c r="AI125" i="66"/>
  <c r="F146" i="66"/>
  <c r="AI195" i="66"/>
  <c r="AI229" i="66"/>
  <c r="AI241" i="66"/>
  <c r="AE263" i="66"/>
  <c r="AE271" i="66"/>
  <c r="AI278" i="66"/>
  <c r="AE280" i="66"/>
  <c r="AE291" i="66"/>
  <c r="AI305" i="66"/>
  <c r="AI344" i="66"/>
  <c r="AE384" i="66"/>
  <c r="AI437" i="66"/>
  <c r="AE482" i="66"/>
  <c r="AI509" i="66"/>
  <c r="AE511" i="66"/>
  <c r="AE522" i="66"/>
  <c r="AE608" i="66"/>
  <c r="AI655" i="66"/>
  <c r="AI690" i="66"/>
  <c r="B426" i="66"/>
  <c r="G426" i="66" s="1"/>
  <c r="B459" i="66"/>
  <c r="C662" i="66"/>
  <c r="E541" i="66"/>
  <c r="X653" i="66"/>
  <c r="Z389" i="66"/>
  <c r="Z602" i="66"/>
  <c r="Y653" i="66"/>
  <c r="Z357" i="66"/>
  <c r="Y634" i="66"/>
  <c r="Y447" i="66"/>
  <c r="AE303" i="66"/>
  <c r="Z317" i="66"/>
  <c r="Y386" i="66"/>
  <c r="AE435" i="66"/>
  <c r="AE17" i="66"/>
  <c r="AE109" i="66"/>
  <c r="Z111" i="66"/>
  <c r="X113" i="66"/>
  <c r="G146" i="66"/>
  <c r="AI150" i="66"/>
  <c r="AI162" i="66"/>
  <c r="AI204" i="66"/>
  <c r="AE210" i="66"/>
  <c r="Y256" i="66"/>
  <c r="AI295" i="66"/>
  <c r="AE317" i="66"/>
  <c r="AE325" i="66"/>
  <c r="Y373" i="66"/>
  <c r="AI416" i="66"/>
  <c r="AE480" i="66"/>
  <c r="AI484" i="66"/>
  <c r="AE486" i="66"/>
  <c r="Y506" i="66"/>
  <c r="Z578" i="66"/>
  <c r="Z605" i="66"/>
  <c r="AI674" i="66"/>
  <c r="X701" i="66"/>
  <c r="D541" i="66"/>
  <c r="Y129" i="66"/>
  <c r="G160" i="66"/>
  <c r="Y289" i="66"/>
  <c r="B455" i="66"/>
  <c r="G455" i="66" s="1"/>
  <c r="Z516" i="66"/>
  <c r="Y75" i="66"/>
  <c r="B307" i="66"/>
  <c r="E307" i="66" s="1"/>
  <c r="B575" i="66"/>
  <c r="F575" i="66" s="1"/>
  <c r="F617" i="66"/>
  <c r="Z309" i="66"/>
  <c r="Y414" i="66"/>
  <c r="C636" i="66"/>
  <c r="Y263" i="66"/>
  <c r="Z547" i="66"/>
  <c r="B66" i="66"/>
  <c r="C66" i="66" s="1"/>
  <c r="B72" i="66"/>
  <c r="Y113" i="66"/>
  <c r="AE136" i="66"/>
  <c r="AI186" i="66"/>
  <c r="AI202" i="66"/>
  <c r="E242" i="66"/>
  <c r="AI248" i="66"/>
  <c r="AI250" i="66"/>
  <c r="Z256" i="66"/>
  <c r="B316" i="66"/>
  <c r="C316" i="66" s="1"/>
  <c r="AI327" i="66"/>
  <c r="AI346" i="66"/>
  <c r="AI382" i="66"/>
  <c r="X390" i="66"/>
  <c r="B394" i="66"/>
  <c r="E394" i="66" s="1"/>
  <c r="B400" i="66"/>
  <c r="G400" i="66" s="1"/>
  <c r="AI488" i="66"/>
  <c r="C496" i="66"/>
  <c r="AI617" i="66"/>
  <c r="AE629" i="66"/>
  <c r="AI682" i="66"/>
  <c r="Y701" i="66"/>
  <c r="Y518" i="66"/>
  <c r="Z622" i="66"/>
  <c r="Z167" i="66"/>
  <c r="Z289" i="66"/>
  <c r="G291" i="66"/>
  <c r="Y86" i="66"/>
  <c r="Z162" i="66"/>
  <c r="Y248" i="66"/>
  <c r="Z470" i="66"/>
  <c r="Z585" i="66"/>
  <c r="B214" i="66"/>
  <c r="F214" i="66" s="1"/>
  <c r="B239" i="66"/>
  <c r="E239" i="66" s="1"/>
  <c r="Z248" i="66"/>
  <c r="Y291" i="66"/>
  <c r="AI137" i="66"/>
  <c r="AE518" i="66"/>
  <c r="AE19" i="66"/>
  <c r="B81" i="66"/>
  <c r="C81" i="66" s="1"/>
  <c r="B89" i="66"/>
  <c r="AI188" i="66"/>
  <c r="AI226" i="66"/>
  <c r="Y232" i="66"/>
  <c r="AI233" i="66"/>
  <c r="F242" i="66"/>
  <c r="AI254" i="66"/>
  <c r="AI280" i="66"/>
  <c r="AI291" i="66"/>
  <c r="Z349" i="66"/>
  <c r="AE363" i="66"/>
  <c r="AE371" i="66"/>
  <c r="AI374" i="66"/>
  <c r="B381" i="66"/>
  <c r="C381" i="66" s="1"/>
  <c r="Y390" i="66"/>
  <c r="X433" i="66"/>
  <c r="X438" i="66"/>
  <c r="Y442" i="66"/>
  <c r="F496" i="66"/>
  <c r="AE526" i="66"/>
  <c r="AE528" i="66"/>
  <c r="AE568" i="66"/>
  <c r="B588" i="66"/>
  <c r="G588" i="66" s="1"/>
  <c r="AE591" i="66"/>
  <c r="AI636" i="66"/>
  <c r="AE638" i="66"/>
  <c r="AE659" i="66"/>
  <c r="Y691" i="66"/>
  <c r="X693" i="66"/>
  <c r="D160" i="66"/>
  <c r="X167" i="66"/>
  <c r="Z424" i="66"/>
  <c r="X435" i="66"/>
  <c r="X602" i="66"/>
  <c r="D617" i="66"/>
  <c r="X75" i="66"/>
  <c r="D229" i="66"/>
  <c r="B420" i="66"/>
  <c r="F420" i="66" s="1"/>
  <c r="Y309" i="66"/>
  <c r="Y357" i="66"/>
  <c r="Y470" i="66"/>
  <c r="B495" i="66"/>
  <c r="E495" i="66" s="1"/>
  <c r="Z518" i="66"/>
  <c r="G674" i="66"/>
  <c r="X99" i="66"/>
  <c r="Y399" i="66"/>
  <c r="Z690" i="66"/>
  <c r="Z210" i="66"/>
  <c r="AQ42" i="66"/>
  <c r="AI35" i="66"/>
  <c r="AI107" i="66"/>
  <c r="G242" i="66"/>
  <c r="AE247" i="66"/>
  <c r="Z390" i="66"/>
  <c r="Y438" i="66"/>
  <c r="Z442" i="66"/>
  <c r="Y590" i="66"/>
  <c r="AI595" i="66"/>
  <c r="F618" i="66"/>
  <c r="Y693" i="66"/>
  <c r="C573" i="66"/>
  <c r="G573" i="66"/>
  <c r="F573" i="66"/>
  <c r="E573" i="66"/>
  <c r="D573" i="66"/>
  <c r="B237" i="66"/>
  <c r="F237" i="66" s="1"/>
  <c r="AI237" i="66"/>
  <c r="X266" i="66"/>
  <c r="AE266" i="66"/>
  <c r="C296" i="66"/>
  <c r="E296" i="66"/>
  <c r="G296" i="66"/>
  <c r="F296" i="66"/>
  <c r="AI526" i="66"/>
  <c r="B526" i="66"/>
  <c r="G526" i="66" s="1"/>
  <c r="AE596" i="66"/>
  <c r="Z596" i="66"/>
  <c r="AI625" i="66"/>
  <c r="B625" i="66"/>
  <c r="C625" i="66" s="1"/>
  <c r="Z667" i="66"/>
  <c r="Y667" i="66"/>
  <c r="X667" i="66"/>
  <c r="AE667" i="66"/>
  <c r="B25" i="66"/>
  <c r="AE68" i="66"/>
  <c r="Z68" i="66"/>
  <c r="Z124" i="66"/>
  <c r="Y124" i="66"/>
  <c r="X124" i="66"/>
  <c r="AE124" i="66"/>
  <c r="D296" i="66"/>
  <c r="Y412" i="66"/>
  <c r="X454" i="66"/>
  <c r="Y580" i="66"/>
  <c r="Z580" i="66"/>
  <c r="X587" i="66"/>
  <c r="AE592" i="66"/>
  <c r="Z592" i="66"/>
  <c r="Y592" i="66"/>
  <c r="AE669" i="66"/>
  <c r="Z669" i="66"/>
  <c r="Y669" i="66"/>
  <c r="E15" i="66"/>
  <c r="Y42" i="66"/>
  <c r="AE42" i="66"/>
  <c r="Z42" i="66"/>
  <c r="X68" i="66"/>
  <c r="X97" i="66"/>
  <c r="X145" i="66"/>
  <c r="Z258" i="66"/>
  <c r="AE258" i="66"/>
  <c r="Z412" i="66"/>
  <c r="X213" i="66"/>
  <c r="B313" i="66"/>
  <c r="C313" i="66" s="1"/>
  <c r="B443" i="66"/>
  <c r="G443" i="66" s="1"/>
  <c r="Z21" i="66"/>
  <c r="B49" i="66"/>
  <c r="E204" i="66"/>
  <c r="G204" i="66"/>
  <c r="F204" i="66"/>
  <c r="Y213" i="66"/>
  <c r="Y258" i="66"/>
  <c r="AE407" i="66"/>
  <c r="Z407" i="66"/>
  <c r="X449" i="66"/>
  <c r="G558" i="66"/>
  <c r="X18" i="66"/>
  <c r="X76" i="66"/>
  <c r="B104" i="66"/>
  <c r="E104" i="66" s="1"/>
  <c r="B106" i="66"/>
  <c r="D106" i="66" s="1"/>
  <c r="B140" i="66"/>
  <c r="X153" i="66"/>
  <c r="B217" i="66"/>
  <c r="AI217" i="66"/>
  <c r="Y304" i="66"/>
  <c r="X407" i="66"/>
  <c r="Z558" i="66"/>
  <c r="AE558" i="66"/>
  <c r="Y558" i="66"/>
  <c r="AE580" i="66"/>
  <c r="Y698" i="66"/>
  <c r="Y18" i="66"/>
  <c r="B155" i="66"/>
  <c r="F155" i="66" s="1"/>
  <c r="B206" i="66"/>
  <c r="G206" i="66" s="1"/>
  <c r="AI206" i="66"/>
  <c r="B234" i="66"/>
  <c r="B257" i="66"/>
  <c r="D257" i="66" s="1"/>
  <c r="AI257" i="66"/>
  <c r="B306" i="66"/>
  <c r="G306" i="66" s="1"/>
  <c r="AI306" i="66"/>
  <c r="Z449" i="66"/>
  <c r="Z76" i="66"/>
  <c r="B119" i="66"/>
  <c r="G119" i="66" s="1"/>
  <c r="F250" i="66"/>
  <c r="X274" i="66"/>
  <c r="AE274" i="66"/>
  <c r="B310" i="66"/>
  <c r="C310" i="66" s="1"/>
  <c r="AE579" i="66"/>
  <c r="Z579" i="66"/>
  <c r="AE47" i="66"/>
  <c r="G250" i="66"/>
  <c r="Y400" i="66"/>
  <c r="D442" i="66"/>
  <c r="Y642" i="66"/>
  <c r="X30" i="66"/>
  <c r="AE164" i="66"/>
  <c r="Z164" i="66"/>
  <c r="G226" i="66"/>
  <c r="B397" i="66"/>
  <c r="D397" i="66" s="1"/>
  <c r="X112" i="66"/>
  <c r="Y212" i="66"/>
  <c r="AE212" i="66"/>
  <c r="AE226" i="66"/>
  <c r="Y226" i="66"/>
  <c r="B240" i="66"/>
  <c r="C240" i="66" s="1"/>
  <c r="AE276" i="66"/>
  <c r="X276" i="66"/>
  <c r="C373" i="66"/>
  <c r="Y395" i="66"/>
  <c r="Y397" i="66"/>
  <c r="AE397" i="66"/>
  <c r="Z397" i="66"/>
  <c r="C404" i="66"/>
  <c r="AE497" i="66"/>
  <c r="Z497" i="66"/>
  <c r="Y497" i="66"/>
  <c r="Z567" i="66"/>
  <c r="G574" i="66"/>
  <c r="B599" i="66"/>
  <c r="G599" i="66" s="1"/>
  <c r="B21" i="66"/>
  <c r="G21" i="66" s="1"/>
  <c r="B47" i="66"/>
  <c r="B50" i="66"/>
  <c r="B16" i="66"/>
  <c r="B41" i="66"/>
  <c r="B28" i="66"/>
  <c r="E28" i="66" s="1"/>
  <c r="B44" i="66"/>
  <c r="B48" i="66"/>
  <c r="AE97" i="66"/>
  <c r="Z97" i="66"/>
  <c r="Z237" i="66"/>
  <c r="Y237" i="66"/>
  <c r="X237" i="66"/>
  <c r="Z381" i="66"/>
  <c r="AE381" i="66"/>
  <c r="Y381" i="66"/>
  <c r="Y93" i="66"/>
  <c r="AE93" i="66"/>
  <c r="X126" i="66"/>
  <c r="A85" i="66"/>
  <c r="AI85" i="66" s="1"/>
  <c r="AE126" i="66"/>
  <c r="AE160" i="66"/>
  <c r="Z160" i="66"/>
  <c r="Y160" i="66"/>
  <c r="X160" i="66"/>
  <c r="AE239" i="66"/>
  <c r="Z239" i="66"/>
  <c r="Y239" i="66"/>
  <c r="C328" i="66"/>
  <c r="G328" i="66"/>
  <c r="F328" i="66"/>
  <c r="E328" i="66"/>
  <c r="Y454" i="66"/>
  <c r="Y21" i="66"/>
  <c r="X42" i="66"/>
  <c r="Y65" i="66"/>
  <c r="AE65" i="66"/>
  <c r="Y68" i="66"/>
  <c r="Z93" i="66"/>
  <c r="B138" i="66"/>
  <c r="G138" i="66" s="1"/>
  <c r="Z315" i="66"/>
  <c r="Y315" i="66"/>
  <c r="X315" i="66"/>
  <c r="Z326" i="66"/>
  <c r="AE326" i="66"/>
  <c r="AI82" i="66"/>
  <c r="F161" i="66"/>
  <c r="Y164" i="66"/>
  <c r="B182" i="66"/>
  <c r="F201" i="66"/>
  <c r="D569" i="66"/>
  <c r="Y58" i="66"/>
  <c r="Z17" i="66"/>
  <c r="W26" i="66"/>
  <c r="AB26" i="66" s="1"/>
  <c r="X29" i="66"/>
  <c r="AE29" i="66"/>
  <c r="X32" i="66"/>
  <c r="AE43" i="66"/>
  <c r="Z45" i="66"/>
  <c r="Y45" i="66"/>
  <c r="Z58" i="66"/>
  <c r="Z82" i="66"/>
  <c r="G101" i="66"/>
  <c r="F101" i="66"/>
  <c r="B109" i="66"/>
  <c r="F109" i="66" s="1"/>
  <c r="AI109" i="66"/>
  <c r="B116" i="66"/>
  <c r="AI171" i="66"/>
  <c r="Y180" i="66"/>
  <c r="AE180" i="66"/>
  <c r="Z197" i="66"/>
  <c r="AE197" i="66"/>
  <c r="F221" i="66"/>
  <c r="B258" i="66"/>
  <c r="AI258" i="66"/>
  <c r="B261" i="66"/>
  <c r="G261" i="66" s="1"/>
  <c r="AI261" i="66"/>
  <c r="AE264" i="66"/>
  <c r="Z264" i="66"/>
  <c r="Y264" i="66"/>
  <c r="X273" i="66"/>
  <c r="AI331" i="66"/>
  <c r="B331" i="66"/>
  <c r="C331" i="66" s="1"/>
  <c r="B337" i="66"/>
  <c r="AI342" i="66"/>
  <c r="Z350" i="66"/>
  <c r="AE362" i="66"/>
  <c r="Z362" i="66"/>
  <c r="AE419" i="66"/>
  <c r="Y419" i="66"/>
  <c r="B429" i="66"/>
  <c r="AI429" i="66"/>
  <c r="B483" i="66"/>
  <c r="B522" i="66"/>
  <c r="G522" i="66" s="1"/>
  <c r="AI522" i="66"/>
  <c r="Y527" i="66"/>
  <c r="B533" i="66"/>
  <c r="G533" i="66" s="1"/>
  <c r="AI533" i="66"/>
  <c r="AI559" i="66"/>
  <c r="B559" i="66"/>
  <c r="C559" i="66" s="1"/>
  <c r="X569" i="66"/>
  <c r="AE569" i="66"/>
  <c r="B621" i="66"/>
  <c r="E621" i="66" s="1"/>
  <c r="AI621" i="66"/>
  <c r="B630" i="66"/>
  <c r="G630" i="66" s="1"/>
  <c r="AI630" i="66"/>
  <c r="B124" i="66"/>
  <c r="G124" i="66" s="1"/>
  <c r="AI124" i="66"/>
  <c r="X465" i="66"/>
  <c r="Z465" i="66"/>
  <c r="AI627" i="66"/>
  <c r="B627" i="66"/>
  <c r="F627" i="66" s="1"/>
  <c r="W69" i="66"/>
  <c r="AB69" i="66" s="1"/>
  <c r="B126" i="66"/>
  <c r="E126" i="66" s="1"/>
  <c r="B194" i="66"/>
  <c r="G194" i="66" s="1"/>
  <c r="AI194" i="66"/>
  <c r="X235" i="66"/>
  <c r="Y465" i="66"/>
  <c r="AE478" i="66"/>
  <c r="Z478" i="66"/>
  <c r="Y478" i="66"/>
  <c r="X478" i="66"/>
  <c r="Z552" i="66"/>
  <c r="Y552" i="66"/>
  <c r="Z594" i="66"/>
  <c r="AE594" i="66"/>
  <c r="Y594" i="66"/>
  <c r="X594" i="66"/>
  <c r="Z616" i="66"/>
  <c r="Y616" i="66"/>
  <c r="AE616" i="66"/>
  <c r="AE623" i="66"/>
  <c r="Y623" i="66"/>
  <c r="Z623" i="66"/>
  <c r="B447" i="66"/>
  <c r="C447" i="66" s="1"/>
  <c r="AI447" i="66"/>
  <c r="B456" i="66"/>
  <c r="G456" i="66" s="1"/>
  <c r="Z510" i="66"/>
  <c r="AE510" i="66"/>
  <c r="B517" i="66"/>
  <c r="D517" i="66" s="1"/>
  <c r="AI517" i="66"/>
  <c r="X552" i="66"/>
  <c r="G554" i="66"/>
  <c r="F554" i="66"/>
  <c r="Y587" i="66"/>
  <c r="X592" i="66"/>
  <c r="X616" i="66"/>
  <c r="X623" i="66"/>
  <c r="AE658" i="66"/>
  <c r="Z658" i="66"/>
  <c r="X669" i="66"/>
  <c r="X47" i="66"/>
  <c r="B187" i="66"/>
  <c r="G187" i="66" s="1"/>
  <c r="AI187" i="66"/>
  <c r="X258" i="66"/>
  <c r="B317" i="66"/>
  <c r="E317" i="66" s="1"/>
  <c r="AI317" i="66"/>
  <c r="D328" i="66"/>
  <c r="B451" i="66"/>
  <c r="AI451" i="66"/>
  <c r="Z454" i="66"/>
  <c r="AI475" i="66"/>
  <c r="B475" i="66"/>
  <c r="C475" i="66" s="1"/>
  <c r="X510" i="66"/>
  <c r="AE515" i="66"/>
  <c r="Z515" i="66"/>
  <c r="Z587" i="66"/>
  <c r="B589" i="66"/>
  <c r="B39" i="66"/>
  <c r="D39" i="66" s="1"/>
  <c r="Y47" i="66"/>
  <c r="X138" i="66"/>
  <c r="AE138" i="66"/>
  <c r="B167" i="66"/>
  <c r="G167" i="66" s="1"/>
  <c r="B260" i="66"/>
  <c r="X279" i="66"/>
  <c r="Y510" i="66"/>
  <c r="Y515" i="66"/>
  <c r="B700" i="66"/>
  <c r="G700" i="66" s="1"/>
  <c r="AI700" i="66"/>
  <c r="B157" i="66"/>
  <c r="F157" i="66" s="1"/>
  <c r="AI157" i="66"/>
  <c r="Z189" i="66"/>
  <c r="AE189" i="66"/>
  <c r="AE204" i="66"/>
  <c r="Z204" i="66"/>
  <c r="C250" i="66"/>
  <c r="Y76" i="66"/>
  <c r="Z85" i="66"/>
  <c r="AE91" i="66"/>
  <c r="Z108" i="66"/>
  <c r="AE108" i="66"/>
  <c r="Y108" i="66"/>
  <c r="X108" i="66"/>
  <c r="B121" i="66"/>
  <c r="E121" i="66" s="1"/>
  <c r="Z138" i="66"/>
  <c r="C171" i="66"/>
  <c r="G171" i="66"/>
  <c r="F171" i="66"/>
  <c r="E171" i="66"/>
  <c r="D171" i="66"/>
  <c r="AE320" i="66"/>
  <c r="Y320" i="66"/>
  <c r="X320" i="66"/>
  <c r="AE369" i="66"/>
  <c r="Y369" i="66"/>
  <c r="Z18" i="66"/>
  <c r="B117" i="66"/>
  <c r="C117" i="66" s="1"/>
  <c r="X157" i="66"/>
  <c r="E226" i="66"/>
  <c r="Z320" i="66"/>
  <c r="X369" i="66"/>
  <c r="X400" i="66"/>
  <c r="E488" i="66"/>
  <c r="C488" i="66"/>
  <c r="F488" i="66"/>
  <c r="B503" i="66"/>
  <c r="G503" i="66" s="1"/>
  <c r="AI503" i="66"/>
  <c r="AI507" i="66"/>
  <c r="B507" i="66"/>
  <c r="C507" i="66" s="1"/>
  <c r="Z577" i="66"/>
  <c r="Y577" i="66"/>
  <c r="AE577" i="66"/>
  <c r="AE21" i="66"/>
  <c r="AI62" i="66"/>
  <c r="Z90" i="66"/>
  <c r="AE90" i="66"/>
  <c r="Z100" i="66"/>
  <c r="Y100" i="66"/>
  <c r="AE213" i="66"/>
  <c r="F226" i="66"/>
  <c r="Y274" i="66"/>
  <c r="Z369" i="66"/>
  <c r="X33" i="66"/>
  <c r="Y46" i="66"/>
  <c r="B212" i="66"/>
  <c r="E212" i="66" s="1"/>
  <c r="Y229" i="66"/>
  <c r="X229" i="66"/>
  <c r="Y250" i="66"/>
  <c r="X250" i="66"/>
  <c r="AE250" i="66"/>
  <c r="Z250" i="66"/>
  <c r="Z274" i="66"/>
  <c r="B490" i="66"/>
  <c r="E490" i="66" s="1"/>
  <c r="AI490" i="66"/>
  <c r="B681" i="66"/>
  <c r="E681" i="66" s="1"/>
  <c r="AI681" i="66"/>
  <c r="Z46" i="66"/>
  <c r="Z133" i="66"/>
  <c r="AE133" i="66"/>
  <c r="Z30" i="66"/>
  <c r="X58" i="66"/>
  <c r="Y112" i="66"/>
  <c r="AI203" i="66"/>
  <c r="B203" i="66"/>
  <c r="C203" i="66" s="1"/>
  <c r="B273" i="66"/>
  <c r="C273" i="66" s="1"/>
  <c r="AI273" i="66"/>
  <c r="AI303" i="66"/>
  <c r="B303" i="66"/>
  <c r="D303" i="66" s="1"/>
  <c r="X350" i="66"/>
  <c r="F373" i="66"/>
  <c r="X397" i="66"/>
  <c r="X497" i="66"/>
  <c r="B540" i="66"/>
  <c r="B601" i="66"/>
  <c r="G601" i="66" s="1"/>
  <c r="AI601" i="66"/>
  <c r="Z670" i="66"/>
  <c r="AE685" i="66"/>
  <c r="Z685" i="66"/>
  <c r="Y685" i="66"/>
  <c r="AI108" i="66"/>
  <c r="Y133" i="66"/>
  <c r="B178" i="66"/>
  <c r="B266" i="66"/>
  <c r="AI333" i="66"/>
  <c r="B333" i="66"/>
  <c r="B335" i="66"/>
  <c r="C335" i="66" s="1"/>
  <c r="B352" i="66"/>
  <c r="AI352" i="66"/>
  <c r="B359" i="66"/>
  <c r="G359" i="66" s="1"/>
  <c r="AI359" i="66"/>
  <c r="X527" i="66"/>
  <c r="E569" i="66"/>
  <c r="Y29" i="66"/>
  <c r="X45" i="66"/>
  <c r="B100" i="66"/>
  <c r="C100" i="66" s="1"/>
  <c r="E101" i="66"/>
  <c r="B111" i="66"/>
  <c r="G111" i="66" s="1"/>
  <c r="AI111" i="66"/>
  <c r="B114" i="66"/>
  <c r="F114" i="66" s="1"/>
  <c r="Y147" i="66"/>
  <c r="X190" i="66"/>
  <c r="Z190" i="66"/>
  <c r="Y190" i="66"/>
  <c r="X197" i="66"/>
  <c r="E218" i="66"/>
  <c r="G218" i="66"/>
  <c r="X264" i="66"/>
  <c r="B343" i="66"/>
  <c r="F343" i="66" s="1"/>
  <c r="AI343" i="66"/>
  <c r="Y359" i="66"/>
  <c r="X359" i="66"/>
  <c r="AE359" i="66"/>
  <c r="Y362" i="66"/>
  <c r="AE368" i="66"/>
  <c r="Z368" i="66"/>
  <c r="Y368" i="66"/>
  <c r="B415" i="66"/>
  <c r="C415" i="66" s="1"/>
  <c r="X419" i="66"/>
  <c r="Y421" i="66"/>
  <c r="Z421" i="66"/>
  <c r="X421" i="66"/>
  <c r="AE421" i="66"/>
  <c r="X423" i="66"/>
  <c r="AE423" i="66"/>
  <c r="Z423" i="66"/>
  <c r="Y423" i="66"/>
  <c r="B470" i="66"/>
  <c r="E470" i="66" s="1"/>
  <c r="Z527" i="66"/>
  <c r="Z529" i="66"/>
  <c r="Y529" i="66"/>
  <c r="X529" i="66"/>
  <c r="AE529" i="66"/>
  <c r="Y661" i="66"/>
  <c r="X661" i="66"/>
  <c r="B51" i="66"/>
  <c r="Y138" i="66"/>
  <c r="B169" i="66"/>
  <c r="G169" i="66" s="1"/>
  <c r="AI169" i="66"/>
  <c r="B191" i="66"/>
  <c r="G191" i="66" s="1"/>
  <c r="AI191" i="66"/>
  <c r="B208" i="66"/>
  <c r="E208" i="66" s="1"/>
  <c r="AI208" i="66"/>
  <c r="AE237" i="66"/>
  <c r="Y279" i="66"/>
  <c r="B320" i="66"/>
  <c r="E320" i="66" s="1"/>
  <c r="B405" i="66"/>
  <c r="C405" i="66" s="1"/>
  <c r="AI405" i="66"/>
  <c r="AE436" i="66"/>
  <c r="Z436" i="66"/>
  <c r="Y449" i="66"/>
  <c r="Z589" i="66"/>
  <c r="Y589" i="66"/>
  <c r="AE589" i="66"/>
  <c r="X589" i="66"/>
  <c r="B611" i="66"/>
  <c r="X204" i="66"/>
  <c r="B210" i="66"/>
  <c r="D210" i="66" s="1"/>
  <c r="AI210" i="66"/>
  <c r="D226" i="66"/>
  <c r="D250" i="66"/>
  <c r="Z279" i="66"/>
  <c r="Z304" i="66"/>
  <c r="B395" i="66"/>
  <c r="AI395" i="66"/>
  <c r="Y407" i="66"/>
  <c r="AE412" i="66"/>
  <c r="B430" i="66"/>
  <c r="X436" i="66"/>
  <c r="G442" i="66"/>
  <c r="F442" i="66"/>
  <c r="E442" i="66"/>
  <c r="AE552" i="66"/>
  <c r="X558" i="66"/>
  <c r="X655" i="66"/>
  <c r="Z698" i="66"/>
  <c r="Y204" i="66"/>
  <c r="AI252" i="66"/>
  <c r="B252" i="66"/>
  <c r="C252" i="66" s="1"/>
  <c r="B501" i="66"/>
  <c r="G501" i="66" s="1"/>
  <c r="AI501" i="66"/>
  <c r="Y148" i="66"/>
  <c r="B440" i="66"/>
  <c r="E440" i="66" s="1"/>
  <c r="AI440" i="66"/>
  <c r="D574" i="66"/>
  <c r="X579" i="66"/>
  <c r="Y606" i="66"/>
  <c r="B650" i="66"/>
  <c r="E650" i="66" s="1"/>
  <c r="B691" i="66"/>
  <c r="D691" i="66" s="1"/>
  <c r="AI691" i="66"/>
  <c r="Y87" i="66"/>
  <c r="AE87" i="66"/>
  <c r="B133" i="66"/>
  <c r="G133" i="66" s="1"/>
  <c r="AI133" i="66"/>
  <c r="Z148" i="66"/>
  <c r="AI197" i="66"/>
  <c r="B197" i="66"/>
  <c r="AE231" i="66"/>
  <c r="Z231" i="66"/>
  <c r="Y360" i="66"/>
  <c r="X360" i="66"/>
  <c r="Z400" i="66"/>
  <c r="B499" i="66"/>
  <c r="C499" i="66" s="1"/>
  <c r="AI499" i="66"/>
  <c r="B538" i="66"/>
  <c r="Y567" i="66"/>
  <c r="X567" i="66"/>
  <c r="E574" i="66"/>
  <c r="Y579" i="66"/>
  <c r="Z642" i="66"/>
  <c r="B687" i="66"/>
  <c r="G687" i="66" s="1"/>
  <c r="AI687" i="66"/>
  <c r="Y30" i="66"/>
  <c r="Y33" i="66"/>
  <c r="AE85" i="66"/>
  <c r="Y90" i="66"/>
  <c r="X164" i="66"/>
  <c r="Z33" i="66"/>
  <c r="X133" i="66"/>
  <c r="B173" i="66"/>
  <c r="B184" i="66"/>
  <c r="G184" i="66" s="1"/>
  <c r="AI184" i="66"/>
  <c r="E221" i="66"/>
  <c r="C221" i="66"/>
  <c r="X226" i="66"/>
  <c r="Y231" i="66"/>
  <c r="B262" i="66"/>
  <c r="C262" i="66" s="1"/>
  <c r="B301" i="66"/>
  <c r="G301" i="66" s="1"/>
  <c r="AI301" i="66"/>
  <c r="B357" i="66"/>
  <c r="E357" i="66" s="1"/>
  <c r="AI357" i="66"/>
  <c r="AE55" i="66"/>
  <c r="Y161" i="66"/>
  <c r="AE161" i="66"/>
  <c r="B180" i="66"/>
  <c r="G180" i="66" s="1"/>
  <c r="AI180" i="66"/>
  <c r="D221" i="66"/>
  <c r="Z226" i="66"/>
  <c r="B249" i="66"/>
  <c r="AI249" i="66"/>
  <c r="Y350" i="66"/>
  <c r="B355" i="66"/>
  <c r="E355" i="66" s="1"/>
  <c r="AI355" i="66"/>
  <c r="AI362" i="66"/>
  <c r="B362" i="66"/>
  <c r="D362" i="66" s="1"/>
  <c r="E368" i="66"/>
  <c r="F368" i="66"/>
  <c r="AI423" i="66"/>
  <c r="B423" i="66"/>
  <c r="G423" i="66" s="1"/>
  <c r="Z677" i="66"/>
  <c r="Y677" i="66"/>
  <c r="AE677" i="66"/>
  <c r="X685" i="66"/>
  <c r="Z29" i="66"/>
  <c r="B54" i="66"/>
  <c r="Z147" i="66"/>
  <c r="B172" i="66"/>
  <c r="Y197" i="66"/>
  <c r="C218" i="66"/>
  <c r="AE223" i="66"/>
  <c r="Z223" i="66"/>
  <c r="Y223" i="66"/>
  <c r="B341" i="66"/>
  <c r="F341" i="66" s="1"/>
  <c r="AI341" i="66"/>
  <c r="B345" i="66"/>
  <c r="E345" i="66" s="1"/>
  <c r="AI345" i="66"/>
  <c r="Z352" i="66"/>
  <c r="AE352" i="66"/>
  <c r="Y352" i="66"/>
  <c r="Z359" i="66"/>
  <c r="AI383" i="66"/>
  <c r="B383" i="66"/>
  <c r="E383" i="66" s="1"/>
  <c r="Z419" i="66"/>
  <c r="X427" i="66"/>
  <c r="AE459" i="66"/>
  <c r="Z459" i="66"/>
  <c r="Y459" i="66"/>
  <c r="B478" i="66"/>
  <c r="G478" i="66" s="1"/>
  <c r="B508" i="66"/>
  <c r="F508" i="66" s="1"/>
  <c r="AI512" i="66"/>
  <c r="X520" i="66"/>
  <c r="AE520" i="66"/>
  <c r="Z520" i="66"/>
  <c r="B619" i="66"/>
  <c r="G619" i="66" s="1"/>
  <c r="AI619" i="66"/>
  <c r="Z661" i="66"/>
  <c r="B665" i="66"/>
  <c r="E665" i="66" s="1"/>
  <c r="AI665" i="66"/>
  <c r="Y674" i="66"/>
  <c r="Z172" i="66"/>
  <c r="Y172" i="66"/>
  <c r="X172" i="66"/>
  <c r="Y196" i="66"/>
  <c r="AE196" i="66"/>
  <c r="Z217" i="66"/>
  <c r="X217" i="66"/>
  <c r="B236" i="66"/>
  <c r="C236" i="66" s="1"/>
  <c r="AI236" i="66"/>
  <c r="X257" i="66"/>
  <c r="AE257" i="66"/>
  <c r="X301" i="66"/>
  <c r="AE301" i="66"/>
  <c r="Z310" i="66"/>
  <c r="AE310" i="66"/>
  <c r="B340" i="66"/>
  <c r="F340" i="66" s="1"/>
  <c r="AI340" i="66"/>
  <c r="Z347" i="66"/>
  <c r="Y347" i="66"/>
  <c r="X347" i="66"/>
  <c r="B370" i="66"/>
  <c r="F370" i="66" s="1"/>
  <c r="AI370" i="66"/>
  <c r="AI566" i="66"/>
  <c r="B566" i="66"/>
  <c r="G566" i="66" s="1"/>
  <c r="B581" i="66"/>
  <c r="C581" i="66" s="1"/>
  <c r="AI581" i="66"/>
  <c r="B586" i="66"/>
  <c r="D586" i="66" s="1"/>
  <c r="AI586" i="66"/>
  <c r="AE615" i="66"/>
  <c r="Z615" i="66"/>
  <c r="AE650" i="66"/>
  <c r="Z650" i="66"/>
  <c r="Y650" i="66"/>
  <c r="W27" i="66"/>
  <c r="Y27" i="66" s="1"/>
  <c r="X137" i="66"/>
  <c r="Z140" i="66"/>
  <c r="AE140" i="66"/>
  <c r="B159" i="66"/>
  <c r="F159" i="66" s="1"/>
  <c r="X196" i="66"/>
  <c r="X249" i="66"/>
  <c r="Z249" i="66"/>
  <c r="Z257" i="66"/>
  <c r="AI263" i="66"/>
  <c r="B263" i="66"/>
  <c r="F263" i="66" s="1"/>
  <c r="B288" i="66"/>
  <c r="AI288" i="66"/>
  <c r="Z301" i="66"/>
  <c r="AI314" i="66"/>
  <c r="B314" i="66"/>
  <c r="D314" i="66" s="1"/>
  <c r="X374" i="66"/>
  <c r="B376" i="66"/>
  <c r="G376" i="66" s="1"/>
  <c r="AI376" i="66"/>
  <c r="B551" i="66"/>
  <c r="E551" i="66" s="1"/>
  <c r="AI551" i="66"/>
  <c r="X560" i="66"/>
  <c r="B562" i="66"/>
  <c r="Z581" i="66"/>
  <c r="Y581" i="66"/>
  <c r="AE581" i="66"/>
  <c r="X581" i="66"/>
  <c r="B583" i="66"/>
  <c r="E603" i="66"/>
  <c r="D603" i="66"/>
  <c r="X615" i="66"/>
  <c r="Z627" i="66"/>
  <c r="AE627" i="66"/>
  <c r="Y627" i="66"/>
  <c r="X627" i="66"/>
  <c r="AE682" i="66"/>
  <c r="Z682" i="66"/>
  <c r="X695" i="66"/>
  <c r="B697" i="66"/>
  <c r="G697" i="66" s="1"/>
  <c r="AE46" i="66"/>
  <c r="B77" i="66"/>
  <c r="F77" i="66" s="1"/>
  <c r="X86" i="66"/>
  <c r="Y89" i="66"/>
  <c r="X89" i="66"/>
  <c r="X123" i="66"/>
  <c r="Y137" i="66"/>
  <c r="Z196" i="66"/>
  <c r="X220" i="66"/>
  <c r="F233" i="66"/>
  <c r="Y236" i="66"/>
  <c r="Y249" i="66"/>
  <c r="X260" i="66"/>
  <c r="Z260" i="66"/>
  <c r="Y260" i="66"/>
  <c r="Z296" i="66"/>
  <c r="AE296" i="66"/>
  <c r="Y296" i="66"/>
  <c r="X296" i="66"/>
  <c r="B330" i="66"/>
  <c r="C330" i="66" s="1"/>
  <c r="Z342" i="66"/>
  <c r="X373" i="66"/>
  <c r="Y374" i="66"/>
  <c r="X383" i="66"/>
  <c r="B385" i="66"/>
  <c r="E385" i="66" s="1"/>
  <c r="AI385" i="66"/>
  <c r="AE446" i="66"/>
  <c r="Z446" i="66"/>
  <c r="Y453" i="66"/>
  <c r="Z453" i="66"/>
  <c r="X453" i="66"/>
  <c r="AE453" i="66"/>
  <c r="D477" i="66"/>
  <c r="C477" i="66"/>
  <c r="E477" i="66"/>
  <c r="Y615" i="66"/>
  <c r="Y618" i="66"/>
  <c r="B641" i="66"/>
  <c r="E641" i="66" s="1"/>
  <c r="F659" i="66"/>
  <c r="E659" i="66"/>
  <c r="Y682" i="66"/>
  <c r="Z101" i="66"/>
  <c r="AE101" i="66"/>
  <c r="Z137" i="66"/>
  <c r="C202" i="66"/>
  <c r="E202" i="66"/>
  <c r="D202" i="66"/>
  <c r="G202" i="66"/>
  <c r="F202" i="66"/>
  <c r="Y351" i="66"/>
  <c r="Z351" i="66"/>
  <c r="F408" i="66"/>
  <c r="C408" i="66"/>
  <c r="Z477" i="66"/>
  <c r="X477" i="66"/>
  <c r="AE620" i="66"/>
  <c r="Z620" i="66"/>
  <c r="AE24" i="66"/>
  <c r="X57" i="66"/>
  <c r="X78" i="66"/>
  <c r="X101" i="66"/>
  <c r="B103" i="66"/>
  <c r="X110" i="66"/>
  <c r="Z110" i="66"/>
  <c r="Y110" i="66"/>
  <c r="B122" i="66"/>
  <c r="Z123" i="66"/>
  <c r="B148" i="66"/>
  <c r="AE172" i="66"/>
  <c r="AE182" i="66"/>
  <c r="AE184" i="66"/>
  <c r="AE219" i="66"/>
  <c r="Z219" i="66"/>
  <c r="Z233" i="66"/>
  <c r="Y233" i="66"/>
  <c r="X233" i="66"/>
  <c r="B283" i="66"/>
  <c r="E283" i="66" s="1"/>
  <c r="B298" i="66"/>
  <c r="C298" i="66" s="1"/>
  <c r="B325" i="66"/>
  <c r="F325" i="66" s="1"/>
  <c r="AI325" i="66"/>
  <c r="X334" i="66"/>
  <c r="AE347" i="66"/>
  <c r="X351" i="66"/>
  <c r="B378" i="66"/>
  <c r="E378" i="66" s="1"/>
  <c r="X387" i="66"/>
  <c r="Z387" i="66"/>
  <c r="Y387" i="66"/>
  <c r="AE387" i="66"/>
  <c r="X408" i="66"/>
  <c r="Z408" i="66"/>
  <c r="Z422" i="66"/>
  <c r="AE422" i="66"/>
  <c r="B431" i="66"/>
  <c r="F431" i="66" s="1"/>
  <c r="AE448" i="66"/>
  <c r="Z448" i="66"/>
  <c r="Y448" i="66"/>
  <c r="C484" i="66"/>
  <c r="AI493" i="66"/>
  <c r="B493" i="66"/>
  <c r="F493" i="66" s="1"/>
  <c r="X521" i="66"/>
  <c r="Z521" i="66"/>
  <c r="AE521" i="66"/>
  <c r="B544" i="66"/>
  <c r="F544" i="66" s="1"/>
  <c r="AI544" i="66"/>
  <c r="B602" i="66"/>
  <c r="AI602" i="66"/>
  <c r="Z686" i="66"/>
  <c r="Z699" i="66"/>
  <c r="Y699" i="66"/>
  <c r="AE56" i="66"/>
  <c r="Z57" i="66"/>
  <c r="Y67" i="66"/>
  <c r="X67" i="66"/>
  <c r="Y78" i="66"/>
  <c r="Y101" i="66"/>
  <c r="Z125" i="66"/>
  <c r="AE125" i="66"/>
  <c r="B129" i="66"/>
  <c r="F149" i="66"/>
  <c r="B156" i="66"/>
  <c r="E156" i="66" s="1"/>
  <c r="Z163" i="66"/>
  <c r="AI168" i="66"/>
  <c r="B168" i="66"/>
  <c r="E168" i="66" s="1"/>
  <c r="F170" i="66"/>
  <c r="E170" i="66"/>
  <c r="C170" i="66"/>
  <c r="Y188" i="66"/>
  <c r="X188" i="66"/>
  <c r="AE188" i="66"/>
  <c r="F195" i="66"/>
  <c r="X219" i="66"/>
  <c r="AE295" i="66"/>
  <c r="Y295" i="66"/>
  <c r="X295" i="66"/>
  <c r="B323" i="66"/>
  <c r="F323" i="66" s="1"/>
  <c r="AI323" i="66"/>
  <c r="G327" i="66"/>
  <c r="Y334" i="66"/>
  <c r="D353" i="66"/>
  <c r="C353" i="66"/>
  <c r="Z370" i="66"/>
  <c r="Y372" i="66"/>
  <c r="AE372" i="66"/>
  <c r="Z372" i="66"/>
  <c r="Y401" i="66"/>
  <c r="X401" i="66"/>
  <c r="X422" i="66"/>
  <c r="Z431" i="66"/>
  <c r="Y431" i="66"/>
  <c r="AE431" i="66"/>
  <c r="Z434" i="66"/>
  <c r="Y434" i="66"/>
  <c r="X448" i="66"/>
  <c r="C476" i="66"/>
  <c r="G476" i="66"/>
  <c r="F476" i="66"/>
  <c r="D484" i="66"/>
  <c r="AE514" i="66"/>
  <c r="Z514" i="66"/>
  <c r="Y514" i="66"/>
  <c r="Y521" i="66"/>
  <c r="B523" i="66"/>
  <c r="C523" i="66" s="1"/>
  <c r="AI523" i="66"/>
  <c r="X607" i="66"/>
  <c r="B622" i="66"/>
  <c r="D622" i="66" s="1"/>
  <c r="AI622" i="66"/>
  <c r="X699" i="66"/>
  <c r="Z374" i="66"/>
  <c r="AE406" i="66"/>
  <c r="Y406" i="66"/>
  <c r="X406" i="66"/>
  <c r="E557" i="66"/>
  <c r="AE45" i="66"/>
  <c r="C65" i="66"/>
  <c r="E65" i="66"/>
  <c r="AE94" i="66"/>
  <c r="B179" i="66"/>
  <c r="G179" i="66" s="1"/>
  <c r="AI179" i="66"/>
  <c r="Y219" i="66"/>
  <c r="AE249" i="66"/>
  <c r="X293" i="66"/>
  <c r="Z293" i="66"/>
  <c r="AE293" i="66"/>
  <c r="AE298" i="66"/>
  <c r="Z298" i="66"/>
  <c r="Y298" i="66"/>
  <c r="AE305" i="66"/>
  <c r="Y305" i="66"/>
  <c r="X305" i="66"/>
  <c r="Z305" i="66"/>
  <c r="Z334" i="66"/>
  <c r="C360" i="66"/>
  <c r="E360" i="66"/>
  <c r="B365" i="66"/>
  <c r="E365" i="66" s="1"/>
  <c r="AI365" i="66"/>
  <c r="Y422" i="66"/>
  <c r="AE468" i="66"/>
  <c r="Y468" i="66"/>
  <c r="F484" i="66"/>
  <c r="D525" i="66"/>
  <c r="C525" i="66"/>
  <c r="Z544" i="66"/>
  <c r="AE544" i="66"/>
  <c r="B546" i="66"/>
  <c r="F546" i="66" s="1"/>
  <c r="AI546" i="66"/>
  <c r="AE593" i="66"/>
  <c r="Z593" i="66"/>
  <c r="Y593" i="66"/>
  <c r="Y607" i="66"/>
  <c r="E633" i="66"/>
  <c r="G633" i="66"/>
  <c r="D65" i="66"/>
  <c r="X77" i="66"/>
  <c r="B112" i="66"/>
  <c r="F112" i="66" s="1"/>
  <c r="B151" i="66"/>
  <c r="E151" i="66" s="1"/>
  <c r="AI151" i="66"/>
  <c r="G170" i="66"/>
  <c r="AE186" i="66"/>
  <c r="B213" i="66"/>
  <c r="AE220" i="66"/>
  <c r="AI225" i="66"/>
  <c r="B232" i="66"/>
  <c r="D232" i="66" s="1"/>
  <c r="B235" i="66"/>
  <c r="D235" i="66" s="1"/>
  <c r="AI235" i="66"/>
  <c r="AE236" i="66"/>
  <c r="G267" i="66"/>
  <c r="X269" i="66"/>
  <c r="D274" i="66"/>
  <c r="Y277" i="66"/>
  <c r="E287" i="66"/>
  <c r="D287" i="66"/>
  <c r="Y293" i="66"/>
  <c r="B318" i="66"/>
  <c r="D318" i="66" s="1"/>
  <c r="AI318" i="66"/>
  <c r="B321" i="66"/>
  <c r="F321" i="66" s="1"/>
  <c r="B329" i="66"/>
  <c r="AI329" i="66"/>
  <c r="E339" i="66"/>
  <c r="D339" i="66"/>
  <c r="G339" i="66"/>
  <c r="F339" i="66"/>
  <c r="D360" i="66"/>
  <c r="B369" i="66"/>
  <c r="D369" i="66" s="1"/>
  <c r="AE383" i="66"/>
  <c r="Z398" i="66"/>
  <c r="Y398" i="66"/>
  <c r="Z428" i="66"/>
  <c r="Y428" i="66"/>
  <c r="AE428" i="66"/>
  <c r="X468" i="66"/>
  <c r="E476" i="66"/>
  <c r="G484" i="66"/>
  <c r="AE502" i="66"/>
  <c r="X502" i="66"/>
  <c r="Z502" i="66"/>
  <c r="Y502" i="66"/>
  <c r="Y516" i="66"/>
  <c r="B518" i="66"/>
  <c r="F518" i="66" s="1"/>
  <c r="AI518" i="66"/>
  <c r="Y528" i="66"/>
  <c r="E530" i="66"/>
  <c r="AE532" i="66"/>
  <c r="Z532" i="66"/>
  <c r="C541" i="66"/>
  <c r="X544" i="66"/>
  <c r="B548" i="66"/>
  <c r="F548" i="66" s="1"/>
  <c r="B582" i="66"/>
  <c r="F582" i="66" s="1"/>
  <c r="AI582" i="66"/>
  <c r="Y585" i="66"/>
  <c r="X593" i="66"/>
  <c r="Y597" i="66"/>
  <c r="X597" i="66"/>
  <c r="B628" i="66"/>
  <c r="AI628" i="66"/>
  <c r="C633" i="66"/>
  <c r="B638" i="66"/>
  <c r="G638" i="66" s="1"/>
  <c r="AI638" i="66"/>
  <c r="Z643" i="66"/>
  <c r="Y643" i="66"/>
  <c r="X643" i="66"/>
  <c r="Z651" i="66"/>
  <c r="AE651" i="66"/>
  <c r="Z675" i="66"/>
  <c r="Y675" i="66"/>
  <c r="AE688" i="66"/>
  <c r="AE450" i="66"/>
  <c r="Z450" i="66"/>
  <c r="Y450" i="66"/>
  <c r="X450" i="66"/>
  <c r="Y457" i="66"/>
  <c r="X457" i="66"/>
  <c r="B464" i="66"/>
  <c r="G464" i="66" s="1"/>
  <c r="AI464" i="66"/>
  <c r="F506" i="66"/>
  <c r="E506" i="66"/>
  <c r="G506" i="66"/>
  <c r="AI514" i="66"/>
  <c r="B514" i="66"/>
  <c r="X538" i="66"/>
  <c r="AE538" i="66"/>
  <c r="Z538" i="66"/>
  <c r="Y613" i="66"/>
  <c r="X613" i="66"/>
  <c r="B651" i="66"/>
  <c r="G651" i="66" s="1"/>
  <c r="AI651" i="66"/>
  <c r="B62" i="66"/>
  <c r="B70" i="66"/>
  <c r="G70" i="66" s="1"/>
  <c r="B82" i="66"/>
  <c r="B92" i="66"/>
  <c r="F92" i="66" s="1"/>
  <c r="AE99" i="66"/>
  <c r="X155" i="66"/>
  <c r="X162" i="66"/>
  <c r="Z168" i="66"/>
  <c r="AE168" i="66"/>
  <c r="X187" i="66"/>
  <c r="C198" i="66"/>
  <c r="Z218" i="66"/>
  <c r="X218" i="66"/>
  <c r="B227" i="66"/>
  <c r="E227" i="66" s="1"/>
  <c r="C230" i="66"/>
  <c r="C242" i="66"/>
  <c r="Z270" i="66"/>
  <c r="AE270" i="66"/>
  <c r="B297" i="66"/>
  <c r="AE314" i="66"/>
  <c r="Y314" i="66"/>
  <c r="X314" i="66"/>
  <c r="AI371" i="66"/>
  <c r="B371" i="66"/>
  <c r="D371" i="66" s="1"/>
  <c r="B386" i="66"/>
  <c r="F386" i="66" s="1"/>
  <c r="AI386" i="66"/>
  <c r="X389" i="66"/>
  <c r="B406" i="66"/>
  <c r="C406" i="66" s="1"/>
  <c r="AI406" i="66"/>
  <c r="Y425" i="66"/>
  <c r="X425" i="66"/>
  <c r="Z457" i="66"/>
  <c r="X488" i="66"/>
  <c r="AE488" i="66"/>
  <c r="Z488" i="66"/>
  <c r="C506" i="66"/>
  <c r="Y538" i="66"/>
  <c r="Z545" i="66"/>
  <c r="Y545" i="66"/>
  <c r="B547" i="66"/>
  <c r="E547" i="66" s="1"/>
  <c r="AI547" i="66"/>
  <c r="Z613" i="66"/>
  <c r="Z635" i="66"/>
  <c r="AE635" i="66"/>
  <c r="B666" i="66"/>
  <c r="E666" i="66" s="1"/>
  <c r="B689" i="66"/>
  <c r="AI689" i="66"/>
  <c r="B120" i="66"/>
  <c r="C120" i="66" s="1"/>
  <c r="Z136" i="66"/>
  <c r="B144" i="66"/>
  <c r="F144" i="66" s="1"/>
  <c r="B152" i="66"/>
  <c r="D152" i="66" s="1"/>
  <c r="Y155" i="66"/>
  <c r="Y187" i="66"/>
  <c r="Z209" i="66"/>
  <c r="AE209" i="66"/>
  <c r="B220" i="66"/>
  <c r="B251" i="66"/>
  <c r="G251" i="66" s="1"/>
  <c r="Z278" i="66"/>
  <c r="AE278" i="66"/>
  <c r="B284" i="66"/>
  <c r="F284" i="66" s="1"/>
  <c r="B286" i="66"/>
  <c r="B289" i="66"/>
  <c r="C289" i="66" s="1"/>
  <c r="AI348" i="66"/>
  <c r="B348" i="66"/>
  <c r="C348" i="66" s="1"/>
  <c r="C361" i="66"/>
  <c r="Y389" i="66"/>
  <c r="Z394" i="66"/>
  <c r="Y394" i="66"/>
  <c r="X394" i="66"/>
  <c r="AE394" i="66"/>
  <c r="Z425" i="66"/>
  <c r="B427" i="66"/>
  <c r="G427" i="66" s="1"/>
  <c r="AI427" i="66"/>
  <c r="AE430" i="66"/>
  <c r="Z430" i="66"/>
  <c r="Y488" i="66"/>
  <c r="D506" i="66"/>
  <c r="X545" i="66"/>
  <c r="AI565" i="66"/>
  <c r="B565" i="66"/>
  <c r="F565" i="66" s="1"/>
  <c r="Y572" i="66"/>
  <c r="Z572" i="66"/>
  <c r="X572" i="66"/>
  <c r="B593" i="66"/>
  <c r="C593" i="66" s="1"/>
  <c r="B615" i="66"/>
  <c r="C615" i="66" s="1"/>
  <c r="AI615" i="66"/>
  <c r="X635" i="66"/>
  <c r="B661" i="66"/>
  <c r="G661" i="66" s="1"/>
  <c r="AE666" i="66"/>
  <c r="Z666" i="66"/>
  <c r="C682" i="66"/>
  <c r="X385" i="66"/>
  <c r="Z385" i="66"/>
  <c r="Y385" i="66"/>
  <c r="G595" i="66"/>
  <c r="D595" i="66"/>
  <c r="B675" i="66"/>
  <c r="F675" i="66" s="1"/>
  <c r="AI675" i="66"/>
  <c r="B694" i="66"/>
  <c r="E694" i="66" s="1"/>
  <c r="AI694" i="66"/>
  <c r="AI699" i="66"/>
  <c r="B699" i="66"/>
  <c r="D699" i="66" s="1"/>
  <c r="AE312" i="66"/>
  <c r="AE385" i="66"/>
  <c r="B479" i="66"/>
  <c r="F479" i="66" s="1"/>
  <c r="AI479" i="66"/>
  <c r="B511" i="66"/>
  <c r="G511" i="66" s="1"/>
  <c r="AI511" i="66"/>
  <c r="X537" i="66"/>
  <c r="AE537" i="66"/>
  <c r="Z571" i="66"/>
  <c r="Y571" i="66"/>
  <c r="X571" i="66"/>
  <c r="AI637" i="66"/>
  <c r="B637" i="66"/>
  <c r="F637" i="66" s="1"/>
  <c r="Y191" i="66"/>
  <c r="X243" i="66"/>
  <c r="Y462" i="66"/>
  <c r="X462" i="66"/>
  <c r="B494" i="66"/>
  <c r="G494" i="66" s="1"/>
  <c r="B527" i="66"/>
  <c r="C527" i="66" s="1"/>
  <c r="AI527" i="66"/>
  <c r="Y537" i="66"/>
  <c r="X548" i="66"/>
  <c r="AE550" i="66"/>
  <c r="Y550" i="66"/>
  <c r="X550" i="66"/>
  <c r="B577" i="66"/>
  <c r="G577" i="66" s="1"/>
  <c r="X691" i="66"/>
  <c r="B693" i="66"/>
  <c r="C693" i="66" s="1"/>
  <c r="Z402" i="66"/>
  <c r="AE402" i="66"/>
  <c r="G509" i="66"/>
  <c r="F509" i="66"/>
  <c r="E509" i="66"/>
  <c r="B609" i="66"/>
  <c r="D609" i="66" s="1"/>
  <c r="AI609" i="66"/>
  <c r="Z645" i="66"/>
  <c r="Y645" i="66"/>
  <c r="X645" i="66"/>
  <c r="B338" i="66"/>
  <c r="Y349" i="66"/>
  <c r="Z365" i="66"/>
  <c r="X399" i="66"/>
  <c r="X402" i="66"/>
  <c r="X405" i="66"/>
  <c r="AI410" i="66"/>
  <c r="B410" i="66"/>
  <c r="E410" i="66" s="1"/>
  <c r="B413" i="66"/>
  <c r="Y424" i="66"/>
  <c r="X470" i="66"/>
  <c r="B474" i="66"/>
  <c r="F474" i="66" s="1"/>
  <c r="Y507" i="66"/>
  <c r="Z573" i="66"/>
  <c r="Y573" i="66"/>
  <c r="X586" i="66"/>
  <c r="B604" i="66"/>
  <c r="D604" i="66" s="1"/>
  <c r="B634" i="66"/>
  <c r="G634" i="66" s="1"/>
  <c r="X640" i="66"/>
  <c r="B657" i="66"/>
  <c r="E657" i="66" s="1"/>
  <c r="X437" i="66"/>
  <c r="X447" i="66"/>
  <c r="X486" i="66"/>
  <c r="X495" i="66"/>
  <c r="C567" i="66"/>
  <c r="X568" i="66"/>
  <c r="B579" i="66"/>
  <c r="C580" i="66"/>
  <c r="X605" i="66"/>
  <c r="D618" i="66"/>
  <c r="X630" i="66"/>
  <c r="E642" i="66"/>
  <c r="B667" i="66"/>
  <c r="C667" i="66" s="1"/>
  <c r="Z506" i="66"/>
  <c r="E567" i="66"/>
  <c r="Y608" i="66"/>
  <c r="E618" i="66"/>
  <c r="Z630" i="66"/>
  <c r="F107" i="66"/>
  <c r="E107" i="66"/>
  <c r="C107" i="66"/>
  <c r="D107" i="66"/>
  <c r="G107" i="66"/>
  <c r="Y194" i="66"/>
  <c r="Z194" i="66"/>
  <c r="B292" i="66"/>
  <c r="AI292" i="66"/>
  <c r="Z31" i="66"/>
  <c r="AE31" i="66"/>
  <c r="B158" i="66"/>
  <c r="AE483" i="66"/>
  <c r="Z483" i="66"/>
  <c r="Y483" i="66"/>
  <c r="X483" i="66"/>
  <c r="X31" i="66"/>
  <c r="G34" i="66"/>
  <c r="D34" i="66"/>
  <c r="F34" i="66"/>
  <c r="C34" i="66"/>
  <c r="E34" i="66"/>
  <c r="Z403" i="66"/>
  <c r="X403" i="66"/>
  <c r="AE403" i="66"/>
  <c r="D416" i="66"/>
  <c r="G416" i="66"/>
  <c r="F416" i="66"/>
  <c r="E416" i="66"/>
  <c r="B418" i="66"/>
  <c r="AI418" i="66"/>
  <c r="Y23" i="66"/>
  <c r="X23" i="66"/>
  <c r="AE23" i="66"/>
  <c r="AI47" i="66"/>
  <c r="AI48" i="66"/>
  <c r="Y403" i="66"/>
  <c r="C416" i="66"/>
  <c r="Z23" i="66"/>
  <c r="AE128" i="66"/>
  <c r="A87" i="66"/>
  <c r="Z128" i="66"/>
  <c r="Y128" i="66"/>
  <c r="X128" i="66"/>
  <c r="B363" i="66"/>
  <c r="AI363" i="66"/>
  <c r="AI402" i="66"/>
  <c r="B402" i="66"/>
  <c r="B644" i="66"/>
  <c r="AI644" i="66"/>
  <c r="AE649" i="66"/>
  <c r="Y649" i="66"/>
  <c r="X649" i="66"/>
  <c r="Z649" i="66"/>
  <c r="AE215" i="66"/>
  <c r="Y215" i="66"/>
  <c r="Z215" i="66"/>
  <c r="X215" i="66"/>
  <c r="AI43" i="66"/>
  <c r="AE203" i="66"/>
  <c r="Z203" i="66"/>
  <c r="X194" i="66"/>
  <c r="X203" i="66"/>
  <c r="Y31" i="66"/>
  <c r="G383" i="66"/>
  <c r="AE22" i="66"/>
  <c r="Z22" i="66"/>
  <c r="X22" i="66"/>
  <c r="Y22" i="66"/>
  <c r="AI41" i="66"/>
  <c r="AI89" i="66"/>
  <c r="AE144" i="66"/>
  <c r="Z144" i="66"/>
  <c r="C193" i="66"/>
  <c r="G193" i="66"/>
  <c r="F193" i="66"/>
  <c r="D193" i="66"/>
  <c r="E193" i="66"/>
  <c r="Z202" i="66"/>
  <c r="Y202" i="66"/>
  <c r="AE202" i="66"/>
  <c r="AE268" i="66"/>
  <c r="Z268" i="66"/>
  <c r="Y268" i="66"/>
  <c r="B480" i="66"/>
  <c r="AI480" i="66"/>
  <c r="B118" i="66"/>
  <c r="B135" i="66"/>
  <c r="X144" i="66"/>
  <c r="AE193" i="66"/>
  <c r="Z193" i="66"/>
  <c r="Y193" i="66"/>
  <c r="X193" i="66"/>
  <c r="X202" i="66"/>
  <c r="AE265" i="66"/>
  <c r="Z265" i="66"/>
  <c r="Y265" i="66"/>
  <c r="X265" i="66"/>
  <c r="X268" i="66"/>
  <c r="AI71" i="66"/>
  <c r="B127" i="66"/>
  <c r="AI127" i="66"/>
  <c r="AE152" i="66"/>
  <c r="Z152" i="66"/>
  <c r="Y152" i="66"/>
  <c r="X152" i="66"/>
  <c r="B189" i="66"/>
  <c r="AI189" i="66"/>
  <c r="B57" i="66"/>
  <c r="AI57" i="66"/>
  <c r="G165" i="66"/>
  <c r="E165" i="66"/>
  <c r="F165" i="66"/>
  <c r="C165" i="66"/>
  <c r="D165" i="66"/>
  <c r="B181" i="66"/>
  <c r="Z420" i="66"/>
  <c r="Y420" i="66"/>
  <c r="X420" i="66"/>
  <c r="AE420" i="66"/>
  <c r="Y505" i="66"/>
  <c r="X505" i="66"/>
  <c r="AE505" i="66"/>
  <c r="X104" i="66"/>
  <c r="AE201" i="66"/>
  <c r="Y201" i="66"/>
  <c r="X201" i="66"/>
  <c r="Z201" i="66"/>
  <c r="X207" i="66"/>
  <c r="B224" i="66"/>
  <c r="Z240" i="66"/>
  <c r="X240" i="66"/>
  <c r="Y240" i="66"/>
  <c r="AE240" i="66"/>
  <c r="B243" i="66"/>
  <c r="B377" i="66"/>
  <c r="AI377" i="66"/>
  <c r="B448" i="66"/>
  <c r="AI448" i="66"/>
  <c r="Z505" i="66"/>
  <c r="C132" i="66"/>
  <c r="G132" i="66"/>
  <c r="F132" i="66"/>
  <c r="E132" i="66"/>
  <c r="D132" i="66"/>
  <c r="B347" i="66"/>
  <c r="AI80" i="66"/>
  <c r="B80" i="66"/>
  <c r="D188" i="66"/>
  <c r="G188" i="66"/>
  <c r="E188" i="66"/>
  <c r="F188" i="66"/>
  <c r="C188" i="66"/>
  <c r="B209" i="66"/>
  <c r="AI209" i="66"/>
  <c r="AE297" i="66"/>
  <c r="Y297" i="66"/>
  <c r="X297" i="66"/>
  <c r="Y262" i="66"/>
  <c r="X262" i="66"/>
  <c r="AE262" i="66"/>
  <c r="Z262" i="66"/>
  <c r="Z104" i="66"/>
  <c r="AE104" i="66"/>
  <c r="Z121" i="66"/>
  <c r="X121" i="66"/>
  <c r="AE121" i="66"/>
  <c r="AE207" i="66"/>
  <c r="Y207" i="66"/>
  <c r="B300" i="66"/>
  <c r="G438" i="66"/>
  <c r="F438" i="66"/>
  <c r="C438" i="66"/>
  <c r="D438" i="66"/>
  <c r="E438" i="66"/>
  <c r="AI44" i="66"/>
  <c r="AE143" i="66"/>
  <c r="Z143" i="66"/>
  <c r="Y143" i="66"/>
  <c r="X143" i="66"/>
  <c r="AI164" i="66"/>
  <c r="B164" i="66"/>
  <c r="Z253" i="66"/>
  <c r="AE253" i="66"/>
  <c r="X253" i="66"/>
  <c r="Z297" i="66"/>
  <c r="C185" i="66"/>
  <c r="F185" i="66"/>
  <c r="G185" i="66"/>
  <c r="D185" i="66"/>
  <c r="E185" i="66"/>
  <c r="AI255" i="66"/>
  <c r="B255" i="66"/>
  <c r="Y144" i="66"/>
  <c r="AE244" i="66"/>
  <c r="X244" i="66"/>
  <c r="Z244" i="66"/>
  <c r="Y244" i="66"/>
  <c r="Y380" i="66"/>
  <c r="X380" i="66"/>
  <c r="AE380" i="66"/>
  <c r="Z380" i="66"/>
  <c r="AI72" i="66"/>
  <c r="C219" i="66"/>
  <c r="E219" i="66"/>
  <c r="D219" i="66"/>
  <c r="F219" i="66"/>
  <c r="G219" i="66"/>
  <c r="G346" i="66"/>
  <c r="F346" i="66"/>
  <c r="E346" i="66"/>
  <c r="D346" i="66"/>
  <c r="C346" i="66"/>
  <c r="AI64" i="66"/>
  <c r="B64" i="66"/>
  <c r="Y120" i="66"/>
  <c r="AE120" i="66"/>
  <c r="X120" i="66"/>
  <c r="Z120" i="66"/>
  <c r="AE129" i="66"/>
  <c r="A88" i="66"/>
  <c r="Z129" i="66"/>
  <c r="Z145" i="66"/>
  <c r="AE145" i="66"/>
  <c r="E200" i="66"/>
  <c r="F200" i="66"/>
  <c r="C200" i="66"/>
  <c r="G200" i="66"/>
  <c r="D200" i="66"/>
  <c r="G278" i="66"/>
  <c r="C278" i="66"/>
  <c r="E278" i="66"/>
  <c r="F278" i="66"/>
  <c r="D278" i="66"/>
  <c r="E319" i="66"/>
  <c r="C319" i="66"/>
  <c r="D319" i="66"/>
  <c r="G319" i="66"/>
  <c r="F319" i="66"/>
  <c r="Z316" i="66"/>
  <c r="X316" i="66"/>
  <c r="B379" i="66"/>
  <c r="AI379" i="66"/>
  <c r="D398" i="66"/>
  <c r="E398" i="66"/>
  <c r="C398" i="66"/>
  <c r="G398" i="66"/>
  <c r="F398" i="66"/>
  <c r="AE177" i="66"/>
  <c r="Z177" i="66"/>
  <c r="Y177" i="66"/>
  <c r="X177" i="66"/>
  <c r="B390" i="66"/>
  <c r="AI390" i="66"/>
  <c r="B461" i="66"/>
  <c r="AI461" i="66"/>
  <c r="F389" i="66"/>
  <c r="D389" i="66"/>
  <c r="Z530" i="66"/>
  <c r="AE530" i="66"/>
  <c r="Y530" i="66"/>
  <c r="X530" i="66"/>
  <c r="Z564" i="66"/>
  <c r="Y564" i="66"/>
  <c r="AI626" i="66"/>
  <c r="B626" i="66"/>
  <c r="X48" i="66"/>
  <c r="X71" i="66"/>
  <c r="B79" i="66"/>
  <c r="AI79" i="66"/>
  <c r="E141" i="66"/>
  <c r="AI311" i="66"/>
  <c r="B311" i="66"/>
  <c r="Z355" i="66"/>
  <c r="AE355" i="66"/>
  <c r="Y355" i="66"/>
  <c r="C389" i="66"/>
  <c r="B78" i="66"/>
  <c r="AI78" i="66"/>
  <c r="Y94" i="66"/>
  <c r="Y95" i="66"/>
  <c r="Z96" i="66"/>
  <c r="X96" i="66"/>
  <c r="AE96" i="66"/>
  <c r="Y96" i="66"/>
  <c r="Z103" i="66"/>
  <c r="AE106" i="66"/>
  <c r="Z106" i="66"/>
  <c r="Y115" i="66"/>
  <c r="X117" i="66"/>
  <c r="B166" i="66"/>
  <c r="AI166" i="66"/>
  <c r="G175" i="66"/>
  <c r="D175" i="66"/>
  <c r="AE176" i="66"/>
  <c r="Z176" i="66"/>
  <c r="Y176" i="66"/>
  <c r="X176" i="66"/>
  <c r="D191" i="66"/>
  <c r="E205" i="66"/>
  <c r="B245" i="66"/>
  <c r="G246" i="66"/>
  <c r="E285" i="66"/>
  <c r="B528" i="66"/>
  <c r="D550" i="66"/>
  <c r="X551" i="66"/>
  <c r="D281" i="66"/>
  <c r="C281" i="66"/>
  <c r="G281" i="66"/>
  <c r="Z292" i="66"/>
  <c r="X292" i="66"/>
  <c r="Y292" i="66"/>
  <c r="B358" i="66"/>
  <c r="AI358" i="66"/>
  <c r="AE492" i="66"/>
  <c r="Z492" i="66"/>
  <c r="E192" i="66"/>
  <c r="G192" i="66"/>
  <c r="D192" i="66"/>
  <c r="F192" i="66"/>
  <c r="AE119" i="66"/>
  <c r="Z119" i="66"/>
  <c r="A86" i="66"/>
  <c r="AE127" i="66"/>
  <c r="Z127" i="66"/>
  <c r="E176" i="66"/>
  <c r="E259" i="66"/>
  <c r="F259" i="66"/>
  <c r="G259" i="66"/>
  <c r="C259" i="66"/>
  <c r="D259" i="66"/>
  <c r="Y38" i="66"/>
  <c r="X49" i="66"/>
  <c r="AE49" i="66"/>
  <c r="G58" i="66"/>
  <c r="C58" i="66"/>
  <c r="B75" i="66"/>
  <c r="AI75" i="66"/>
  <c r="Y81" i="66"/>
  <c r="AE81" i="66"/>
  <c r="X119" i="66"/>
  <c r="X127" i="66"/>
  <c r="X142" i="66"/>
  <c r="AE142" i="66"/>
  <c r="Z142" i="66"/>
  <c r="Z294" i="66"/>
  <c r="Y294" i="66"/>
  <c r="AE294" i="66"/>
  <c r="B439" i="66"/>
  <c r="AE472" i="66"/>
  <c r="Z472" i="66"/>
  <c r="Y472" i="66"/>
  <c r="G35" i="66"/>
  <c r="C35" i="66"/>
  <c r="Z38" i="66"/>
  <c r="Z39" i="66"/>
  <c r="Y43" i="66"/>
  <c r="Y50" i="66"/>
  <c r="AE50" i="66"/>
  <c r="Z50" i="66"/>
  <c r="X50" i="66"/>
  <c r="X81" i="66"/>
  <c r="X98" i="66"/>
  <c r="Z98" i="66"/>
  <c r="Y98" i="66"/>
  <c r="E246" i="66"/>
  <c r="D277" i="66"/>
  <c r="G277" i="66"/>
  <c r="F277" i="66"/>
  <c r="C277" i="66"/>
  <c r="Z81" i="66"/>
  <c r="X95" i="66"/>
  <c r="Y102" i="66"/>
  <c r="Y103" i="66"/>
  <c r="X116" i="66"/>
  <c r="Y118" i="66"/>
  <c r="F141" i="66"/>
  <c r="E150" i="66"/>
  <c r="G199" i="66"/>
  <c r="F199" i="66"/>
  <c r="D241" i="66"/>
  <c r="C241" i="66"/>
  <c r="G241" i="66"/>
  <c r="E241" i="66"/>
  <c r="F241" i="66"/>
  <c r="X267" i="66"/>
  <c r="F58" i="66"/>
  <c r="X59" i="66"/>
  <c r="X60" i="66"/>
  <c r="Z71" i="66"/>
  <c r="X79" i="66"/>
  <c r="Z102" i="66"/>
  <c r="X114" i="66"/>
  <c r="Y116" i="66"/>
  <c r="B131" i="66"/>
  <c r="C137" i="66"/>
  <c r="G137" i="66"/>
  <c r="E137" i="66"/>
  <c r="F137" i="66"/>
  <c r="D137" i="66"/>
  <c r="G141" i="66"/>
  <c r="F150" i="66"/>
  <c r="Z151" i="66"/>
  <c r="Y200" i="66"/>
  <c r="C231" i="66"/>
  <c r="G254" i="66"/>
  <c r="F254" i="66"/>
  <c r="D254" i="66"/>
  <c r="E254" i="66"/>
  <c r="C254" i="66"/>
  <c r="Z286" i="66"/>
  <c r="AE286" i="66"/>
  <c r="B308" i="66"/>
  <c r="AE329" i="66"/>
  <c r="Y329" i="66"/>
  <c r="X329" i="66"/>
  <c r="G389" i="66"/>
  <c r="AE498" i="66"/>
  <c r="Z498" i="66"/>
  <c r="Y498" i="66"/>
  <c r="X498" i="66"/>
  <c r="G15" i="66"/>
  <c r="D15" i="66"/>
  <c r="C15" i="66"/>
  <c r="AI32" i="66"/>
  <c r="B32" i="66"/>
  <c r="F35" i="66"/>
  <c r="Z37" i="66"/>
  <c r="Y59" i="66"/>
  <c r="Y60" i="66"/>
  <c r="B76" i="66"/>
  <c r="Y79" i="66"/>
  <c r="Z89" i="66"/>
  <c r="AE89" i="66"/>
  <c r="Z94" i="66"/>
  <c r="Z95" i="66"/>
  <c r="X106" i="66"/>
  <c r="Y114" i="66"/>
  <c r="Z115" i="66"/>
  <c r="Z116" i="66"/>
  <c r="C130" i="66"/>
  <c r="AE169" i="66"/>
  <c r="Z169" i="66"/>
  <c r="Y169" i="66"/>
  <c r="C175" i="66"/>
  <c r="D199" i="66"/>
  <c r="Z200" i="66"/>
  <c r="F205" i="66"/>
  <c r="G211" i="66"/>
  <c r="D211" i="66"/>
  <c r="F211" i="66"/>
  <c r="E211" i="66"/>
  <c r="C211" i="66"/>
  <c r="AE217" i="66"/>
  <c r="Y217" i="66"/>
  <c r="Y246" i="66"/>
  <c r="X246" i="66"/>
  <c r="AE246" i="66"/>
  <c r="F285" i="66"/>
  <c r="X286" i="66"/>
  <c r="B293" i="66"/>
  <c r="AI293" i="66"/>
  <c r="AE328" i="66"/>
  <c r="Z328" i="66"/>
  <c r="Y328" i="66"/>
  <c r="Z329" i="66"/>
  <c r="B334" i="66"/>
  <c r="B367" i="66"/>
  <c r="AE491" i="66"/>
  <c r="Y491" i="66"/>
  <c r="X491" i="66"/>
  <c r="B500" i="66"/>
  <c r="Y524" i="66"/>
  <c r="X524" i="66"/>
  <c r="AE524" i="66"/>
  <c r="G550" i="66"/>
  <c r="Y551" i="66"/>
  <c r="Z554" i="66"/>
  <c r="Y554" i="66"/>
  <c r="X554" i="66"/>
  <c r="AE554" i="66"/>
  <c r="E560" i="66"/>
  <c r="D560" i="66"/>
  <c r="G560" i="66"/>
  <c r="F560" i="66"/>
  <c r="C560" i="66"/>
  <c r="AE665" i="66"/>
  <c r="Y665" i="66"/>
  <c r="X665" i="66"/>
  <c r="Z665" i="66"/>
  <c r="AI37" i="66"/>
  <c r="B37" i="66"/>
  <c r="A17" i="66"/>
  <c r="X19" i="66"/>
  <c r="B53" i="66"/>
  <c r="B24" i="66"/>
  <c r="B18" i="66"/>
  <c r="B56" i="66"/>
  <c r="B52" i="66"/>
  <c r="B43" i="66"/>
  <c r="B27" i="66"/>
  <c r="B45" i="66"/>
  <c r="B40" i="66"/>
  <c r="B38" i="66"/>
  <c r="B19" i="66"/>
  <c r="B55" i="66"/>
  <c r="B46" i="66"/>
  <c r="B42" i="66"/>
  <c r="X24" i="66"/>
  <c r="X25" i="66"/>
  <c r="B26" i="66"/>
  <c r="B29" i="66"/>
  <c r="Y32" i="66"/>
  <c r="AE32" i="66"/>
  <c r="AI50" i="66"/>
  <c r="AI73" i="66"/>
  <c r="Y74" i="66"/>
  <c r="Z75" i="66"/>
  <c r="X87" i="66"/>
  <c r="Y91" i="66"/>
  <c r="AE102" i="66"/>
  <c r="X105" i="66"/>
  <c r="Z113" i="66"/>
  <c r="F130" i="66"/>
  <c r="Y132" i="66"/>
  <c r="A91" i="66"/>
  <c r="AE132" i="66"/>
  <c r="Z132" i="66"/>
  <c r="E136" i="66"/>
  <c r="F136" i="66"/>
  <c r="C136" i="66"/>
  <c r="AE175" i="66"/>
  <c r="Z175" i="66"/>
  <c r="Y175" i="66"/>
  <c r="X175" i="66"/>
  <c r="AE195" i="66"/>
  <c r="Z195" i="66"/>
  <c r="D215" i="66"/>
  <c r="Y225" i="66"/>
  <c r="X225" i="66"/>
  <c r="AE225" i="66"/>
  <c r="Y227" i="66"/>
  <c r="F230" i="66"/>
  <c r="G230" i="66"/>
  <c r="D230" i="66"/>
  <c r="Z245" i="66"/>
  <c r="AE245" i="66"/>
  <c r="B326" i="66"/>
  <c r="AI326" i="66"/>
  <c r="X335" i="66"/>
  <c r="Y336" i="66"/>
  <c r="B424" i="66"/>
  <c r="Z451" i="66"/>
  <c r="AE451" i="66"/>
  <c r="B487" i="66"/>
  <c r="AI531" i="66"/>
  <c r="B531" i="66"/>
  <c r="AE107" i="66"/>
  <c r="Z107" i="66"/>
  <c r="X107" i="66"/>
  <c r="E281" i="66"/>
  <c r="B294" i="66"/>
  <c r="AI294" i="66"/>
  <c r="B299" i="66"/>
  <c r="B315" i="66"/>
  <c r="Y316" i="66"/>
  <c r="AE416" i="66"/>
  <c r="Z416" i="66"/>
  <c r="X416" i="66"/>
  <c r="Y416" i="66"/>
  <c r="AE443" i="66"/>
  <c r="Z443" i="66"/>
  <c r="Y443" i="66"/>
  <c r="X443" i="66"/>
  <c r="Y445" i="66"/>
  <c r="AE445" i="66"/>
  <c r="Z445" i="66"/>
  <c r="X492" i="66"/>
  <c r="Z501" i="66"/>
  <c r="Y501" i="66"/>
  <c r="X501" i="66"/>
  <c r="Z628" i="66"/>
  <c r="Y628" i="66"/>
  <c r="X628" i="66"/>
  <c r="AE628" i="66"/>
  <c r="B631" i="66"/>
  <c r="X38" i="66"/>
  <c r="C163" i="66"/>
  <c r="F163" i="66"/>
  <c r="G163" i="66"/>
  <c r="D163" i="66"/>
  <c r="E163" i="66"/>
  <c r="C192" i="66"/>
  <c r="B238" i="66"/>
  <c r="AE252" i="66"/>
  <c r="Z252" i="66"/>
  <c r="F281" i="66"/>
  <c r="B332" i="66"/>
  <c r="X445" i="66"/>
  <c r="Y492" i="66"/>
  <c r="AE496" i="66"/>
  <c r="Z496" i="66"/>
  <c r="X496" i="66"/>
  <c r="Y496" i="66"/>
  <c r="B646" i="66"/>
  <c r="AI646" i="66"/>
  <c r="D141" i="66"/>
  <c r="D246" i="66"/>
  <c r="C246" i="66"/>
  <c r="D270" i="66"/>
  <c r="C270" i="66"/>
  <c r="E270" i="66"/>
  <c r="G270" i="66"/>
  <c r="F270" i="66"/>
  <c r="AE64" i="66"/>
  <c r="Z64" i="66"/>
  <c r="Y64" i="66"/>
  <c r="X64" i="66"/>
  <c r="X103" i="66"/>
  <c r="X118" i="66"/>
  <c r="AE118" i="66"/>
  <c r="Y119" i="66"/>
  <c r="Y127" i="66"/>
  <c r="B134" i="66"/>
  <c r="Z135" i="66"/>
  <c r="X135" i="66"/>
  <c r="Y135" i="66"/>
  <c r="AE135" i="66"/>
  <c r="Y142" i="66"/>
  <c r="C150" i="66"/>
  <c r="D150" i="66"/>
  <c r="X151" i="66"/>
  <c r="F176" i="66"/>
  <c r="AE267" i="66"/>
  <c r="Z267" i="66"/>
  <c r="Z287" i="66"/>
  <c r="Y287" i="66"/>
  <c r="AE287" i="66"/>
  <c r="AE292" i="66"/>
  <c r="X294" i="66"/>
  <c r="G342" i="66"/>
  <c r="E342" i="66"/>
  <c r="F342" i="66"/>
  <c r="C342" i="66"/>
  <c r="D342" i="66"/>
  <c r="AI441" i="66"/>
  <c r="B441" i="66"/>
  <c r="AE561" i="66"/>
  <c r="Z561" i="66"/>
  <c r="Y561" i="66"/>
  <c r="X561" i="66"/>
  <c r="X564" i="66"/>
  <c r="Z700" i="66"/>
  <c r="Y700" i="66"/>
  <c r="X700" i="66"/>
  <c r="AE700" i="66"/>
  <c r="X37" i="66"/>
  <c r="Z43" i="66"/>
  <c r="Z49" i="66"/>
  <c r="E58" i="66"/>
  <c r="Y71" i="66"/>
  <c r="X200" i="66"/>
  <c r="G231" i="66"/>
  <c r="F231" i="66"/>
  <c r="E277" i="66"/>
  <c r="F280" i="66"/>
  <c r="E280" i="66"/>
  <c r="G280" i="66"/>
  <c r="D280" i="66"/>
  <c r="C280" i="66"/>
  <c r="D285" i="66"/>
  <c r="X287" i="66"/>
  <c r="AE316" i="66"/>
  <c r="X355" i="66"/>
  <c r="B388" i="66"/>
  <c r="E389" i="66"/>
  <c r="Y391" i="66"/>
  <c r="X391" i="66"/>
  <c r="AE391" i="66"/>
  <c r="Z391" i="66"/>
  <c r="B428" i="66"/>
  <c r="AI428" i="66"/>
  <c r="Z439" i="66"/>
  <c r="AE439" i="66"/>
  <c r="Y439" i="66"/>
  <c r="Y461" i="66"/>
  <c r="AE461" i="66"/>
  <c r="Z461" i="66"/>
  <c r="X461" i="66"/>
  <c r="AE501" i="66"/>
  <c r="Y504" i="66"/>
  <c r="X504" i="66"/>
  <c r="AE504" i="66"/>
  <c r="Z504" i="66"/>
  <c r="B524" i="66"/>
  <c r="AI524" i="66"/>
  <c r="Y612" i="66"/>
  <c r="X612" i="66"/>
  <c r="AE612" i="66"/>
  <c r="B623" i="66"/>
  <c r="E699" i="66"/>
  <c r="E35" i="66"/>
  <c r="Y37" i="66"/>
  <c r="Z48" i="66"/>
  <c r="Z36" i="66"/>
  <c r="Y36" i="66"/>
  <c r="Z59" i="66"/>
  <c r="Z60" i="66"/>
  <c r="AB71" i="66"/>
  <c r="Z79" i="66"/>
  <c r="X88" i="66"/>
  <c r="AE88" i="66"/>
  <c r="Z92" i="66"/>
  <c r="X92" i="66"/>
  <c r="AE92" i="66"/>
  <c r="AE98" i="66"/>
  <c r="C105" i="66"/>
  <c r="G105" i="66"/>
  <c r="F105" i="66"/>
  <c r="E105" i="66"/>
  <c r="D105" i="66"/>
  <c r="Y106" i="66"/>
  <c r="Z114" i="66"/>
  <c r="D130" i="66"/>
  <c r="X150" i="66"/>
  <c r="AE150" i="66"/>
  <c r="X166" i="66"/>
  <c r="AE166" i="66"/>
  <c r="E175" i="66"/>
  <c r="D225" i="66"/>
  <c r="C225" i="66"/>
  <c r="E225" i="66"/>
  <c r="F225" i="66"/>
  <c r="Y286" i="66"/>
  <c r="Y302" i="66"/>
  <c r="X302" i="66"/>
  <c r="AE302" i="66"/>
  <c r="G437" i="66"/>
  <c r="F437" i="66"/>
  <c r="E437" i="66"/>
  <c r="D437" i="66"/>
  <c r="AE564" i="66"/>
  <c r="X20" i="66"/>
  <c r="AE20" i="66"/>
  <c r="AI23" i="66"/>
  <c r="B23" i="66"/>
  <c r="AI31" i="66"/>
  <c r="B31" i="66"/>
  <c r="X36" i="66"/>
  <c r="X74" i="66"/>
  <c r="Y88" i="66"/>
  <c r="X91" i="66"/>
  <c r="Y92" i="66"/>
  <c r="G108" i="66"/>
  <c r="F108" i="66"/>
  <c r="D108" i="66"/>
  <c r="E108" i="66"/>
  <c r="C108" i="66"/>
  <c r="E130" i="66"/>
  <c r="X134" i="66"/>
  <c r="Y134" i="66"/>
  <c r="Z134" i="66"/>
  <c r="AE134" i="66"/>
  <c r="Y150" i="66"/>
  <c r="Y166" i="66"/>
  <c r="F175" i="66"/>
  <c r="B183" i="66"/>
  <c r="G186" i="66"/>
  <c r="E186" i="66"/>
  <c r="F186" i="66"/>
  <c r="D186" i="66"/>
  <c r="C186" i="66"/>
  <c r="AE199" i="66"/>
  <c r="Y199" i="66"/>
  <c r="Z199" i="66"/>
  <c r="Z205" i="66"/>
  <c r="AE205" i="66"/>
  <c r="Y205" i="66"/>
  <c r="C215" i="66"/>
  <c r="AE216" i="66"/>
  <c r="Y216" i="66"/>
  <c r="X227" i="66"/>
  <c r="AE251" i="66"/>
  <c r="X251" i="66"/>
  <c r="Z251" i="66"/>
  <c r="Y251" i="66"/>
  <c r="F272" i="66"/>
  <c r="E272" i="66"/>
  <c r="C272" i="66"/>
  <c r="G279" i="66"/>
  <c r="C279" i="66"/>
  <c r="F279" i="66"/>
  <c r="E279" i="66"/>
  <c r="D279" i="66"/>
  <c r="X285" i="66"/>
  <c r="AE285" i="66"/>
  <c r="Z285" i="66"/>
  <c r="Z302" i="66"/>
  <c r="B324" i="66"/>
  <c r="AI324" i="66"/>
  <c r="X336" i="66"/>
  <c r="AE337" i="66"/>
  <c r="Z337" i="66"/>
  <c r="AE338" i="66"/>
  <c r="Y338" i="66"/>
  <c r="Z339" i="66"/>
  <c r="AE339" i="66"/>
  <c r="X339" i="66"/>
  <c r="B364" i="66"/>
  <c r="B384" i="66"/>
  <c r="B407" i="66"/>
  <c r="AI407" i="66"/>
  <c r="AI419" i="66"/>
  <c r="B419" i="66"/>
  <c r="C437" i="66"/>
  <c r="B450" i="66"/>
  <c r="B454" i="66"/>
  <c r="B520" i="66"/>
  <c r="B684" i="66"/>
  <c r="AI684" i="66"/>
  <c r="Y19" i="66"/>
  <c r="Z20" i="66"/>
  <c r="Y24" i="66"/>
  <c r="Y25" i="66"/>
  <c r="Z74" i="66"/>
  <c r="Z87" i="66"/>
  <c r="AE100" i="66"/>
  <c r="Y105" i="66"/>
  <c r="Z122" i="66"/>
  <c r="X122" i="66"/>
  <c r="Y122" i="66"/>
  <c r="Z149" i="66"/>
  <c r="AE149" i="66"/>
  <c r="E215" i="66"/>
  <c r="Z216" i="66"/>
  <c r="Z227" i="66"/>
  <c r="AI244" i="66"/>
  <c r="B244" i="66"/>
  <c r="G272" i="66"/>
  <c r="Y335" i="66"/>
  <c r="Z336" i="66"/>
  <c r="Y337" i="66"/>
  <c r="Z338" i="66"/>
  <c r="Z360" i="66"/>
  <c r="AE360" i="66"/>
  <c r="AE361" i="66"/>
  <c r="Y361" i="66"/>
  <c r="X361" i="66"/>
  <c r="Y396" i="66"/>
  <c r="X396" i="66"/>
  <c r="AE396" i="66"/>
  <c r="B399" i="66"/>
  <c r="AI399" i="66"/>
  <c r="AI449" i="66"/>
  <c r="B449" i="66"/>
  <c r="X451" i="66"/>
  <c r="AE551" i="66"/>
  <c r="AE681" i="66"/>
  <c r="Y681" i="66"/>
  <c r="X681" i="66"/>
  <c r="Z681" i="66"/>
  <c r="Y39" i="66"/>
  <c r="AE39" i="66"/>
  <c r="Y107" i="66"/>
  <c r="X43" i="66"/>
  <c r="Z80" i="66"/>
  <c r="AE80" i="66"/>
  <c r="Z83" i="66"/>
  <c r="AE83" i="66"/>
  <c r="X83" i="66"/>
  <c r="Y83" i="66"/>
  <c r="G123" i="66"/>
  <c r="E123" i="66"/>
  <c r="D123" i="66"/>
  <c r="C123" i="66"/>
  <c r="X252" i="66"/>
  <c r="B372" i="66"/>
  <c r="Y49" i="66"/>
  <c r="X80" i="66"/>
  <c r="X206" i="66"/>
  <c r="AE206" i="66"/>
  <c r="Z206" i="66"/>
  <c r="AI223" i="66"/>
  <c r="B223" i="66"/>
  <c r="Y252" i="66"/>
  <c r="C285" i="66"/>
  <c r="X472" i="66"/>
  <c r="B491" i="66"/>
  <c r="AI491" i="66"/>
  <c r="E498" i="66"/>
  <c r="G498" i="66"/>
  <c r="F498" i="66"/>
  <c r="D498" i="66"/>
  <c r="B504" i="66"/>
  <c r="F550" i="66"/>
  <c r="E550" i="66"/>
  <c r="Y48" i="66"/>
  <c r="X94" i="66"/>
  <c r="C113" i="66"/>
  <c r="G113" i="66"/>
  <c r="E113" i="66"/>
  <c r="F113" i="66"/>
  <c r="X115" i="66"/>
  <c r="Z117" i="66"/>
  <c r="AE117" i="66"/>
  <c r="Y151" i="66"/>
  <c r="D205" i="66"/>
  <c r="C205" i="66"/>
  <c r="C153" i="66"/>
  <c r="D153" i="66"/>
  <c r="G153" i="66"/>
  <c r="F153" i="66"/>
  <c r="E153" i="66"/>
  <c r="E199" i="66"/>
  <c r="E231" i="66"/>
  <c r="AE327" i="66"/>
  <c r="Z327" i="66"/>
  <c r="AC71" i="66"/>
  <c r="G225" i="66"/>
  <c r="B276" i="66"/>
  <c r="AI276" i="66"/>
  <c r="AE322" i="66"/>
  <c r="Z322" i="66"/>
  <c r="Y322" i="66"/>
  <c r="X327" i="66"/>
  <c r="Z417" i="66"/>
  <c r="AE417" i="66"/>
  <c r="X417" i="66"/>
  <c r="Y417" i="66"/>
  <c r="Z24" i="66"/>
  <c r="Z25" i="66"/>
  <c r="B30" i="66"/>
  <c r="AI49" i="66"/>
  <c r="X100" i="66"/>
  <c r="Z105" i="66"/>
  <c r="AE130" i="66"/>
  <c r="Z130" i="66"/>
  <c r="AE131" i="66"/>
  <c r="Z131" i="66"/>
  <c r="Y131" i="66"/>
  <c r="A90" i="66"/>
  <c r="X146" i="66"/>
  <c r="AE146" i="66"/>
  <c r="X147" i="66"/>
  <c r="X148" i="66"/>
  <c r="X149" i="66"/>
  <c r="G198" i="66"/>
  <c r="F198" i="66"/>
  <c r="E198" i="66"/>
  <c r="G207" i="66"/>
  <c r="F207" i="66"/>
  <c r="E207" i="66"/>
  <c r="D207" i="66"/>
  <c r="C207" i="66"/>
  <c r="D213" i="66"/>
  <c r="G213" i="66"/>
  <c r="F215" i="66"/>
  <c r="B256" i="66"/>
  <c r="AI256" i="66"/>
  <c r="AE272" i="66"/>
  <c r="Z272" i="66"/>
  <c r="AI281" i="66"/>
  <c r="AE284" i="66"/>
  <c r="Z284" i="66"/>
  <c r="Y284" i="66"/>
  <c r="Z335" i="66"/>
  <c r="G453" i="66"/>
  <c r="C453" i="66"/>
  <c r="F453" i="66"/>
  <c r="D453" i="66"/>
  <c r="Z484" i="66"/>
  <c r="Y484" i="66"/>
  <c r="AE484" i="66"/>
  <c r="AE536" i="66"/>
  <c r="Y536" i="66"/>
  <c r="Z647" i="66"/>
  <c r="Y647" i="66"/>
  <c r="AE647" i="66"/>
  <c r="E139" i="66"/>
  <c r="C139" i="66"/>
  <c r="D139" i="66"/>
  <c r="Z141" i="66"/>
  <c r="AE141" i="66"/>
  <c r="AE171" i="66"/>
  <c r="X171" i="66"/>
  <c r="AE283" i="66"/>
  <c r="Y283" i="66"/>
  <c r="Z307" i="66"/>
  <c r="Y307" i="66"/>
  <c r="X307" i="66"/>
  <c r="X333" i="66"/>
  <c r="AE333" i="66"/>
  <c r="Z333" i="66"/>
  <c r="Z358" i="66"/>
  <c r="Y358" i="66"/>
  <c r="AE358" i="66"/>
  <c r="Y367" i="66"/>
  <c r="X367" i="66"/>
  <c r="AE367" i="66"/>
  <c r="Z379" i="66"/>
  <c r="Y379" i="66"/>
  <c r="AE379" i="66"/>
  <c r="AI401" i="66"/>
  <c r="B401" i="66"/>
  <c r="AI414" i="66"/>
  <c r="B414" i="66"/>
  <c r="B444" i="66"/>
  <c r="AI444" i="66"/>
  <c r="D460" i="66"/>
  <c r="C460" i="66"/>
  <c r="G460" i="66"/>
  <c r="F460" i="66"/>
  <c r="F467" i="66"/>
  <c r="E467" i="66"/>
  <c r="G467" i="66"/>
  <c r="D467" i="66"/>
  <c r="B471" i="66"/>
  <c r="AI471" i="66"/>
  <c r="AE474" i="66"/>
  <c r="Z474" i="66"/>
  <c r="X474" i="66"/>
  <c r="Y474" i="66"/>
  <c r="AI486" i="66"/>
  <c r="B486" i="66"/>
  <c r="Z543" i="66"/>
  <c r="AE543" i="66"/>
  <c r="Y543" i="66"/>
  <c r="X543" i="66"/>
  <c r="X61" i="66"/>
  <c r="Y61" i="66"/>
  <c r="AI69" i="66"/>
  <c r="F139" i="66"/>
  <c r="X140" i="66"/>
  <c r="X141" i="66"/>
  <c r="C154" i="66"/>
  <c r="X170" i="66"/>
  <c r="X173" i="66"/>
  <c r="Y174" i="66"/>
  <c r="Z181" i="66"/>
  <c r="X181" i="66"/>
  <c r="Y181" i="66"/>
  <c r="G275" i="66"/>
  <c r="F275" i="66"/>
  <c r="E275" i="66"/>
  <c r="D275" i="66"/>
  <c r="C275" i="66"/>
  <c r="X283" i="66"/>
  <c r="X323" i="66"/>
  <c r="X358" i="66"/>
  <c r="Z367" i="66"/>
  <c r="X379" i="66"/>
  <c r="G382" i="66"/>
  <c r="C382" i="66"/>
  <c r="F382" i="66"/>
  <c r="E382" i="66"/>
  <c r="D382" i="66"/>
  <c r="B387" i="66"/>
  <c r="X410" i="66"/>
  <c r="B422" i="66"/>
  <c r="AI422" i="66"/>
  <c r="C467" i="66"/>
  <c r="Z500" i="66"/>
  <c r="AE500" i="66"/>
  <c r="Y500" i="66"/>
  <c r="X500" i="66"/>
  <c r="B519" i="66"/>
  <c r="AI519" i="66"/>
  <c r="Z62" i="66"/>
  <c r="Y62" i="66"/>
  <c r="X62" i="66"/>
  <c r="W73" i="66"/>
  <c r="Y140" i="66"/>
  <c r="Y141" i="66"/>
  <c r="Y170" i="66"/>
  <c r="Z171" i="66"/>
  <c r="Y173" i="66"/>
  <c r="AE179" i="66"/>
  <c r="Y179" i="66"/>
  <c r="Y266" i="66"/>
  <c r="Z283" i="66"/>
  <c r="B350" i="66"/>
  <c r="B366" i="66"/>
  <c r="B466" i="66"/>
  <c r="B98" i="66"/>
  <c r="B83" i="66"/>
  <c r="B94" i="66"/>
  <c r="B67" i="66"/>
  <c r="B63" i="66"/>
  <c r="B59" i="66"/>
  <c r="B97" i="66"/>
  <c r="B93" i="66"/>
  <c r="B73" i="66"/>
  <c r="B68" i="66"/>
  <c r="X84" i="66"/>
  <c r="Y126" i="66"/>
  <c r="Y178" i="66"/>
  <c r="X16" i="66"/>
  <c r="B20" i="66"/>
  <c r="Z34" i="66"/>
  <c r="X54" i="66"/>
  <c r="Y56" i="66"/>
  <c r="AI58" i="66"/>
  <c r="X65" i="66"/>
  <c r="Y84" i="66"/>
  <c r="AI92" i="66"/>
  <c r="Z126" i="66"/>
  <c r="X139" i="66"/>
  <c r="F154" i="66"/>
  <c r="Z156" i="66"/>
  <c r="Y156" i="66"/>
  <c r="X156" i="66"/>
  <c r="Y168" i="66"/>
  <c r="Z178" i="66"/>
  <c r="Z179" i="66"/>
  <c r="D195" i="66"/>
  <c r="C195" i="66"/>
  <c r="C201" i="66"/>
  <c r="E201" i="66"/>
  <c r="C204" i="66"/>
  <c r="AE211" i="66"/>
  <c r="Z211" i="66"/>
  <c r="X211" i="66"/>
  <c r="AI219" i="66"/>
  <c r="G247" i="66"/>
  <c r="D247" i="66"/>
  <c r="C247" i="66"/>
  <c r="E247" i="66"/>
  <c r="B302" i="66"/>
  <c r="AE307" i="66"/>
  <c r="Y310" i="66"/>
  <c r="B322" i="66"/>
  <c r="B349" i="66"/>
  <c r="G351" i="66"/>
  <c r="X354" i="66"/>
  <c r="B396" i="66"/>
  <c r="AI396" i="66"/>
  <c r="AE409" i="66"/>
  <c r="Z409" i="66"/>
  <c r="X444" i="66"/>
  <c r="AI465" i="66"/>
  <c r="B465" i="66"/>
  <c r="Y467" i="66"/>
  <c r="E515" i="66"/>
  <c r="F603" i="66"/>
  <c r="G603" i="66"/>
  <c r="Z672" i="66"/>
  <c r="Y672" i="66"/>
  <c r="X672" i="66"/>
  <c r="B683" i="66"/>
  <c r="W70" i="66"/>
  <c r="X198" i="66"/>
  <c r="AE198" i="66"/>
  <c r="Y224" i="66"/>
  <c r="X224" i="66"/>
  <c r="E269" i="66"/>
  <c r="D269" i="66"/>
  <c r="C269" i="66"/>
  <c r="AE275" i="66"/>
  <c r="Z275" i="66"/>
  <c r="AE282" i="66"/>
  <c r="Y282" i="66"/>
  <c r="Y290" i="66"/>
  <c r="Y323" i="66"/>
  <c r="D344" i="66"/>
  <c r="Y410" i="66"/>
  <c r="Y418" i="66"/>
  <c r="AE418" i="66"/>
  <c r="Z418" i="66"/>
  <c r="X418" i="66"/>
  <c r="G436" i="66"/>
  <c r="F436" i="66"/>
  <c r="E436" i="66"/>
  <c r="D436" i="66"/>
  <c r="C436" i="66"/>
  <c r="AE460" i="66"/>
  <c r="Z460" i="66"/>
  <c r="X460" i="66"/>
  <c r="Y460" i="66"/>
  <c r="AI462" i="66"/>
  <c r="B462" i="66"/>
  <c r="Y487" i="66"/>
  <c r="X487" i="66"/>
  <c r="Z487" i="66"/>
  <c r="AE487" i="66"/>
  <c r="AE531" i="66"/>
  <c r="Z531" i="66"/>
  <c r="Y34" i="66"/>
  <c r="AE41" i="66"/>
  <c r="X56" i="66"/>
  <c r="E154" i="66"/>
  <c r="E162" i="66"/>
  <c r="G162" i="66"/>
  <c r="D162" i="66"/>
  <c r="X168" i="66"/>
  <c r="X179" i="66"/>
  <c r="Y198" i="66"/>
  <c r="B222" i="66"/>
  <c r="Z224" i="66"/>
  <c r="B264" i="66"/>
  <c r="Z266" i="66"/>
  <c r="F269" i="66"/>
  <c r="Y270" i="66"/>
  <c r="X270" i="66"/>
  <c r="X275" i="66"/>
  <c r="X282" i="66"/>
  <c r="Z290" i="66"/>
  <c r="B309" i="66"/>
  <c r="X310" i="66"/>
  <c r="X341" i="66"/>
  <c r="AE341" i="66"/>
  <c r="Y341" i="66"/>
  <c r="B375" i="66"/>
  <c r="AI375" i="66"/>
  <c r="Z410" i="66"/>
  <c r="AE456" i="66"/>
  <c r="X456" i="66"/>
  <c r="Z463" i="66"/>
  <c r="Y463" i="66"/>
  <c r="AE463" i="66"/>
  <c r="X467" i="66"/>
  <c r="AI473" i="66"/>
  <c r="B473" i="66"/>
  <c r="Z482" i="66"/>
  <c r="Y482" i="66"/>
  <c r="B510" i="66"/>
  <c r="AI510" i="66"/>
  <c r="X531" i="66"/>
  <c r="E552" i="66"/>
  <c r="D552" i="66"/>
  <c r="F552" i="66"/>
  <c r="C552" i="66"/>
  <c r="G552" i="66"/>
  <c r="B578" i="66"/>
  <c r="B653" i="66"/>
  <c r="AI653" i="66"/>
  <c r="Y654" i="66"/>
  <c r="X654" i="66"/>
  <c r="AE654" i="66"/>
  <c r="AE657" i="66"/>
  <c r="Y657" i="66"/>
  <c r="X657" i="66"/>
  <c r="Z657" i="66"/>
  <c r="Z692" i="66"/>
  <c r="Y692" i="66"/>
  <c r="X692" i="66"/>
  <c r="AE692" i="66"/>
  <c r="Z16" i="66"/>
  <c r="X35" i="66"/>
  <c r="Y41" i="66"/>
  <c r="Z65" i="66"/>
  <c r="B74" i="66"/>
  <c r="Z84" i="66"/>
  <c r="X125" i="66"/>
  <c r="Y139" i="66"/>
  <c r="G154" i="66"/>
  <c r="F162" i="66"/>
  <c r="AE181" i="66"/>
  <c r="G190" i="66"/>
  <c r="E190" i="66"/>
  <c r="F190" i="66"/>
  <c r="E195" i="66"/>
  <c r="D201" i="66"/>
  <c r="D204" i="66"/>
  <c r="Y211" i="66"/>
  <c r="E228" i="66"/>
  <c r="D228" i="66"/>
  <c r="G228" i="66"/>
  <c r="C228" i="66"/>
  <c r="F228" i="66"/>
  <c r="Z241" i="66"/>
  <c r="AE241" i="66"/>
  <c r="X241" i="66"/>
  <c r="F247" i="66"/>
  <c r="F253" i="66"/>
  <c r="E253" i="66"/>
  <c r="C253" i="66"/>
  <c r="D253" i="66"/>
  <c r="C287" i="66"/>
  <c r="E295" i="66"/>
  <c r="C295" i="66"/>
  <c r="D295" i="66"/>
  <c r="F295" i="66"/>
  <c r="G295" i="66"/>
  <c r="AE313" i="66"/>
  <c r="Y313" i="66"/>
  <c r="X313" i="66"/>
  <c r="Z313" i="66"/>
  <c r="X353" i="66"/>
  <c r="Y354" i="66"/>
  <c r="Y366" i="66"/>
  <c r="X366" i="66"/>
  <c r="AE366" i="66"/>
  <c r="F374" i="66"/>
  <c r="C374" i="66"/>
  <c r="X409" i="66"/>
  <c r="D421" i="66"/>
  <c r="E421" i="66"/>
  <c r="C421" i="66"/>
  <c r="F421" i="66"/>
  <c r="Z440" i="66"/>
  <c r="Y440" i="66"/>
  <c r="AE440" i="66"/>
  <c r="X440" i="66"/>
  <c r="Y444" i="66"/>
  <c r="Y452" i="66"/>
  <c r="X452" i="66"/>
  <c r="AE452" i="66"/>
  <c r="Z456" i="66"/>
  <c r="Z467" i="66"/>
  <c r="AI505" i="66"/>
  <c r="B505" i="66"/>
  <c r="AE507" i="66"/>
  <c r="X507" i="66"/>
  <c r="AI529" i="66"/>
  <c r="B529" i="66"/>
  <c r="AI561" i="66"/>
  <c r="B561" i="66"/>
  <c r="AE562" i="66"/>
  <c r="Z562" i="66"/>
  <c r="Y562" i="66"/>
  <c r="Z569" i="66"/>
  <c r="Y569" i="66"/>
  <c r="C574" i="66"/>
  <c r="C603" i="66"/>
  <c r="AI606" i="66"/>
  <c r="B606" i="66"/>
  <c r="Z611" i="66"/>
  <c r="Y611" i="66"/>
  <c r="AE611" i="66"/>
  <c r="X611" i="66"/>
  <c r="X614" i="66"/>
  <c r="Z614" i="66"/>
  <c r="Y614" i="66"/>
  <c r="E639" i="66"/>
  <c r="D639" i="66"/>
  <c r="C639" i="66"/>
  <c r="F639" i="66"/>
  <c r="Y44" i="66"/>
  <c r="AE44" i="66"/>
  <c r="Z44" i="66"/>
  <c r="AE53" i="66"/>
  <c r="F125" i="66"/>
  <c r="D125" i="66"/>
  <c r="E125" i="66"/>
  <c r="Y171" i="66"/>
  <c r="X290" i="66"/>
  <c r="Y333" i="66"/>
  <c r="C344" i="66"/>
  <c r="F344" i="66"/>
  <c r="E344" i="66"/>
  <c r="AI409" i="66"/>
  <c r="B409" i="66"/>
  <c r="AE415" i="66"/>
  <c r="Z415" i="66"/>
  <c r="Y415" i="66"/>
  <c r="X415" i="66"/>
  <c r="E460" i="66"/>
  <c r="AE535" i="66"/>
  <c r="Z535" i="66"/>
  <c r="Y535" i="66"/>
  <c r="Z546" i="66"/>
  <c r="Y546" i="66"/>
  <c r="AE546" i="66"/>
  <c r="AI549" i="66"/>
  <c r="B549" i="66"/>
  <c r="B610" i="66"/>
  <c r="AI610" i="66"/>
  <c r="B654" i="66"/>
  <c r="AI654" i="66"/>
  <c r="B692" i="66"/>
  <c r="AI692" i="66"/>
  <c r="X44" i="66"/>
  <c r="X52" i="66"/>
  <c r="X53" i="66"/>
  <c r="Z61" i="66"/>
  <c r="C125" i="66"/>
  <c r="G139" i="66"/>
  <c r="Z174" i="66"/>
  <c r="X178" i="66"/>
  <c r="Z180" i="66"/>
  <c r="X180" i="66"/>
  <c r="Z212" i="66"/>
  <c r="X212" i="66"/>
  <c r="Y303" i="66"/>
  <c r="X303" i="66"/>
  <c r="Z52" i="66"/>
  <c r="Y53" i="66"/>
  <c r="AE54" i="66"/>
  <c r="Z54" i="66"/>
  <c r="Y17" i="66"/>
  <c r="X17" i="66"/>
  <c r="Z41" i="66"/>
  <c r="AE61" i="66"/>
  <c r="AE62" i="66"/>
  <c r="AI95" i="66"/>
  <c r="D101" i="66"/>
  <c r="C101" i="66"/>
  <c r="Z139" i="66"/>
  <c r="AE153" i="66"/>
  <c r="Z153" i="66"/>
  <c r="AE154" i="66"/>
  <c r="Z154" i="66"/>
  <c r="X154" i="66"/>
  <c r="E160" i="66"/>
  <c r="F160" i="66"/>
  <c r="C161" i="66"/>
  <c r="G161" i="66"/>
  <c r="E161" i="66"/>
  <c r="AE170" i="66"/>
  <c r="AE173" i="66"/>
  <c r="AE174" i="66"/>
  <c r="Z208" i="66"/>
  <c r="X208" i="66"/>
  <c r="D233" i="66"/>
  <c r="C233" i="66"/>
  <c r="AE273" i="66"/>
  <c r="Z273" i="66"/>
  <c r="Y288" i="66"/>
  <c r="X288" i="66"/>
  <c r="AE323" i="66"/>
  <c r="Z354" i="66"/>
  <c r="E373" i="66"/>
  <c r="D373" i="66"/>
  <c r="Z375" i="66"/>
  <c r="Y375" i="66"/>
  <c r="AE375" i="66"/>
  <c r="D408" i="66"/>
  <c r="G408" i="66"/>
  <c r="E408" i="66"/>
  <c r="AE426" i="66"/>
  <c r="Z426" i="66"/>
  <c r="Y426" i="66"/>
  <c r="Z444" i="66"/>
  <c r="G469" i="66"/>
  <c r="F469" i="66"/>
  <c r="E469" i="66"/>
  <c r="D469" i="66"/>
  <c r="Y477" i="66"/>
  <c r="AE477" i="66"/>
  <c r="D509" i="66"/>
  <c r="C509" i="66"/>
  <c r="Z575" i="66"/>
  <c r="Y575" i="66"/>
  <c r="AE575" i="66"/>
  <c r="AI685" i="66"/>
  <c r="B685" i="66"/>
  <c r="Z308" i="66"/>
  <c r="X308" i="66"/>
  <c r="C312" i="66"/>
  <c r="F312" i="66"/>
  <c r="E312" i="66"/>
  <c r="AE321" i="66"/>
  <c r="Y321" i="66"/>
  <c r="X321" i="66"/>
  <c r="Z332" i="66"/>
  <c r="X332" i="66"/>
  <c r="Z348" i="66"/>
  <c r="X348" i="66"/>
  <c r="E371" i="66"/>
  <c r="Y378" i="66"/>
  <c r="X378" i="66"/>
  <c r="E400" i="66"/>
  <c r="Y429" i="66"/>
  <c r="X429" i="66"/>
  <c r="AE429" i="66"/>
  <c r="AE455" i="66"/>
  <c r="Z455" i="66"/>
  <c r="Y455" i="66"/>
  <c r="Z475" i="66"/>
  <c r="Y475" i="66"/>
  <c r="AE475" i="66"/>
  <c r="C485" i="66"/>
  <c r="D485" i="66"/>
  <c r="E485" i="66"/>
  <c r="E512" i="66"/>
  <c r="D512" i="66"/>
  <c r="G512" i="66"/>
  <c r="F512" i="66"/>
  <c r="Y566" i="66"/>
  <c r="X566" i="66"/>
  <c r="X214" i="66"/>
  <c r="AE214" i="66"/>
  <c r="AE218" i="66"/>
  <c r="Y218" i="66"/>
  <c r="Z221" i="66"/>
  <c r="Y221" i="66"/>
  <c r="X221" i="66"/>
  <c r="Y242" i="66"/>
  <c r="X242" i="66"/>
  <c r="AI267" i="66"/>
  <c r="E291" i="66"/>
  <c r="D291" i="66"/>
  <c r="C291" i="66"/>
  <c r="G305" i="66"/>
  <c r="C305" i="66"/>
  <c r="Y308" i="66"/>
  <c r="D312" i="66"/>
  <c r="G317" i="66"/>
  <c r="Z321" i="66"/>
  <c r="X326" i="66"/>
  <c r="X330" i="66"/>
  <c r="X331" i="66"/>
  <c r="Y332" i="66"/>
  <c r="Y348" i="66"/>
  <c r="B356" i="66"/>
  <c r="AI356" i="66"/>
  <c r="Z378" i="66"/>
  <c r="B392" i="66"/>
  <c r="AI392" i="66"/>
  <c r="AI398" i="66"/>
  <c r="Y408" i="66"/>
  <c r="Z429" i="66"/>
  <c r="X455" i="66"/>
  <c r="X475" i="66"/>
  <c r="Z481" i="66"/>
  <c r="Y481" i="66"/>
  <c r="X481" i="66"/>
  <c r="F485" i="66"/>
  <c r="C512" i="66"/>
  <c r="AE523" i="66"/>
  <c r="Z523" i="66"/>
  <c r="Y523" i="66"/>
  <c r="Z549" i="66"/>
  <c r="Y549" i="66"/>
  <c r="X549" i="66"/>
  <c r="B564" i="66"/>
  <c r="Z566" i="66"/>
  <c r="E570" i="66"/>
  <c r="D570" i="66"/>
  <c r="G570" i="66"/>
  <c r="F570" i="66"/>
  <c r="Y583" i="66"/>
  <c r="X583" i="66"/>
  <c r="Z583" i="66"/>
  <c r="X606" i="66"/>
  <c r="F614" i="66"/>
  <c r="E614" i="66"/>
  <c r="G614" i="66"/>
  <c r="D614" i="66"/>
  <c r="C614" i="66"/>
  <c r="AI643" i="66"/>
  <c r="B643" i="66"/>
  <c r="B677" i="66"/>
  <c r="B698" i="66"/>
  <c r="AE51" i="66"/>
  <c r="F248" i="66"/>
  <c r="E248" i="66"/>
  <c r="C248" i="66"/>
  <c r="F290" i="66"/>
  <c r="E290" i="66"/>
  <c r="Z330" i="66"/>
  <c r="Z344" i="66"/>
  <c r="AE344" i="66"/>
  <c r="X344" i="66"/>
  <c r="G371" i="66"/>
  <c r="Z541" i="66"/>
  <c r="Y541" i="66"/>
  <c r="AE570" i="66"/>
  <c r="Y570" i="66"/>
  <c r="D591" i="66"/>
  <c r="C591" i="66"/>
  <c r="B596" i="66"/>
  <c r="AI596" i="66"/>
  <c r="Z606" i="66"/>
  <c r="G645" i="66"/>
  <c r="C645" i="66"/>
  <c r="F645" i="66"/>
  <c r="E645" i="66"/>
  <c r="D645" i="66"/>
  <c r="E673" i="66"/>
  <c r="G673" i="66"/>
  <c r="F673" i="66"/>
  <c r="D673" i="66"/>
  <c r="X51" i="66"/>
  <c r="X55" i="66"/>
  <c r="X66" i="66"/>
  <c r="X82" i="66"/>
  <c r="X85" i="66"/>
  <c r="X93" i="66"/>
  <c r="B102" i="66"/>
  <c r="X109" i="66"/>
  <c r="B115" i="66"/>
  <c r="B128" i="66"/>
  <c r="X136" i="66"/>
  <c r="B142" i="66"/>
  <c r="Z155" i="66"/>
  <c r="Z157" i="66"/>
  <c r="Y157" i="66"/>
  <c r="X158" i="66"/>
  <c r="Y158" i="66"/>
  <c r="Y159" i="66"/>
  <c r="X161" i="66"/>
  <c r="Y182" i="66"/>
  <c r="X183" i="66"/>
  <c r="X184" i="66"/>
  <c r="Y185" i="66"/>
  <c r="X186" i="66"/>
  <c r="B196" i="66"/>
  <c r="AI198" i="66"/>
  <c r="AI199" i="66"/>
  <c r="AI200" i="66"/>
  <c r="AI201" i="66"/>
  <c r="F229" i="66"/>
  <c r="X234" i="66"/>
  <c r="D248" i="66"/>
  <c r="D267" i="66"/>
  <c r="B271" i="66"/>
  <c r="C290" i="66"/>
  <c r="F305" i="66"/>
  <c r="X306" i="66"/>
  <c r="X312" i="66"/>
  <c r="Y325" i="66"/>
  <c r="AE343" i="66"/>
  <c r="Y343" i="66"/>
  <c r="Y344" i="66"/>
  <c r="Z356" i="66"/>
  <c r="X356" i="66"/>
  <c r="Y393" i="66"/>
  <c r="X393" i="66"/>
  <c r="AE393" i="66"/>
  <c r="F427" i="66"/>
  <c r="D427" i="66"/>
  <c r="AI457" i="66"/>
  <c r="B457" i="66"/>
  <c r="X458" i="66"/>
  <c r="AE473" i="66"/>
  <c r="Z473" i="66"/>
  <c r="C502" i="66"/>
  <c r="G502" i="66"/>
  <c r="F502" i="66"/>
  <c r="Y508" i="66"/>
  <c r="Z508" i="66"/>
  <c r="X508" i="66"/>
  <c r="X539" i="66"/>
  <c r="X540" i="66"/>
  <c r="X541" i="66"/>
  <c r="F558" i="66"/>
  <c r="E558" i="66"/>
  <c r="B563" i="66"/>
  <c r="X570" i="66"/>
  <c r="AI576" i="66"/>
  <c r="B576" i="66"/>
  <c r="E591" i="66"/>
  <c r="Y662" i="66"/>
  <c r="X662" i="66"/>
  <c r="AE662" i="66"/>
  <c r="C673" i="66"/>
  <c r="C304" i="66"/>
  <c r="D304" i="66"/>
  <c r="D434" i="66"/>
  <c r="G434" i="66"/>
  <c r="F434" i="66"/>
  <c r="G452" i="66"/>
  <c r="F452" i="66"/>
  <c r="Y464" i="66"/>
  <c r="X464" i="66"/>
  <c r="AE464" i="66"/>
  <c r="B468" i="66"/>
  <c r="AI468" i="66"/>
  <c r="Y485" i="66"/>
  <c r="Z485" i="66"/>
  <c r="X485" i="66"/>
  <c r="AE490" i="66"/>
  <c r="Z490" i="66"/>
  <c r="Y490" i="66"/>
  <c r="AE499" i="66"/>
  <c r="X499" i="66"/>
  <c r="Y51" i="66"/>
  <c r="Y55" i="66"/>
  <c r="Y109" i="66"/>
  <c r="Z159" i="66"/>
  <c r="Z182" i="66"/>
  <c r="Y183" i="66"/>
  <c r="Z184" i="66"/>
  <c r="Z185" i="66"/>
  <c r="Y186" i="66"/>
  <c r="AE221" i="66"/>
  <c r="G229" i="66"/>
  <c r="Y230" i="66"/>
  <c r="X230" i="66"/>
  <c r="AE230" i="66"/>
  <c r="Y234" i="66"/>
  <c r="AE235" i="66"/>
  <c r="Y235" i="66"/>
  <c r="Y238" i="66"/>
  <c r="X238" i="66"/>
  <c r="G248" i="66"/>
  <c r="Y257" i="66"/>
  <c r="AE259" i="66"/>
  <c r="Y259" i="66"/>
  <c r="X259" i="66"/>
  <c r="B265" i="66"/>
  <c r="E267" i="66"/>
  <c r="D290" i="66"/>
  <c r="F304" i="66"/>
  <c r="Y306" i="66"/>
  <c r="AE308" i="66"/>
  <c r="Y312" i="66"/>
  <c r="Z325" i="66"/>
  <c r="AE332" i="66"/>
  <c r="X343" i="66"/>
  <c r="AE348" i="66"/>
  <c r="E354" i="66"/>
  <c r="D354" i="66"/>
  <c r="Y356" i="66"/>
  <c r="C368" i="66"/>
  <c r="D368" i="66"/>
  <c r="X371" i="66"/>
  <c r="AE378" i="66"/>
  <c r="Z393" i="66"/>
  <c r="Y413" i="66"/>
  <c r="AE413" i="66"/>
  <c r="E434" i="66"/>
  <c r="B445" i="66"/>
  <c r="AI445" i="66"/>
  <c r="D452" i="66"/>
  <c r="Y458" i="66"/>
  <c r="X459" i="66"/>
  <c r="E463" i="66"/>
  <c r="B472" i="66"/>
  <c r="X473" i="66"/>
  <c r="AE481" i="66"/>
  <c r="D488" i="66"/>
  <c r="G488" i="66"/>
  <c r="AE495" i="66"/>
  <c r="Y495" i="66"/>
  <c r="Z499" i="66"/>
  <c r="D502" i="66"/>
  <c r="B516" i="66"/>
  <c r="G525" i="66"/>
  <c r="F525" i="66"/>
  <c r="E525" i="66"/>
  <c r="B532" i="66"/>
  <c r="AI536" i="66"/>
  <c r="B536" i="66"/>
  <c r="Y539" i="66"/>
  <c r="Y540" i="66"/>
  <c r="AE549" i="66"/>
  <c r="AE555" i="66"/>
  <c r="Z555" i="66"/>
  <c r="Y555" i="66"/>
  <c r="C558" i="66"/>
  <c r="AE566" i="66"/>
  <c r="Z570" i="66"/>
  <c r="AE583" i="66"/>
  <c r="B590" i="66"/>
  <c r="F591" i="66"/>
  <c r="Z662" i="66"/>
  <c r="AE673" i="66"/>
  <c r="Y673" i="66"/>
  <c r="X673" i="66"/>
  <c r="G676" i="66"/>
  <c r="F676" i="66"/>
  <c r="E676" i="66"/>
  <c r="AI679" i="66"/>
  <c r="B679" i="66"/>
  <c r="X189" i="66"/>
  <c r="Z229" i="66"/>
  <c r="AE229" i="66"/>
  <c r="AE242" i="66"/>
  <c r="F267" i="66"/>
  <c r="Z276" i="66"/>
  <c r="Y276" i="66"/>
  <c r="G290" i="66"/>
  <c r="G304" i="66"/>
  <c r="Z306" i="66"/>
  <c r="AE331" i="66"/>
  <c r="AE342" i="66"/>
  <c r="Y342" i="66"/>
  <c r="F353" i="66"/>
  <c r="E353" i="66"/>
  <c r="Z376" i="66"/>
  <c r="Y376" i="66"/>
  <c r="Z392" i="66"/>
  <c r="Y392" i="66"/>
  <c r="G404" i="66"/>
  <c r="F404" i="66"/>
  <c r="E404" i="66"/>
  <c r="AE408" i="66"/>
  <c r="AE427" i="66"/>
  <c r="Y427" i="66"/>
  <c r="E452" i="66"/>
  <c r="AI492" i="66"/>
  <c r="B492" i="66"/>
  <c r="Z539" i="66"/>
  <c r="Z540" i="66"/>
  <c r="AE559" i="66"/>
  <c r="Z559" i="66"/>
  <c r="Y559" i="66"/>
  <c r="Z565" i="66"/>
  <c r="Y565" i="66"/>
  <c r="X565" i="66"/>
  <c r="AE565" i="66"/>
  <c r="F580" i="66"/>
  <c r="E580" i="66"/>
  <c r="G591" i="66"/>
  <c r="Z632" i="66"/>
  <c r="AE632" i="66"/>
  <c r="Y632" i="66"/>
  <c r="AI635" i="66"/>
  <c r="B635" i="66"/>
  <c r="Z664" i="66"/>
  <c r="Y664" i="66"/>
  <c r="AE664" i="66"/>
  <c r="Z679" i="66"/>
  <c r="Y679" i="66"/>
  <c r="AE679" i="66"/>
  <c r="X679" i="66"/>
  <c r="Y254" i="66"/>
  <c r="X254" i="66"/>
  <c r="Z324" i="66"/>
  <c r="X324" i="66"/>
  <c r="Z340" i="66"/>
  <c r="X340" i="66"/>
  <c r="AE345" i="66"/>
  <c r="Y345" i="66"/>
  <c r="X345" i="66"/>
  <c r="AI425" i="66"/>
  <c r="B425" i="66"/>
  <c r="AI543" i="66"/>
  <c r="B543" i="66"/>
  <c r="Y553" i="66"/>
  <c r="X553" i="66"/>
  <c r="AE563" i="66"/>
  <c r="Z563" i="66"/>
  <c r="Y563" i="66"/>
  <c r="X563" i="66"/>
  <c r="AI587" i="66"/>
  <c r="B587" i="66"/>
  <c r="Z599" i="66"/>
  <c r="Y599" i="66"/>
  <c r="Z660" i="66"/>
  <c r="Y660" i="66"/>
  <c r="X660" i="66"/>
  <c r="AI215" i="66"/>
  <c r="Y222" i="66"/>
  <c r="X222" i="66"/>
  <c r="AI231" i="66"/>
  <c r="AI285" i="66"/>
  <c r="B411" i="66"/>
  <c r="AI411" i="66"/>
  <c r="AI442" i="66"/>
  <c r="AE471" i="66"/>
  <c r="Y471" i="66"/>
  <c r="X471" i="66"/>
  <c r="G507" i="66"/>
  <c r="F507" i="66"/>
  <c r="B555" i="66"/>
  <c r="AI555" i="66"/>
  <c r="Y576" i="66"/>
  <c r="X576" i="66"/>
  <c r="Z582" i="66"/>
  <c r="Y582" i="66"/>
  <c r="Y604" i="66"/>
  <c r="X604" i="66"/>
  <c r="Z604" i="66"/>
  <c r="AE604" i="66"/>
  <c r="Z619" i="66"/>
  <c r="Y619" i="66"/>
  <c r="AE619" i="66"/>
  <c r="Z652" i="66"/>
  <c r="Y652" i="66"/>
  <c r="X652" i="66"/>
  <c r="AE652" i="66"/>
  <c r="E655" i="66"/>
  <c r="D655" i="66"/>
  <c r="C655" i="66"/>
  <c r="F655" i="66"/>
  <c r="G655" i="66"/>
  <c r="AE660" i="66"/>
  <c r="D690" i="66"/>
  <c r="F690" i="66"/>
  <c r="E690" i="66"/>
  <c r="G690" i="66"/>
  <c r="C690" i="66"/>
  <c r="Z222" i="66"/>
  <c r="AE254" i="66"/>
  <c r="B268" i="66"/>
  <c r="X277" i="66"/>
  <c r="Y278" i="66"/>
  <c r="X278" i="66"/>
  <c r="X298" i="66"/>
  <c r="X299" i="66"/>
  <c r="Z300" i="66"/>
  <c r="X300" i="66"/>
  <c r="Y301" i="66"/>
  <c r="X304" i="66"/>
  <c r="AE324" i="66"/>
  <c r="E327" i="66"/>
  <c r="C327" i="66"/>
  <c r="D327" i="66"/>
  <c r="AE340" i="66"/>
  <c r="X362" i="66"/>
  <c r="X363" i="66"/>
  <c r="Z364" i="66"/>
  <c r="X364" i="66"/>
  <c r="Y365" i="66"/>
  <c r="X368" i="66"/>
  <c r="Y377" i="66"/>
  <c r="X381" i="66"/>
  <c r="AE382" i="66"/>
  <c r="Y382" i="66"/>
  <c r="X382" i="66"/>
  <c r="AI417" i="66"/>
  <c r="B417" i="66"/>
  <c r="Y437" i="66"/>
  <c r="AE437" i="66"/>
  <c r="Z471" i="66"/>
  <c r="AE553" i="66"/>
  <c r="Z576" i="66"/>
  <c r="X582" i="66"/>
  <c r="AE599" i="66"/>
  <c r="X619" i="66"/>
  <c r="B678" i="66"/>
  <c r="AI678" i="66"/>
  <c r="AE625" i="66"/>
  <c r="Y625" i="66"/>
  <c r="Z625" i="66"/>
  <c r="AI663" i="66"/>
  <c r="B663" i="66"/>
  <c r="X395" i="66"/>
  <c r="AE395" i="66"/>
  <c r="Y405" i="66"/>
  <c r="Z405" i="66"/>
  <c r="Y441" i="66"/>
  <c r="X441" i="66"/>
  <c r="AE441" i="66"/>
  <c r="Z509" i="66"/>
  <c r="Y509" i="66"/>
  <c r="Z533" i="66"/>
  <c r="Y533" i="66"/>
  <c r="AE533" i="66"/>
  <c r="AI553" i="66"/>
  <c r="B553" i="66"/>
  <c r="AE560" i="66"/>
  <c r="Z560" i="66"/>
  <c r="G569" i="66"/>
  <c r="F569" i="66"/>
  <c r="AE574" i="66"/>
  <c r="Z574" i="66"/>
  <c r="Y574" i="66"/>
  <c r="Z595" i="66"/>
  <c r="Y595" i="66"/>
  <c r="X595" i="66"/>
  <c r="B620" i="66"/>
  <c r="AI620" i="66"/>
  <c r="X625" i="66"/>
  <c r="B669" i="66"/>
  <c r="Y678" i="66"/>
  <c r="X678" i="66"/>
  <c r="AE678" i="66"/>
  <c r="Z384" i="66"/>
  <c r="X384" i="66"/>
  <c r="Y469" i="66"/>
  <c r="AE469" i="66"/>
  <c r="AI521" i="66"/>
  <c r="B521" i="66"/>
  <c r="G530" i="66"/>
  <c r="F530" i="66"/>
  <c r="F598" i="66"/>
  <c r="E598" i="66"/>
  <c r="G598" i="66"/>
  <c r="D598" i="66"/>
  <c r="AE609" i="66"/>
  <c r="Z609" i="66"/>
  <c r="Y609" i="66"/>
  <c r="D642" i="66"/>
  <c r="C642" i="66"/>
  <c r="G642" i="66"/>
  <c r="Z687" i="66"/>
  <c r="Y687" i="66"/>
  <c r="AE687" i="66"/>
  <c r="X687" i="66"/>
  <c r="AI497" i="66"/>
  <c r="B497" i="66"/>
  <c r="B539" i="66"/>
  <c r="AI539" i="66"/>
  <c r="AI541" i="66"/>
  <c r="AI545" i="66"/>
  <c r="B545" i="66"/>
  <c r="Z557" i="66"/>
  <c r="Y557" i="66"/>
  <c r="X557" i="66"/>
  <c r="AI569" i="66"/>
  <c r="AI570" i="66"/>
  <c r="D607" i="66"/>
  <c r="C607" i="66"/>
  <c r="F607" i="66"/>
  <c r="G607" i="66"/>
  <c r="G613" i="66"/>
  <c r="C613" i="66"/>
  <c r="X618" i="66"/>
  <c r="Z618" i="66"/>
  <c r="AE622" i="66"/>
  <c r="Y622" i="66"/>
  <c r="Z639" i="66"/>
  <c r="Y639" i="66"/>
  <c r="AE639" i="66"/>
  <c r="AI434" i="66"/>
  <c r="Y503" i="66"/>
  <c r="X503" i="66"/>
  <c r="AI537" i="66"/>
  <c r="B537" i="66"/>
  <c r="E554" i="66"/>
  <c r="D554" i="66"/>
  <c r="Z556" i="66"/>
  <c r="Y556" i="66"/>
  <c r="AI567" i="66"/>
  <c r="AI571" i="66"/>
  <c r="B571" i="66"/>
  <c r="F595" i="66"/>
  <c r="E595" i="66"/>
  <c r="X639" i="66"/>
  <c r="D682" i="66"/>
  <c r="G682" i="66"/>
  <c r="AI393" i="66"/>
  <c r="B393" i="66"/>
  <c r="AI433" i="66"/>
  <c r="B433" i="66"/>
  <c r="AI435" i="66"/>
  <c r="B435" i="66"/>
  <c r="AI458" i="66"/>
  <c r="B458" i="66"/>
  <c r="G477" i="66"/>
  <c r="F477" i="66"/>
  <c r="E496" i="66"/>
  <c r="D496" i="66"/>
  <c r="Z503" i="66"/>
  <c r="X513" i="66"/>
  <c r="X515" i="66"/>
  <c r="X516" i="66"/>
  <c r="Z517" i="66"/>
  <c r="Y517" i="66"/>
  <c r="AE517" i="66"/>
  <c r="B542" i="66"/>
  <c r="C554" i="66"/>
  <c r="X556" i="66"/>
  <c r="AI568" i="66"/>
  <c r="B568" i="66"/>
  <c r="C595" i="66"/>
  <c r="Y600" i="66"/>
  <c r="Z600" i="66"/>
  <c r="AE617" i="66"/>
  <c r="Z617" i="66"/>
  <c r="E625" i="66"/>
  <c r="D625" i="66"/>
  <c r="G629" i="66"/>
  <c r="C629" i="66"/>
  <c r="E629" i="66"/>
  <c r="D629" i="66"/>
  <c r="G659" i="66"/>
  <c r="C659" i="66"/>
  <c r="E671" i="66"/>
  <c r="D671" i="66"/>
  <c r="C671" i="66"/>
  <c r="F671" i="66"/>
  <c r="G671" i="66"/>
  <c r="B686" i="66"/>
  <c r="AI686" i="66"/>
  <c r="Y694" i="66"/>
  <c r="X694" i="66"/>
  <c r="AE694" i="66"/>
  <c r="Z694" i="66"/>
  <c r="AE601" i="66"/>
  <c r="X601" i="66"/>
  <c r="Z601" i="66"/>
  <c r="Z603" i="66"/>
  <c r="Y603" i="66"/>
  <c r="X603" i="66"/>
  <c r="AE603" i="66"/>
  <c r="AE633" i="66"/>
  <c r="Y633" i="66"/>
  <c r="X633" i="66"/>
  <c r="Z668" i="66"/>
  <c r="Y668" i="66"/>
  <c r="X668" i="66"/>
  <c r="AE668" i="66"/>
  <c r="Z680" i="66"/>
  <c r="Y680" i="66"/>
  <c r="AE689" i="66"/>
  <c r="Y689" i="66"/>
  <c r="X689" i="66"/>
  <c r="Z689" i="66"/>
  <c r="Z648" i="66"/>
  <c r="Y648" i="66"/>
  <c r="G652" i="66"/>
  <c r="F652" i="66"/>
  <c r="G670" i="66"/>
  <c r="F670" i="66"/>
  <c r="E670" i="66"/>
  <c r="D674" i="66"/>
  <c r="C674" i="66"/>
  <c r="G701" i="66"/>
  <c r="C701" i="66"/>
  <c r="F701" i="66"/>
  <c r="E701" i="66"/>
  <c r="D701" i="66"/>
  <c r="AI489" i="66"/>
  <c r="B489" i="66"/>
  <c r="Y584" i="66"/>
  <c r="X584" i="66"/>
  <c r="B605" i="66"/>
  <c r="Y620" i="66"/>
  <c r="X620" i="66"/>
  <c r="AE626" i="66"/>
  <c r="X626" i="66"/>
  <c r="Z631" i="66"/>
  <c r="Y631" i="66"/>
  <c r="Z640" i="66"/>
  <c r="Y640" i="66"/>
  <c r="X648" i="66"/>
  <c r="C652" i="66"/>
  <c r="C670" i="66"/>
  <c r="E674" i="66"/>
  <c r="AE680" i="66"/>
  <c r="Z684" i="66"/>
  <c r="Y684" i="66"/>
  <c r="X684" i="66"/>
  <c r="AE684" i="66"/>
  <c r="AE697" i="66"/>
  <c r="Y697" i="66"/>
  <c r="X697" i="66"/>
  <c r="Z697" i="66"/>
  <c r="AI469" i="66"/>
  <c r="AI481" i="66"/>
  <c r="B481" i="66"/>
  <c r="AI513" i="66"/>
  <c r="B513" i="66"/>
  <c r="Z624" i="66"/>
  <c r="AE624" i="66"/>
  <c r="AE641" i="66"/>
  <c r="Y641" i="66"/>
  <c r="X641" i="66"/>
  <c r="Y646" i="66"/>
  <c r="X646" i="66"/>
  <c r="AE646" i="66"/>
  <c r="E649" i="66"/>
  <c r="F649" i="66"/>
  <c r="D649" i="66"/>
  <c r="B660" i="66"/>
  <c r="AI660" i="66"/>
  <c r="B446" i="66"/>
  <c r="B482" i="66"/>
  <c r="Z525" i="66"/>
  <c r="Y525" i="66"/>
  <c r="B534" i="66"/>
  <c r="X547" i="66"/>
  <c r="B556" i="66"/>
  <c r="X577" i="66"/>
  <c r="Y578" i="66"/>
  <c r="X578" i="66"/>
  <c r="X580" i="66"/>
  <c r="Y588" i="66"/>
  <c r="AE588" i="66"/>
  <c r="Z598" i="66"/>
  <c r="Y598" i="66"/>
  <c r="X598" i="66"/>
  <c r="B612" i="66"/>
  <c r="X624" i="66"/>
  <c r="Z636" i="66"/>
  <c r="Y636" i="66"/>
  <c r="X636" i="66"/>
  <c r="Z641" i="66"/>
  <c r="Z646" i="66"/>
  <c r="C649" i="66"/>
  <c r="Z655" i="66"/>
  <c r="Y655" i="66"/>
  <c r="Z671" i="66"/>
  <c r="Y671" i="66"/>
  <c r="AE671" i="66"/>
  <c r="Y686" i="66"/>
  <c r="X686" i="66"/>
  <c r="Z696" i="66"/>
  <c r="Y696" i="66"/>
  <c r="E695" i="66"/>
  <c r="D695" i="66"/>
  <c r="C695" i="66"/>
  <c r="F695" i="66"/>
  <c r="Y596" i="66"/>
  <c r="X596" i="66"/>
  <c r="Y638" i="66"/>
  <c r="X638" i="66"/>
  <c r="Z663" i="66"/>
  <c r="Y663" i="66"/>
  <c r="Y670" i="66"/>
  <c r="X670" i="66"/>
  <c r="Z695" i="66"/>
  <c r="Y695" i="66"/>
  <c r="AI584" i="66"/>
  <c r="B584" i="66"/>
  <c r="G636" i="66"/>
  <c r="F636" i="66"/>
  <c r="Z644" i="66"/>
  <c r="Y644" i="66"/>
  <c r="X644" i="66"/>
  <c r="Z656" i="66"/>
  <c r="Y656" i="66"/>
  <c r="G662" i="66"/>
  <c r="F662" i="66"/>
  <c r="E662" i="66"/>
  <c r="G668" i="66"/>
  <c r="F668" i="66"/>
  <c r="Z676" i="66"/>
  <c r="Y676" i="66"/>
  <c r="X676" i="66"/>
  <c r="Z688" i="66"/>
  <c r="Y688" i="66"/>
  <c r="X634" i="66"/>
  <c r="X642" i="66"/>
  <c r="X650" i="66"/>
  <c r="X658" i="66"/>
  <c r="X666" i="66"/>
  <c r="X674" i="66"/>
  <c r="X682" i="66"/>
  <c r="X690" i="66"/>
  <c r="X698" i="66"/>
  <c r="B592" i="66"/>
  <c r="B600" i="66"/>
  <c r="B608" i="66"/>
  <c r="B616" i="66"/>
  <c r="B624" i="66"/>
  <c r="B632" i="66"/>
  <c r="B640" i="66"/>
  <c r="B648" i="66"/>
  <c r="B656" i="66"/>
  <c r="B664" i="66"/>
  <c r="B672" i="66"/>
  <c r="B680" i="66"/>
  <c r="B688" i="66"/>
  <c r="B696" i="66"/>
  <c r="BL2" i="32"/>
  <c r="BJ2" i="32"/>
  <c r="BH2" i="32"/>
  <c r="BF2" i="32"/>
  <c r="BD2" i="32"/>
  <c r="BB2" i="32"/>
  <c r="AZ2" i="32"/>
  <c r="AX2" i="32"/>
  <c r="AV2" i="32"/>
  <c r="AS2" i="32"/>
  <c r="AR2" i="32"/>
  <c r="AQ2" i="32"/>
  <c r="AP2" i="32"/>
  <c r="AO2" i="32"/>
  <c r="AN2" i="32"/>
  <c r="AM2" i="32"/>
  <c r="AK2" i="32"/>
  <c r="AJ2" i="32"/>
  <c r="AI2" i="32"/>
  <c r="AH2" i="32"/>
  <c r="AG2" i="32"/>
  <c r="AF2" i="32"/>
  <c r="AE2" i="32"/>
  <c r="AC2" i="32"/>
  <c r="AB2" i="32"/>
  <c r="AA2" i="32"/>
  <c r="Z2" i="32"/>
  <c r="Y2" i="32"/>
  <c r="X2" i="32"/>
  <c r="W2" i="32"/>
  <c r="U2" i="32"/>
  <c r="T2" i="32"/>
  <c r="C2" i="32"/>
  <c r="B2" i="32"/>
  <c r="AS423" i="63"/>
  <c r="AQ423" i="63"/>
  <c r="R8" i="63"/>
  <c r="E8" i="63"/>
  <c r="AR7" i="63"/>
  <c r="AR6" i="63"/>
  <c r="AS1" i="63"/>
  <c r="AR1" i="63"/>
  <c r="A1" i="63"/>
  <c r="E370" i="66" l="1"/>
  <c r="F494" i="66"/>
  <c r="G440" i="66"/>
  <c r="C547" i="66"/>
  <c r="G508" i="66"/>
  <c r="E609" i="66"/>
  <c r="E251" i="66"/>
  <c r="F126" i="66"/>
  <c r="E33" i="66"/>
  <c r="F169" i="66"/>
  <c r="G33" i="66"/>
  <c r="F533" i="66"/>
  <c r="D251" i="66"/>
  <c r="D547" i="66"/>
  <c r="C661" i="66"/>
  <c r="C410" i="66"/>
  <c r="D316" i="66"/>
  <c r="D203" i="66"/>
  <c r="D33" i="66"/>
  <c r="D359" i="66"/>
  <c r="C548" i="66"/>
  <c r="C359" i="66"/>
  <c r="C251" i="66"/>
  <c r="D548" i="66"/>
  <c r="G257" i="66"/>
  <c r="D81" i="66"/>
  <c r="C508" i="66"/>
  <c r="F547" i="66"/>
  <c r="F410" i="66"/>
  <c r="F317" i="66"/>
  <c r="C92" i="66"/>
  <c r="F33" i="66"/>
  <c r="BI63" i="71"/>
  <c r="O48" i="71" s="1"/>
  <c r="BH24" i="71"/>
  <c r="D426" i="66"/>
  <c r="F313" i="66"/>
  <c r="C176" i="66"/>
  <c r="D412" i="66"/>
  <c r="D406" i="66"/>
  <c r="F699" i="66"/>
  <c r="C455" i="66"/>
  <c r="G176" i="66"/>
  <c r="F572" i="66"/>
  <c r="G412" i="66"/>
  <c r="E310" i="66"/>
  <c r="C647" i="66"/>
  <c r="D391" i="66"/>
  <c r="D544" i="66"/>
  <c r="D447" i="66"/>
  <c r="G403" i="66"/>
  <c r="E412" i="66"/>
  <c r="D527" i="66"/>
  <c r="C336" i="66"/>
  <c r="C479" i="66"/>
  <c r="E380" i="66"/>
  <c r="E523" i="66"/>
  <c r="G406" i="66"/>
  <c r="E527" i="66"/>
  <c r="E455" i="66"/>
  <c r="G174" i="66"/>
  <c r="F687" i="66"/>
  <c r="E501" i="66"/>
  <c r="D479" i="66"/>
  <c r="C380" i="66"/>
  <c r="E427" i="66"/>
  <c r="F443" i="66"/>
  <c r="F523" i="66"/>
  <c r="F527" i="66"/>
  <c r="C174" i="66"/>
  <c r="G235" i="66"/>
  <c r="G321" i="66"/>
  <c r="F104" i="66"/>
  <c r="D336" i="66"/>
  <c r="D647" i="66"/>
  <c r="F403" i="66"/>
  <c r="D380" i="66"/>
  <c r="C687" i="66"/>
  <c r="F501" i="66"/>
  <c r="C456" i="66"/>
  <c r="D174" i="66"/>
  <c r="G527" i="66"/>
  <c r="C321" i="66"/>
  <c r="G157" i="66"/>
  <c r="C110" i="66"/>
  <c r="F666" i="66"/>
  <c r="G310" i="66"/>
  <c r="F381" i="66"/>
  <c r="E235" i="66"/>
  <c r="D273" i="66"/>
  <c r="F216" i="66"/>
  <c r="D572" i="66"/>
  <c r="D687" i="66"/>
  <c r="D621" i="66"/>
  <c r="G609" i="66"/>
  <c r="C426" i="66"/>
  <c r="G156" i="66"/>
  <c r="E321" i="66"/>
  <c r="F110" i="66"/>
  <c r="G667" i="66"/>
  <c r="C403" i="66"/>
  <c r="E604" i="66"/>
  <c r="D403" i="66"/>
  <c r="C284" i="66"/>
  <c r="C391" i="66"/>
  <c r="D383" i="66"/>
  <c r="E21" i="66"/>
  <c r="D365" i="66"/>
  <c r="C412" i="66"/>
  <c r="F235" i="66"/>
  <c r="E687" i="66"/>
  <c r="F621" i="66"/>
  <c r="G355" i="66"/>
  <c r="F609" i="66"/>
  <c r="E340" i="66"/>
  <c r="E426" i="66"/>
  <c r="D252" i="66"/>
  <c r="D110" i="66"/>
  <c r="C386" i="66"/>
  <c r="F647" i="66"/>
  <c r="F406" i="66"/>
  <c r="E406" i="66"/>
  <c r="D455" i="66"/>
  <c r="F380" i="66"/>
  <c r="G621" i="66"/>
  <c r="C609" i="66"/>
  <c r="D490" i="66"/>
  <c r="E330" i="66"/>
  <c r="F426" i="66"/>
  <c r="F174" i="66"/>
  <c r="E110" i="66"/>
  <c r="D386" i="66"/>
  <c r="G391" i="66"/>
  <c r="E647" i="66"/>
  <c r="D340" i="66"/>
  <c r="F391" i="66"/>
  <c r="E479" i="66"/>
  <c r="G572" i="66"/>
  <c r="E381" i="66"/>
  <c r="F490" i="66"/>
  <c r="C371" i="66"/>
  <c r="D321" i="66"/>
  <c r="E36" i="66"/>
  <c r="F36" i="66"/>
  <c r="C36" i="66"/>
  <c r="G36" i="66"/>
  <c r="BI65" i="71"/>
  <c r="O50" i="71" s="1"/>
  <c r="BI62" i="71"/>
  <c r="O47" i="71" s="1"/>
  <c r="BI61" i="71"/>
  <c r="O46" i="71" s="1"/>
  <c r="BI71" i="71"/>
  <c r="O56" i="71" s="1"/>
  <c r="BF66" i="71"/>
  <c r="BL66" i="71" s="1"/>
  <c r="BF70" i="71"/>
  <c r="BH70" i="71" s="1"/>
  <c r="BF61" i="71"/>
  <c r="BI64" i="71"/>
  <c r="O49" i="71" s="1"/>
  <c r="BI66" i="71"/>
  <c r="O51" i="71" s="1"/>
  <c r="BF68" i="71"/>
  <c r="BL68" i="71" s="1"/>
  <c r="BF67" i="71"/>
  <c r="BL67" i="71" s="1"/>
  <c r="BF62" i="71"/>
  <c r="BH62" i="71" s="1"/>
  <c r="BF63" i="71"/>
  <c r="BF60" i="71"/>
  <c r="BL60" i="71" s="1"/>
  <c r="BI69" i="71"/>
  <c r="O54" i="71" s="1"/>
  <c r="BF69" i="71"/>
  <c r="BF65" i="71"/>
  <c r="BL65" i="71" s="1"/>
  <c r="BI67" i="71"/>
  <c r="O52" i="71" s="1"/>
  <c r="BI60" i="71"/>
  <c r="O45" i="71" s="1"/>
  <c r="BH18" i="71"/>
  <c r="BI68" i="71"/>
  <c r="O53" i="71" s="1"/>
  <c r="BF64" i="71"/>
  <c r="BF71" i="71"/>
  <c r="BH71" i="71" s="1"/>
  <c r="AB72" i="66"/>
  <c r="Y28" i="66"/>
  <c r="X28" i="66"/>
  <c r="Z28" i="66"/>
  <c r="AC28" i="66"/>
  <c r="AB28" i="66"/>
  <c r="BN84" i="71"/>
  <c r="BN85" i="71" s="1"/>
  <c r="AR69" i="71"/>
  <c r="BH23" i="71"/>
  <c r="BL23" i="71"/>
  <c r="BL20" i="71"/>
  <c r="BH20" i="71"/>
  <c r="BL25" i="71"/>
  <c r="BH25" i="71"/>
  <c r="AR68" i="71"/>
  <c r="AN68" i="71"/>
  <c r="BL22" i="71"/>
  <c r="BH22" i="71"/>
  <c r="AN60" i="71"/>
  <c r="AR60" i="71"/>
  <c r="AL72" i="71"/>
  <c r="BH21" i="71"/>
  <c r="BL21" i="71"/>
  <c r="AR65" i="71"/>
  <c r="AN65" i="71"/>
  <c r="AN67" i="71"/>
  <c r="AR67" i="71"/>
  <c r="AR66" i="71"/>
  <c r="AN66" i="71"/>
  <c r="AR63" i="71"/>
  <c r="AN63" i="71"/>
  <c r="BH17" i="71"/>
  <c r="BF29" i="71"/>
  <c r="BL17" i="71"/>
  <c r="AR62" i="71"/>
  <c r="AN62" i="71"/>
  <c r="BL27" i="71"/>
  <c r="BH27" i="71"/>
  <c r="AR61" i="71"/>
  <c r="AN61" i="71"/>
  <c r="BH26" i="71"/>
  <c r="BL26" i="71"/>
  <c r="BL28" i="71"/>
  <c r="BH28" i="71"/>
  <c r="AN70" i="71"/>
  <c r="AR70" i="71"/>
  <c r="BL19" i="71"/>
  <c r="BH19" i="71"/>
  <c r="AR64" i="71"/>
  <c r="AN64" i="71"/>
  <c r="AR71" i="71"/>
  <c r="AN71" i="71"/>
  <c r="BH66" i="71"/>
  <c r="E535" i="66"/>
  <c r="D535" i="66"/>
  <c r="D508" i="66"/>
  <c r="D432" i="66"/>
  <c r="G559" i="66"/>
  <c r="D341" i="66"/>
  <c r="G216" i="66"/>
  <c r="F194" i="66"/>
  <c r="C597" i="66"/>
  <c r="F566" i="66"/>
  <c r="G535" i="66"/>
  <c r="E119" i="66"/>
  <c r="C119" i="66"/>
  <c r="C355" i="66"/>
  <c r="F495" i="66"/>
  <c r="D597" i="66"/>
  <c r="C420" i="66"/>
  <c r="D119" i="66"/>
  <c r="G479" i="66"/>
  <c r="D355" i="66"/>
  <c r="G495" i="66"/>
  <c r="F604" i="66"/>
  <c r="E106" i="66"/>
  <c r="D440" i="66"/>
  <c r="E597" i="66"/>
  <c r="C257" i="66"/>
  <c r="C341" i="66"/>
  <c r="G145" i="66"/>
  <c r="E194" i="66"/>
  <c r="C658" i="66"/>
  <c r="F691" i="66"/>
  <c r="E594" i="66"/>
  <c r="D658" i="66"/>
  <c r="E316" i="66"/>
  <c r="C511" i="66"/>
  <c r="F517" i="66"/>
  <c r="C691" i="66"/>
  <c r="G370" i="66"/>
  <c r="G168" i="66"/>
  <c r="C594" i="66"/>
  <c r="F251" i="66"/>
  <c r="G365" i="66"/>
  <c r="F700" i="66"/>
  <c r="F478" i="66"/>
  <c r="F145" i="66"/>
  <c r="D582" i="66"/>
  <c r="F316" i="66"/>
  <c r="G517" i="66"/>
  <c r="G691" i="66"/>
  <c r="D533" i="66"/>
  <c r="C232" i="66"/>
  <c r="D594" i="66"/>
  <c r="E145" i="66"/>
  <c r="E282" i="66"/>
  <c r="C194" i="66"/>
  <c r="C282" i="66"/>
  <c r="F597" i="66"/>
  <c r="C535" i="66"/>
  <c r="E658" i="66"/>
  <c r="G316" i="66"/>
  <c r="G298" i="66"/>
  <c r="E533" i="66"/>
  <c r="C216" i="66"/>
  <c r="D262" i="66"/>
  <c r="F594" i="66"/>
  <c r="D284" i="66"/>
  <c r="F239" i="66"/>
  <c r="F298" i="66"/>
  <c r="F559" i="66"/>
  <c r="D168" i="66"/>
  <c r="C168" i="66"/>
  <c r="C582" i="66"/>
  <c r="C533" i="66"/>
  <c r="D415" i="66"/>
  <c r="E232" i="66"/>
  <c r="G474" i="66"/>
  <c r="G239" i="66"/>
  <c r="G22" i="66"/>
  <c r="F360" i="66"/>
  <c r="F470" i="66"/>
  <c r="AC72" i="66"/>
  <c r="G432" i="66"/>
  <c r="AE72" i="66"/>
  <c r="F432" i="66"/>
  <c r="E325" i="66"/>
  <c r="F168" i="66"/>
  <c r="D216" i="66"/>
  <c r="C365" i="66"/>
  <c r="G604" i="66"/>
  <c r="D145" i="66"/>
  <c r="G232" i="66"/>
  <c r="F232" i="66"/>
  <c r="E474" i="66"/>
  <c r="C235" i="66"/>
  <c r="G627" i="66"/>
  <c r="F383" i="66"/>
  <c r="E386" i="66"/>
  <c r="C432" i="66"/>
  <c r="E22" i="66"/>
  <c r="E60" i="66"/>
  <c r="D60" i="66"/>
  <c r="C60" i="66"/>
  <c r="E69" i="66"/>
  <c r="C69" i="66"/>
  <c r="D69" i="66"/>
  <c r="F69" i="66"/>
  <c r="G69" i="66"/>
  <c r="C61" i="66"/>
  <c r="E61" i="66"/>
  <c r="G50" i="66"/>
  <c r="F50" i="66"/>
  <c r="E397" i="66"/>
  <c r="D559" i="66"/>
  <c r="C190" i="66"/>
  <c r="F440" i="66"/>
  <c r="D194" i="66"/>
  <c r="C474" i="66"/>
  <c r="Z72" i="66"/>
  <c r="C323" i="66"/>
  <c r="D239" i="66"/>
  <c r="G336" i="66"/>
  <c r="E214" i="66"/>
  <c r="F357" i="66"/>
  <c r="G343" i="66"/>
  <c r="C357" i="66"/>
  <c r="F331" i="66"/>
  <c r="C314" i="66"/>
  <c r="C191" i="66"/>
  <c r="G475" i="66"/>
  <c r="E359" i="66"/>
  <c r="C343" i="66"/>
  <c r="G357" i="66"/>
  <c r="D330" i="66"/>
  <c r="E191" i="66"/>
  <c r="G463" i="66"/>
  <c r="E343" i="66"/>
  <c r="C351" i="66"/>
  <c r="E331" i="66"/>
  <c r="D518" i="66"/>
  <c r="D169" i="66"/>
  <c r="G284" i="66"/>
  <c r="E262" i="66"/>
  <c r="F455" i="66"/>
  <c r="F257" i="66"/>
  <c r="F365" i="66"/>
  <c r="F191" i="66"/>
  <c r="D307" i="66"/>
  <c r="D22" i="66"/>
  <c r="F658" i="66"/>
  <c r="F359" i="66"/>
  <c r="E351" i="66"/>
  <c r="G518" i="66"/>
  <c r="E169" i="66"/>
  <c r="F262" i="66"/>
  <c r="E257" i="66"/>
  <c r="E475" i="66"/>
  <c r="G307" i="66"/>
  <c r="F119" i="66"/>
  <c r="G143" i="66"/>
  <c r="F143" i="66"/>
  <c r="E143" i="66"/>
  <c r="F585" i="66"/>
  <c r="C307" i="66"/>
  <c r="F355" i="66"/>
  <c r="D511" i="66"/>
  <c r="F601" i="66"/>
  <c r="C301" i="66"/>
  <c r="C138" i="66"/>
  <c r="C169" i="66"/>
  <c r="C634" i="66"/>
  <c r="G126" i="66"/>
  <c r="AB27" i="66"/>
  <c r="E117" i="66"/>
  <c r="C239" i="66"/>
  <c r="F307" i="66"/>
  <c r="C585" i="66"/>
  <c r="C575" i="66"/>
  <c r="G585" i="66"/>
  <c r="E511" i="66"/>
  <c r="C427" i="66"/>
  <c r="F371" i="66"/>
  <c r="F138" i="66"/>
  <c r="D283" i="66"/>
  <c r="G112" i="66"/>
  <c r="G314" i="66"/>
  <c r="E634" i="66"/>
  <c r="D126" i="66"/>
  <c r="G547" i="66"/>
  <c r="F117" i="66"/>
  <c r="G212" i="66"/>
  <c r="X26" i="66"/>
  <c r="D585" i="66"/>
  <c r="F511" i="66"/>
  <c r="D351" i="66"/>
  <c r="C362" i="66"/>
  <c r="D138" i="66"/>
  <c r="E138" i="66"/>
  <c r="E314" i="66"/>
  <c r="F634" i="66"/>
  <c r="C126" i="66"/>
  <c r="D109" i="66"/>
  <c r="G117" i="66"/>
  <c r="F212" i="66"/>
  <c r="C143" i="66"/>
  <c r="C22" i="66"/>
  <c r="E559" i="66"/>
  <c r="E362" i="66"/>
  <c r="F314" i="66"/>
  <c r="C109" i="66"/>
  <c r="F362" i="66"/>
  <c r="E109" i="66"/>
  <c r="D394" i="66"/>
  <c r="D282" i="66"/>
  <c r="D343" i="66"/>
  <c r="D117" i="66"/>
  <c r="D331" i="66"/>
  <c r="E548" i="66"/>
  <c r="C397" i="66"/>
  <c r="C440" i="66"/>
  <c r="G362" i="66"/>
  <c r="D357" i="66"/>
  <c r="G666" i="66"/>
  <c r="E284" i="66"/>
  <c r="E376" i="66"/>
  <c r="G214" i="66"/>
  <c r="D474" i="66"/>
  <c r="G109" i="66"/>
  <c r="C383" i="66"/>
  <c r="G386" i="66"/>
  <c r="E572" i="66"/>
  <c r="E336" i="66"/>
  <c r="D214" i="66"/>
  <c r="F394" i="66"/>
  <c r="G575" i="66"/>
  <c r="G548" i="66"/>
  <c r="D666" i="66"/>
  <c r="G262" i="66"/>
  <c r="C214" i="66"/>
  <c r="Y72" i="66"/>
  <c r="G323" i="66"/>
  <c r="D575" i="66"/>
  <c r="F282" i="66"/>
  <c r="AC26" i="66"/>
  <c r="AE26" i="66"/>
  <c r="Y26" i="66"/>
  <c r="Z26" i="66"/>
  <c r="AC27" i="66"/>
  <c r="AE27" i="66"/>
  <c r="Z27" i="66"/>
  <c r="Z69" i="66"/>
  <c r="X27" i="66"/>
  <c r="X69" i="66"/>
  <c r="C621" i="66"/>
  <c r="F423" i="66"/>
  <c r="F310" i="66"/>
  <c r="E691" i="66"/>
  <c r="C490" i="66"/>
  <c r="C400" i="66"/>
  <c r="C518" i="66"/>
  <c r="D104" i="66"/>
  <c r="D523" i="66"/>
  <c r="E420" i="66"/>
  <c r="C376" i="66"/>
  <c r="C112" i="66"/>
  <c r="D61" i="66"/>
  <c r="E157" i="66"/>
  <c r="G237" i="66"/>
  <c r="G313" i="66"/>
  <c r="G447" i="66"/>
  <c r="D184" i="66"/>
  <c r="D634" i="66"/>
  <c r="F66" i="66"/>
  <c r="E39" i="66"/>
  <c r="C111" i="66"/>
  <c r="D348" i="66"/>
  <c r="F557" i="66"/>
  <c r="C651" i="66"/>
  <c r="F210" i="66"/>
  <c r="D641" i="66"/>
  <c r="E599" i="66"/>
  <c r="D599" i="66"/>
  <c r="C650" i="66"/>
  <c r="C464" i="66"/>
  <c r="D313" i="66"/>
  <c r="F447" i="66"/>
  <c r="G493" i="66"/>
  <c r="C604" i="66"/>
  <c r="E236" i="66"/>
  <c r="G66" i="66"/>
  <c r="C39" i="66"/>
  <c r="E111" i="66"/>
  <c r="G557" i="66"/>
  <c r="G81" i="66"/>
  <c r="F81" i="66"/>
  <c r="E81" i="66"/>
  <c r="D400" i="66"/>
  <c r="C565" i="66"/>
  <c r="D675" i="66"/>
  <c r="D478" i="66"/>
  <c r="F657" i="66"/>
  <c r="D464" i="66"/>
  <c r="E499" i="66"/>
  <c r="D431" i="66"/>
  <c r="E313" i="66"/>
  <c r="C493" i="66"/>
  <c r="F121" i="66"/>
  <c r="D420" i="66"/>
  <c r="C630" i="66"/>
  <c r="D236" i="66"/>
  <c r="E66" i="66"/>
  <c r="C588" i="66"/>
  <c r="D111" i="66"/>
  <c r="E348" i="66"/>
  <c r="E575" i="66"/>
  <c r="E456" i="66"/>
  <c r="F499" i="66"/>
  <c r="D630" i="66"/>
  <c r="G236" i="66"/>
  <c r="F348" i="66"/>
  <c r="D381" i="66"/>
  <c r="G381" i="66"/>
  <c r="C551" i="66"/>
  <c r="G490" i="66"/>
  <c r="E693" i="66"/>
  <c r="G657" i="66"/>
  <c r="C557" i="66"/>
  <c r="C515" i="66"/>
  <c r="G499" i="66"/>
  <c r="D378" i="66"/>
  <c r="C152" i="66"/>
  <c r="F456" i="66"/>
  <c r="E341" i="66"/>
  <c r="E114" i="66"/>
  <c r="E630" i="66"/>
  <c r="F236" i="66"/>
  <c r="F385" i="66"/>
  <c r="F208" i="66"/>
  <c r="E588" i="66"/>
  <c r="G348" i="66"/>
  <c r="E187" i="66"/>
  <c r="C459" i="66"/>
  <c r="F459" i="66"/>
  <c r="D459" i="66"/>
  <c r="E459" i="66"/>
  <c r="G459" i="66"/>
  <c r="F551" i="66"/>
  <c r="F650" i="66"/>
  <c r="D499" i="66"/>
  <c r="D515" i="66"/>
  <c r="C378" i="66"/>
  <c r="C151" i="66"/>
  <c r="E431" i="66"/>
  <c r="F630" i="66"/>
  <c r="C144" i="66"/>
  <c r="D385" i="66"/>
  <c r="C208" i="66"/>
  <c r="D345" i="66"/>
  <c r="D588" i="66"/>
  <c r="D237" i="66"/>
  <c r="D463" i="66"/>
  <c r="C463" i="66"/>
  <c r="D551" i="66"/>
  <c r="G394" i="66"/>
  <c r="E508" i="66"/>
  <c r="G650" i="66"/>
  <c r="G378" i="66"/>
  <c r="G210" i="66"/>
  <c r="G431" i="66"/>
  <c r="G385" i="66"/>
  <c r="F61" i="66"/>
  <c r="C212" i="66"/>
  <c r="F588" i="66"/>
  <c r="D157" i="66"/>
  <c r="C237" i="66"/>
  <c r="G420" i="66"/>
  <c r="C495" i="66"/>
  <c r="D495" i="66"/>
  <c r="F369" i="66"/>
  <c r="D66" i="66"/>
  <c r="D456" i="66"/>
  <c r="D650" i="66"/>
  <c r="D151" i="66"/>
  <c r="C106" i="66"/>
  <c r="C431" i="66"/>
  <c r="D92" i="66"/>
  <c r="D77" i="66"/>
  <c r="E566" i="66"/>
  <c r="G61" i="66"/>
  <c r="D212" i="66"/>
  <c r="C157" i="66"/>
  <c r="E237" i="66"/>
  <c r="G147" i="66"/>
  <c r="D147" i="66"/>
  <c r="F147" i="66"/>
  <c r="E147" i="66"/>
  <c r="F515" i="66"/>
  <c r="F124" i="66"/>
  <c r="C394" i="66"/>
  <c r="G341" i="66"/>
  <c r="E447" i="66"/>
  <c r="D310" i="66"/>
  <c r="F400" i="66"/>
  <c r="F378" i="66"/>
  <c r="C104" i="66"/>
  <c r="E518" i="66"/>
  <c r="G523" i="66"/>
  <c r="G114" i="66"/>
  <c r="D100" i="66"/>
  <c r="G100" i="66"/>
  <c r="E100" i="66"/>
  <c r="F100" i="66"/>
  <c r="D62" i="66"/>
  <c r="C62" i="66"/>
  <c r="G62" i="66"/>
  <c r="F62" i="66"/>
  <c r="E62" i="66"/>
  <c r="D82" i="66"/>
  <c r="G82" i="66"/>
  <c r="E82" i="66"/>
  <c r="C82" i="66"/>
  <c r="F82" i="66"/>
  <c r="C54" i="66"/>
  <c r="F54" i="66"/>
  <c r="E54" i="66"/>
  <c r="G54" i="66"/>
  <c r="D54" i="66"/>
  <c r="G263" i="66"/>
  <c r="F252" i="66"/>
  <c r="C129" i="66"/>
  <c r="G129" i="66"/>
  <c r="E129" i="66"/>
  <c r="D129" i="66"/>
  <c r="F129" i="66"/>
  <c r="G483" i="66"/>
  <c r="E483" i="66"/>
  <c r="G551" i="66"/>
  <c r="C306" i="66"/>
  <c r="F173" i="66"/>
  <c r="G173" i="66"/>
  <c r="E173" i="66"/>
  <c r="C173" i="66"/>
  <c r="D173" i="66"/>
  <c r="D234" i="66"/>
  <c r="G234" i="66"/>
  <c r="F234" i="66"/>
  <c r="E234" i="66"/>
  <c r="C234" i="66"/>
  <c r="C217" i="66"/>
  <c r="E217" i="66"/>
  <c r="F217" i="66"/>
  <c r="D217" i="66"/>
  <c r="G217" i="66"/>
  <c r="E260" i="66"/>
  <c r="G260" i="66"/>
  <c r="C260" i="66"/>
  <c r="E263" i="66"/>
  <c r="E451" i="66"/>
  <c r="C451" i="66"/>
  <c r="D451" i="66"/>
  <c r="D323" i="66"/>
  <c r="G699" i="66"/>
  <c r="E415" i="66"/>
  <c r="E133" i="66"/>
  <c r="D410" i="66"/>
  <c r="G410" i="66"/>
  <c r="E544" i="66"/>
  <c r="D694" i="66"/>
  <c r="C694" i="66"/>
  <c r="G39" i="66"/>
  <c r="F39" i="66"/>
  <c r="C429" i="66"/>
  <c r="D429" i="66"/>
  <c r="F429" i="66"/>
  <c r="G429" i="66"/>
  <c r="E429" i="66"/>
  <c r="E517" i="66"/>
  <c r="F615" i="66"/>
  <c r="C133" i="66"/>
  <c r="C303" i="66"/>
  <c r="E120" i="66"/>
  <c r="G120" i="66"/>
  <c r="F120" i="66"/>
  <c r="D120" i="66"/>
  <c r="E637" i="66"/>
  <c r="F111" i="66"/>
  <c r="G628" i="66"/>
  <c r="F628" i="66"/>
  <c r="D628" i="66"/>
  <c r="E628" i="66"/>
  <c r="C628" i="66"/>
  <c r="C483" i="66"/>
  <c r="D260" i="66"/>
  <c r="F577" i="66"/>
  <c r="D593" i="66"/>
  <c r="D681" i="66"/>
  <c r="E622" i="66"/>
  <c r="D581" i="66"/>
  <c r="C318" i="66"/>
  <c r="G240" i="66"/>
  <c r="F206" i="66"/>
  <c r="C206" i="66"/>
  <c r="D70" i="66"/>
  <c r="F320" i="66"/>
  <c r="D155" i="66"/>
  <c r="G338" i="66"/>
  <c r="F338" i="66"/>
  <c r="D338" i="66"/>
  <c r="C338" i="66"/>
  <c r="E338" i="66"/>
  <c r="E638" i="66"/>
  <c r="G593" i="66"/>
  <c r="F681" i="66"/>
  <c r="F483" i="66"/>
  <c r="F619" i="66"/>
  <c r="G405" i="66"/>
  <c r="F622" i="66"/>
  <c r="E581" i="66"/>
  <c r="C544" i="66"/>
  <c r="E464" i="66"/>
  <c r="G104" i="66"/>
  <c r="F318" i="66"/>
  <c r="F586" i="66"/>
  <c r="D167" i="66"/>
  <c r="B85" i="66"/>
  <c r="C85" i="66" s="1"/>
  <c r="E522" i="66"/>
  <c r="C210" i="66"/>
  <c r="E526" i="66"/>
  <c r="E318" i="66"/>
  <c r="E240" i="66"/>
  <c r="G637" i="66"/>
  <c r="D206" i="66"/>
  <c r="F261" i="66"/>
  <c r="C665" i="66"/>
  <c r="D208" i="66"/>
  <c r="E70" i="66"/>
  <c r="D320" i="66"/>
  <c r="D180" i="66"/>
  <c r="G28" i="66"/>
  <c r="E179" i="66"/>
  <c r="E155" i="66"/>
  <c r="G122" i="66"/>
  <c r="E122" i="66"/>
  <c r="D122" i="66"/>
  <c r="C122" i="66"/>
  <c r="F122" i="66"/>
  <c r="F330" i="66"/>
  <c r="G330" i="66"/>
  <c r="E611" i="66"/>
  <c r="D611" i="66"/>
  <c r="C611" i="66"/>
  <c r="F611" i="66"/>
  <c r="G611" i="66"/>
  <c r="D700" i="66"/>
  <c r="E700" i="66"/>
  <c r="C700" i="66"/>
  <c r="D443" i="66"/>
  <c r="C443" i="66"/>
  <c r="E443" i="66"/>
  <c r="G579" i="66"/>
  <c r="C579" i="66"/>
  <c r="E579" i="66"/>
  <c r="D579" i="66"/>
  <c r="F579" i="66"/>
  <c r="E627" i="66"/>
  <c r="G602" i="66"/>
  <c r="F602" i="66"/>
  <c r="C602" i="66"/>
  <c r="E602" i="66"/>
  <c r="D602" i="66"/>
  <c r="E92" i="66"/>
  <c r="D133" i="66"/>
  <c r="E152" i="66"/>
  <c r="G152" i="66"/>
  <c r="D266" i="66"/>
  <c r="C266" i="66"/>
  <c r="G266" i="66"/>
  <c r="F266" i="66"/>
  <c r="E266" i="66"/>
  <c r="D317" i="66"/>
  <c r="C317" i="66"/>
  <c r="G178" i="66"/>
  <c r="E178" i="66"/>
  <c r="D178" i="66"/>
  <c r="F178" i="66"/>
  <c r="C178" i="66"/>
  <c r="C28" i="66"/>
  <c r="D159" i="66"/>
  <c r="C159" i="66"/>
  <c r="C258" i="66"/>
  <c r="E258" i="66"/>
  <c r="D258" i="66"/>
  <c r="G258" i="66"/>
  <c r="F258" i="66"/>
  <c r="E675" i="66"/>
  <c r="D405" i="66"/>
  <c r="C622" i="66"/>
  <c r="F306" i="66"/>
  <c r="D577" i="66"/>
  <c r="C577" i="66"/>
  <c r="G565" i="66"/>
  <c r="D565" i="66"/>
  <c r="F152" i="66"/>
  <c r="E203" i="66"/>
  <c r="F203" i="66"/>
  <c r="G203" i="66"/>
  <c r="G140" i="66"/>
  <c r="F140" i="66"/>
  <c r="G622" i="66"/>
  <c r="D240" i="66"/>
  <c r="D615" i="66"/>
  <c r="C70" i="66"/>
  <c r="G289" i="66"/>
  <c r="D289" i="66"/>
  <c r="F289" i="66"/>
  <c r="E289" i="66"/>
  <c r="D370" i="66"/>
  <c r="C370" i="66"/>
  <c r="F106" i="66"/>
  <c r="G106" i="66"/>
  <c r="D483" i="66"/>
  <c r="E405" i="66"/>
  <c r="D470" i="66"/>
  <c r="G470" i="66"/>
  <c r="E586" i="66"/>
  <c r="C526" i="66"/>
  <c r="D144" i="66"/>
  <c r="E615" i="66"/>
  <c r="C637" i="66"/>
  <c r="G345" i="66"/>
  <c r="G665" i="66"/>
  <c r="G159" i="66"/>
  <c r="C50" i="66"/>
  <c r="E667" i="66"/>
  <c r="F667" i="66"/>
  <c r="G286" i="66"/>
  <c r="D286" i="66"/>
  <c r="C286" i="66"/>
  <c r="E286" i="66"/>
  <c r="F286" i="66"/>
  <c r="F638" i="66"/>
  <c r="E503" i="66"/>
  <c r="E369" i="66"/>
  <c r="C369" i="66"/>
  <c r="E619" i="66"/>
  <c r="C619" i="66"/>
  <c r="C586" i="66"/>
  <c r="E273" i="66"/>
  <c r="C167" i="66"/>
  <c r="D325" i="66"/>
  <c r="C522" i="66"/>
  <c r="D526" i="66"/>
  <c r="G318" i="66"/>
  <c r="G546" i="66"/>
  <c r="D21" i="66"/>
  <c r="F240" i="66"/>
  <c r="C156" i="66"/>
  <c r="E206" i="66"/>
  <c r="G77" i="66"/>
  <c r="D665" i="66"/>
  <c r="G208" i="66"/>
  <c r="F70" i="66"/>
  <c r="G320" i="66"/>
  <c r="E180" i="66"/>
  <c r="D28" i="66"/>
  <c r="C124" i="66"/>
  <c r="D179" i="66"/>
  <c r="F475" i="66"/>
  <c r="C187" i="66"/>
  <c r="G155" i="66"/>
  <c r="D583" i="66"/>
  <c r="G583" i="66"/>
  <c r="F583" i="66"/>
  <c r="E583" i="66"/>
  <c r="C583" i="66"/>
  <c r="C430" i="66"/>
  <c r="G430" i="66"/>
  <c r="F430" i="66"/>
  <c r="E430" i="66"/>
  <c r="D430" i="66"/>
  <c r="G337" i="66"/>
  <c r="F337" i="66"/>
  <c r="E337" i="66"/>
  <c r="D337" i="66"/>
  <c r="C337" i="66"/>
  <c r="C395" i="66"/>
  <c r="G395" i="66"/>
  <c r="F395" i="66"/>
  <c r="E395" i="66"/>
  <c r="D395" i="66"/>
  <c r="F249" i="66"/>
  <c r="G249" i="66"/>
  <c r="C699" i="66"/>
  <c r="E252" i="66"/>
  <c r="F28" i="66"/>
  <c r="G415" i="66"/>
  <c r="E297" i="66"/>
  <c r="C297" i="66"/>
  <c r="G297" i="66"/>
  <c r="F297" i="66"/>
  <c r="D297" i="66"/>
  <c r="G303" i="66"/>
  <c r="F303" i="66"/>
  <c r="D261" i="66"/>
  <c r="C261" i="66"/>
  <c r="E261" i="66"/>
  <c r="C16" i="66"/>
  <c r="F16" i="66"/>
  <c r="G16" i="66"/>
  <c r="E16" i="66"/>
  <c r="D16" i="66"/>
  <c r="E306" i="66"/>
  <c r="F133" i="66"/>
  <c r="G589" i="66"/>
  <c r="F589" i="66"/>
  <c r="E589" i="66"/>
  <c r="C589" i="66"/>
  <c r="D589" i="66"/>
  <c r="F184" i="66"/>
  <c r="D423" i="66"/>
  <c r="E423" i="66"/>
  <c r="E303" i="66"/>
  <c r="F581" i="66"/>
  <c r="E112" i="66"/>
  <c r="E184" i="66"/>
  <c r="D651" i="66"/>
  <c r="F651" i="66"/>
  <c r="E651" i="66"/>
  <c r="C641" i="66"/>
  <c r="G641" i="66"/>
  <c r="F641" i="66"/>
  <c r="G92" i="66"/>
  <c r="G252" i="66"/>
  <c r="F665" i="66"/>
  <c r="C21" i="66"/>
  <c r="E159" i="66"/>
  <c r="E689" i="66"/>
  <c r="D689" i="66"/>
  <c r="C689" i="66"/>
  <c r="F689" i="66"/>
  <c r="G689" i="66"/>
  <c r="C423" i="66"/>
  <c r="F503" i="66"/>
  <c r="F451" i="66"/>
  <c r="C227" i="66"/>
  <c r="G369" i="66"/>
  <c r="D619" i="66"/>
  <c r="E249" i="66"/>
  <c r="G586" i="66"/>
  <c r="F273" i="66"/>
  <c r="E167" i="66"/>
  <c r="E210" i="66"/>
  <c r="D522" i="66"/>
  <c r="E493" i="66"/>
  <c r="F526" i="66"/>
  <c r="C546" i="66"/>
  <c r="D376" i="66"/>
  <c r="F156" i="66"/>
  <c r="D121" i="66"/>
  <c r="C140" i="66"/>
  <c r="C320" i="66"/>
  <c r="C180" i="66"/>
  <c r="E124" i="66"/>
  <c r="C179" i="66"/>
  <c r="F187" i="66"/>
  <c r="C155" i="66"/>
  <c r="D301" i="66"/>
  <c r="E301" i="66"/>
  <c r="F301" i="66"/>
  <c r="C197" i="66"/>
  <c r="D197" i="66"/>
  <c r="E197" i="66"/>
  <c r="G197" i="66"/>
  <c r="F197" i="66"/>
  <c r="G116" i="66"/>
  <c r="F116" i="66"/>
  <c r="E116" i="66"/>
  <c r="D116" i="66"/>
  <c r="C116" i="66"/>
  <c r="G625" i="66"/>
  <c r="F625" i="66"/>
  <c r="C263" i="66"/>
  <c r="D263" i="66"/>
  <c r="D352" i="66"/>
  <c r="F352" i="66"/>
  <c r="E352" i="66"/>
  <c r="G562" i="66"/>
  <c r="E562" i="66"/>
  <c r="D562" i="66"/>
  <c r="F562" i="66"/>
  <c r="C562" i="66"/>
  <c r="C627" i="66"/>
  <c r="G333" i="66"/>
  <c r="F333" i="66"/>
  <c r="D333" i="66"/>
  <c r="C333" i="66"/>
  <c r="E333" i="66"/>
  <c r="F593" i="66"/>
  <c r="E593" i="66"/>
  <c r="G151" i="66"/>
  <c r="F151" i="66"/>
  <c r="G681" i="66"/>
  <c r="C681" i="66"/>
  <c r="F694" i="66"/>
  <c r="F415" i="66"/>
  <c r="D50" i="66"/>
  <c r="D538" i="66"/>
  <c r="F538" i="66"/>
  <c r="G538" i="66"/>
  <c r="E538" i="66"/>
  <c r="C538" i="66"/>
  <c r="F182" i="66"/>
  <c r="E182" i="66"/>
  <c r="D182" i="66"/>
  <c r="C182" i="66"/>
  <c r="G182" i="66"/>
  <c r="G694" i="66"/>
  <c r="D306" i="66"/>
  <c r="G615" i="66"/>
  <c r="D657" i="66"/>
  <c r="C657" i="66"/>
  <c r="C352" i="66"/>
  <c r="E577" i="66"/>
  <c r="C470" i="66"/>
  <c r="D112" i="66"/>
  <c r="C478" i="66"/>
  <c r="G451" i="66"/>
  <c r="C517" i="66"/>
  <c r="E565" i="66"/>
  <c r="C249" i="66"/>
  <c r="G273" i="66"/>
  <c r="F167" i="66"/>
  <c r="C325" i="66"/>
  <c r="F522" i="66"/>
  <c r="D493" i="66"/>
  <c r="C666" i="66"/>
  <c r="D546" i="66"/>
  <c r="F376" i="66"/>
  <c r="C345" i="66"/>
  <c r="D114" i="66"/>
  <c r="D156" i="66"/>
  <c r="C566" i="66"/>
  <c r="D140" i="66"/>
  <c r="C77" i="66"/>
  <c r="C385" i="66"/>
  <c r="F180" i="66"/>
  <c r="D627" i="66"/>
  <c r="D124" i="66"/>
  <c r="D475" i="66"/>
  <c r="F179" i="66"/>
  <c r="D187" i="66"/>
  <c r="C514" i="66"/>
  <c r="D514" i="66"/>
  <c r="F514" i="66"/>
  <c r="E514" i="66"/>
  <c r="G514" i="66"/>
  <c r="G582" i="66"/>
  <c r="E582" i="66"/>
  <c r="E329" i="66"/>
  <c r="D329" i="66"/>
  <c r="G329" i="66"/>
  <c r="C329" i="66"/>
  <c r="F329" i="66"/>
  <c r="D298" i="66"/>
  <c r="E298" i="66"/>
  <c r="G60" i="66"/>
  <c r="F60" i="66"/>
  <c r="C340" i="66"/>
  <c r="G340" i="66"/>
  <c r="C172" i="66"/>
  <c r="G172" i="66"/>
  <c r="F172" i="66"/>
  <c r="E172" i="66"/>
  <c r="D172" i="66"/>
  <c r="E601" i="66"/>
  <c r="D601" i="66"/>
  <c r="C601" i="66"/>
  <c r="G397" i="66"/>
  <c r="F397" i="66"/>
  <c r="E697" i="66"/>
  <c r="F697" i="66"/>
  <c r="D697" i="66"/>
  <c r="C697" i="66"/>
  <c r="F335" i="66"/>
  <c r="G335" i="66"/>
  <c r="D335" i="66"/>
  <c r="C413" i="66"/>
  <c r="G413" i="66"/>
  <c r="F413" i="66"/>
  <c r="E413" i="66"/>
  <c r="D413" i="66"/>
  <c r="D503" i="66"/>
  <c r="C503" i="66"/>
  <c r="F405" i="66"/>
  <c r="F693" i="66"/>
  <c r="D693" i="66"/>
  <c r="E144" i="66"/>
  <c r="G144" i="66"/>
  <c r="D638" i="66"/>
  <c r="C638" i="66"/>
  <c r="C184" i="66"/>
  <c r="G693" i="66"/>
  <c r="G352" i="66"/>
  <c r="D637" i="66"/>
  <c r="C675" i="66"/>
  <c r="F260" i="66"/>
  <c r="G675" i="66"/>
  <c r="G581" i="66"/>
  <c r="F345" i="66"/>
  <c r="D227" i="66"/>
  <c r="G227" i="66"/>
  <c r="F148" i="66"/>
  <c r="E148" i="66"/>
  <c r="D148" i="66"/>
  <c r="C148" i="66"/>
  <c r="G148" i="66"/>
  <c r="C121" i="66"/>
  <c r="G121" i="66"/>
  <c r="F599" i="66"/>
  <c r="D667" i="66"/>
  <c r="C599" i="66"/>
  <c r="E478" i="66"/>
  <c r="F227" i="66"/>
  <c r="G544" i="66"/>
  <c r="D249" i="66"/>
  <c r="F464" i="66"/>
  <c r="E335" i="66"/>
  <c r="G331" i="66"/>
  <c r="G325" i="66"/>
  <c r="E546" i="66"/>
  <c r="C114" i="66"/>
  <c r="F21" i="66"/>
  <c r="D566" i="66"/>
  <c r="E140" i="66"/>
  <c r="E77" i="66"/>
  <c r="E323" i="66"/>
  <c r="E50" i="66"/>
  <c r="C494" i="66"/>
  <c r="E494" i="66"/>
  <c r="D494" i="66"/>
  <c r="E661" i="66"/>
  <c r="D661" i="66"/>
  <c r="F661" i="66"/>
  <c r="G220" i="66"/>
  <c r="F220" i="66"/>
  <c r="E220" i="66"/>
  <c r="D220" i="66"/>
  <c r="C220" i="66"/>
  <c r="F213" i="66"/>
  <c r="E213" i="66"/>
  <c r="C213" i="66"/>
  <c r="G283" i="66"/>
  <c r="F283" i="66"/>
  <c r="C283" i="66"/>
  <c r="G103" i="66"/>
  <c r="F103" i="66"/>
  <c r="E103" i="66"/>
  <c r="D103" i="66"/>
  <c r="C103" i="66"/>
  <c r="C288" i="66"/>
  <c r="G288" i="66"/>
  <c r="F288" i="66"/>
  <c r="E288" i="66"/>
  <c r="D288" i="66"/>
  <c r="D501" i="66"/>
  <c r="C501" i="66"/>
  <c r="G540" i="66"/>
  <c r="F540" i="66"/>
  <c r="E540" i="66"/>
  <c r="D540" i="66"/>
  <c r="C540" i="66"/>
  <c r="D507" i="66"/>
  <c r="E507" i="66"/>
  <c r="AE69" i="66"/>
  <c r="AC69" i="66"/>
  <c r="Y69" i="66"/>
  <c r="C19" i="66"/>
  <c r="D19" i="66"/>
  <c r="G19" i="66"/>
  <c r="E19" i="66"/>
  <c r="F19" i="66"/>
  <c r="G67" i="66"/>
  <c r="E67" i="66"/>
  <c r="F67" i="66"/>
  <c r="D67" i="66"/>
  <c r="C67" i="66"/>
  <c r="G40" i="66"/>
  <c r="F40" i="66"/>
  <c r="E40" i="66"/>
  <c r="D40" i="66"/>
  <c r="C40" i="66"/>
  <c r="G26" i="66"/>
  <c r="F26" i="66"/>
  <c r="C26" i="66"/>
  <c r="E26" i="66"/>
  <c r="D26" i="66"/>
  <c r="G27" i="66"/>
  <c r="E27" i="66"/>
  <c r="F27" i="66"/>
  <c r="C27" i="66"/>
  <c r="D27" i="66"/>
  <c r="F43" i="66"/>
  <c r="E43" i="66"/>
  <c r="D43" i="66"/>
  <c r="C43" i="66"/>
  <c r="G43" i="66"/>
  <c r="G24" i="66"/>
  <c r="D24" i="66"/>
  <c r="E24" i="66"/>
  <c r="C24" i="66"/>
  <c r="F24" i="66"/>
  <c r="D73" i="66"/>
  <c r="C73" i="66"/>
  <c r="G73" i="66"/>
  <c r="F73" i="66"/>
  <c r="E73" i="66"/>
  <c r="D68" i="66"/>
  <c r="C68" i="66"/>
  <c r="G68" i="66"/>
  <c r="F68" i="66"/>
  <c r="E68" i="66"/>
  <c r="G18" i="66"/>
  <c r="G7" i="66" s="1"/>
  <c r="D18" i="66"/>
  <c r="D7" i="66" s="1"/>
  <c r="E18" i="66"/>
  <c r="E7" i="66" s="1"/>
  <c r="C18" i="66"/>
  <c r="C7" i="66" s="1"/>
  <c r="F18" i="66"/>
  <c r="F7" i="66" s="1"/>
  <c r="B7" i="66"/>
  <c r="G564" i="66"/>
  <c r="F564" i="66"/>
  <c r="E564" i="66"/>
  <c r="D564" i="66"/>
  <c r="C564" i="66"/>
  <c r="G592" i="66"/>
  <c r="C592" i="66"/>
  <c r="F592" i="66"/>
  <c r="E592" i="66"/>
  <c r="D592" i="66"/>
  <c r="AI88" i="66"/>
  <c r="B88" i="66"/>
  <c r="F224" i="66"/>
  <c r="E224" i="66"/>
  <c r="C224" i="66"/>
  <c r="G224" i="66"/>
  <c r="D224" i="66"/>
  <c r="F407" i="66"/>
  <c r="E407" i="66"/>
  <c r="C407" i="66"/>
  <c r="G407" i="66"/>
  <c r="D407" i="66"/>
  <c r="G524" i="66"/>
  <c r="F524" i="66"/>
  <c r="E524" i="66"/>
  <c r="C524" i="66"/>
  <c r="D524" i="66"/>
  <c r="F487" i="66"/>
  <c r="E487" i="66"/>
  <c r="D487" i="66"/>
  <c r="G487" i="66"/>
  <c r="C487" i="66"/>
  <c r="G55" i="66"/>
  <c r="F55" i="66"/>
  <c r="E55" i="66"/>
  <c r="D55" i="66"/>
  <c r="C55" i="66"/>
  <c r="C537" i="66"/>
  <c r="E537" i="66"/>
  <c r="D537" i="66"/>
  <c r="G537" i="66"/>
  <c r="F537" i="66"/>
  <c r="F268" i="66"/>
  <c r="E268" i="66"/>
  <c r="D268" i="66"/>
  <c r="C268" i="66"/>
  <c r="G268" i="66"/>
  <c r="C529" i="66"/>
  <c r="G529" i="66"/>
  <c r="D529" i="66"/>
  <c r="E529" i="66"/>
  <c r="F529" i="66"/>
  <c r="G568" i="66"/>
  <c r="C568" i="66"/>
  <c r="F568" i="66"/>
  <c r="E568" i="66"/>
  <c r="D568" i="66"/>
  <c r="G158" i="66"/>
  <c r="E158" i="66"/>
  <c r="F158" i="66"/>
  <c r="D158" i="66"/>
  <c r="C158" i="66"/>
  <c r="C458" i="66"/>
  <c r="G458" i="66"/>
  <c r="F458" i="66"/>
  <c r="D458" i="66"/>
  <c r="E458" i="66"/>
  <c r="G56" i="66"/>
  <c r="E56" i="66"/>
  <c r="F56" i="66"/>
  <c r="C56" i="66"/>
  <c r="D56" i="66"/>
  <c r="G332" i="66"/>
  <c r="F332" i="66"/>
  <c r="E332" i="66"/>
  <c r="D332" i="66"/>
  <c r="C332" i="66"/>
  <c r="C680" i="66"/>
  <c r="F680" i="66"/>
  <c r="G680" i="66"/>
  <c r="E680" i="66"/>
  <c r="D680" i="66"/>
  <c r="F590" i="66"/>
  <c r="E590" i="66"/>
  <c r="C590" i="66"/>
  <c r="G590" i="66"/>
  <c r="D590" i="66"/>
  <c r="AI86" i="66"/>
  <c r="B86" i="66"/>
  <c r="E72" i="66"/>
  <c r="F72" i="66"/>
  <c r="D72" i="66"/>
  <c r="C72" i="66"/>
  <c r="G72" i="66"/>
  <c r="C672" i="66"/>
  <c r="F672" i="66"/>
  <c r="D672" i="66"/>
  <c r="G672" i="66"/>
  <c r="E672" i="66"/>
  <c r="G669" i="66"/>
  <c r="C669" i="66"/>
  <c r="F669" i="66"/>
  <c r="E669" i="66"/>
  <c r="D669" i="66"/>
  <c r="G417" i="66"/>
  <c r="F417" i="66"/>
  <c r="E417" i="66"/>
  <c r="D417" i="66"/>
  <c r="C417" i="66"/>
  <c r="D265" i="66"/>
  <c r="C265" i="66"/>
  <c r="G265" i="66"/>
  <c r="F265" i="66"/>
  <c r="E265" i="66"/>
  <c r="G654" i="66"/>
  <c r="F654" i="66"/>
  <c r="E654" i="66"/>
  <c r="C654" i="66"/>
  <c r="D654" i="66"/>
  <c r="G74" i="66"/>
  <c r="F74" i="66"/>
  <c r="D74" i="66"/>
  <c r="C74" i="66"/>
  <c r="E74" i="66"/>
  <c r="G578" i="66"/>
  <c r="F578" i="66"/>
  <c r="E578" i="66"/>
  <c r="D578" i="66"/>
  <c r="C578" i="66"/>
  <c r="G519" i="66"/>
  <c r="F519" i="66"/>
  <c r="E519" i="66"/>
  <c r="C519" i="66"/>
  <c r="D519" i="66"/>
  <c r="F399" i="66"/>
  <c r="D399" i="66"/>
  <c r="C399" i="66"/>
  <c r="G399" i="66"/>
  <c r="E399" i="66"/>
  <c r="G294" i="66"/>
  <c r="E294" i="66"/>
  <c r="C294" i="66"/>
  <c r="D294" i="66"/>
  <c r="F294" i="66"/>
  <c r="G42" i="66"/>
  <c r="C42" i="66"/>
  <c r="E42" i="66"/>
  <c r="D42" i="66"/>
  <c r="F42" i="66"/>
  <c r="D542" i="66"/>
  <c r="C542" i="66"/>
  <c r="G542" i="66"/>
  <c r="F542" i="66"/>
  <c r="E542" i="66"/>
  <c r="E663" i="66"/>
  <c r="D663" i="66"/>
  <c r="C663" i="66"/>
  <c r="F663" i="66"/>
  <c r="G663" i="66"/>
  <c r="D457" i="66"/>
  <c r="C457" i="66"/>
  <c r="F457" i="66"/>
  <c r="E457" i="66"/>
  <c r="G457" i="66"/>
  <c r="F59" i="66"/>
  <c r="E59" i="66"/>
  <c r="C59" i="66"/>
  <c r="G59" i="66"/>
  <c r="D59" i="66"/>
  <c r="C99" i="66"/>
  <c r="F99" i="66"/>
  <c r="G99" i="66"/>
  <c r="E99" i="66"/>
  <c r="D99" i="66"/>
  <c r="E528" i="66"/>
  <c r="D528" i="66"/>
  <c r="G528" i="66"/>
  <c r="F528" i="66"/>
  <c r="C528" i="66"/>
  <c r="F64" i="66"/>
  <c r="E64" i="66"/>
  <c r="D64" i="66"/>
  <c r="G64" i="66"/>
  <c r="C64" i="66"/>
  <c r="B87" i="66"/>
  <c r="AI87" i="66"/>
  <c r="C292" i="66"/>
  <c r="E292" i="66"/>
  <c r="D292" i="66"/>
  <c r="G292" i="66"/>
  <c r="F292" i="66"/>
  <c r="C656" i="66"/>
  <c r="F656" i="66"/>
  <c r="G656" i="66"/>
  <c r="E656" i="66"/>
  <c r="D656" i="66"/>
  <c r="E433" i="66"/>
  <c r="G433" i="66"/>
  <c r="D433" i="66"/>
  <c r="C433" i="66"/>
  <c r="F433" i="66"/>
  <c r="G516" i="66"/>
  <c r="C516" i="66"/>
  <c r="F516" i="66"/>
  <c r="E516" i="66"/>
  <c r="D516" i="66"/>
  <c r="F576" i="66"/>
  <c r="E576" i="66"/>
  <c r="D576" i="66"/>
  <c r="G576" i="66"/>
  <c r="C576" i="66"/>
  <c r="D698" i="66"/>
  <c r="F698" i="66"/>
  <c r="C698" i="66"/>
  <c r="G698" i="66"/>
  <c r="E698" i="66"/>
  <c r="C610" i="66"/>
  <c r="D610" i="66"/>
  <c r="G610" i="66"/>
  <c r="F610" i="66"/>
  <c r="E610" i="66"/>
  <c r="C505" i="66"/>
  <c r="G505" i="66"/>
  <c r="D505" i="66"/>
  <c r="E505" i="66"/>
  <c r="F505" i="66"/>
  <c r="F264" i="66"/>
  <c r="E264" i="66"/>
  <c r="G264" i="66"/>
  <c r="D264" i="66"/>
  <c r="C264" i="66"/>
  <c r="E387" i="66"/>
  <c r="G387" i="66"/>
  <c r="F387" i="66"/>
  <c r="D387" i="66"/>
  <c r="C387" i="66"/>
  <c r="G684" i="66"/>
  <c r="F684" i="66"/>
  <c r="E684" i="66"/>
  <c r="D684" i="66"/>
  <c r="C684" i="66"/>
  <c r="D623" i="66"/>
  <c r="C623" i="66"/>
  <c r="G623" i="66"/>
  <c r="F623" i="66"/>
  <c r="E623" i="66"/>
  <c r="F238" i="66"/>
  <c r="E238" i="66"/>
  <c r="G238" i="66"/>
  <c r="C238" i="66"/>
  <c r="D238" i="66"/>
  <c r="E631" i="66"/>
  <c r="D631" i="66"/>
  <c r="C631" i="66"/>
  <c r="F631" i="66"/>
  <c r="G631" i="66"/>
  <c r="G46" i="66"/>
  <c r="F46" i="66"/>
  <c r="C46" i="66"/>
  <c r="E46" i="66"/>
  <c r="D46" i="66"/>
  <c r="E367" i="66"/>
  <c r="C367" i="66"/>
  <c r="D367" i="66"/>
  <c r="G367" i="66"/>
  <c r="F367" i="66"/>
  <c r="G255" i="66"/>
  <c r="E255" i="66"/>
  <c r="F255" i="66"/>
  <c r="C255" i="66"/>
  <c r="D255" i="66"/>
  <c r="G243" i="66"/>
  <c r="C243" i="66"/>
  <c r="F243" i="66"/>
  <c r="E243" i="66"/>
  <c r="D243" i="66"/>
  <c r="C492" i="66"/>
  <c r="D492" i="66"/>
  <c r="G492" i="66"/>
  <c r="E492" i="66"/>
  <c r="F492" i="66"/>
  <c r="D510" i="66"/>
  <c r="C510" i="66"/>
  <c r="F510" i="66"/>
  <c r="E510" i="66"/>
  <c r="G510" i="66"/>
  <c r="G441" i="66"/>
  <c r="E441" i="66"/>
  <c r="D441" i="66"/>
  <c r="C441" i="66"/>
  <c r="F441" i="66"/>
  <c r="C481" i="66"/>
  <c r="G481" i="66"/>
  <c r="F481" i="66"/>
  <c r="D481" i="66"/>
  <c r="E481" i="66"/>
  <c r="G466" i="66"/>
  <c r="F466" i="66"/>
  <c r="E466" i="66"/>
  <c r="C466" i="66"/>
  <c r="D466" i="66"/>
  <c r="G686" i="66"/>
  <c r="F686" i="66"/>
  <c r="E686" i="66"/>
  <c r="D686" i="66"/>
  <c r="C686" i="66"/>
  <c r="G375" i="66"/>
  <c r="E375" i="66"/>
  <c r="C375" i="66"/>
  <c r="F375" i="66"/>
  <c r="D375" i="66"/>
  <c r="Z73" i="66"/>
  <c r="X73" i="66"/>
  <c r="Y73" i="66"/>
  <c r="AE73" i="66"/>
  <c r="AC73" i="66"/>
  <c r="AB73" i="66"/>
  <c r="G134" i="66"/>
  <c r="C134" i="66"/>
  <c r="F134" i="66"/>
  <c r="E134" i="66"/>
  <c r="D134" i="66"/>
  <c r="G489" i="66"/>
  <c r="C489" i="66"/>
  <c r="F489" i="66"/>
  <c r="E489" i="66"/>
  <c r="D489" i="66"/>
  <c r="F473" i="66"/>
  <c r="G473" i="66"/>
  <c r="D473" i="66"/>
  <c r="C473" i="66"/>
  <c r="E473" i="66"/>
  <c r="D532" i="66"/>
  <c r="C532" i="66"/>
  <c r="G532" i="66"/>
  <c r="F532" i="66"/>
  <c r="E532" i="66"/>
  <c r="G396" i="66"/>
  <c r="C396" i="66"/>
  <c r="E396" i="66"/>
  <c r="D396" i="66"/>
  <c r="F396" i="66"/>
  <c r="G350" i="66"/>
  <c r="E350" i="66"/>
  <c r="F350" i="66"/>
  <c r="C350" i="66"/>
  <c r="D350" i="66"/>
  <c r="G223" i="66"/>
  <c r="D223" i="66"/>
  <c r="F223" i="66"/>
  <c r="E223" i="66"/>
  <c r="C223" i="66"/>
  <c r="C75" i="66"/>
  <c r="D75" i="66"/>
  <c r="E75" i="66"/>
  <c r="G75" i="66"/>
  <c r="F75" i="66"/>
  <c r="G300" i="66"/>
  <c r="C300" i="66"/>
  <c r="F300" i="66"/>
  <c r="E300" i="66"/>
  <c r="D300" i="66"/>
  <c r="G644" i="66"/>
  <c r="F644" i="66"/>
  <c r="E644" i="66"/>
  <c r="D644" i="66"/>
  <c r="C644" i="66"/>
  <c r="C688" i="66"/>
  <c r="F688" i="66"/>
  <c r="G688" i="66"/>
  <c r="D688" i="66"/>
  <c r="E688" i="66"/>
  <c r="C553" i="66"/>
  <c r="F553" i="66"/>
  <c r="E553" i="66"/>
  <c r="D553" i="66"/>
  <c r="G553" i="66"/>
  <c r="E97" i="66"/>
  <c r="F97" i="66"/>
  <c r="G97" i="66"/>
  <c r="D97" i="66"/>
  <c r="C97" i="66"/>
  <c r="C209" i="66"/>
  <c r="F209" i="66"/>
  <c r="E209" i="66"/>
  <c r="G209" i="66"/>
  <c r="D209" i="66"/>
  <c r="C63" i="66"/>
  <c r="F63" i="66"/>
  <c r="E63" i="66"/>
  <c r="D63" i="66"/>
  <c r="G63" i="66"/>
  <c r="G93" i="66"/>
  <c r="F93" i="66"/>
  <c r="D93" i="66"/>
  <c r="E93" i="66"/>
  <c r="C93" i="66"/>
  <c r="G646" i="66"/>
  <c r="F646" i="66"/>
  <c r="E646" i="66"/>
  <c r="D646" i="66"/>
  <c r="C646" i="66"/>
  <c r="G435" i="66"/>
  <c r="F435" i="66"/>
  <c r="E435" i="66"/>
  <c r="C435" i="66"/>
  <c r="D435" i="66"/>
  <c r="G302" i="66"/>
  <c r="E302" i="66"/>
  <c r="C302" i="66"/>
  <c r="F302" i="66"/>
  <c r="D302" i="66"/>
  <c r="C422" i="66"/>
  <c r="E422" i="66"/>
  <c r="D422" i="66"/>
  <c r="G422" i="66"/>
  <c r="F422" i="66"/>
  <c r="E444" i="66"/>
  <c r="D444" i="66"/>
  <c r="C444" i="66"/>
  <c r="G444" i="66"/>
  <c r="F444" i="66"/>
  <c r="G244" i="66"/>
  <c r="F244" i="66"/>
  <c r="C244" i="66"/>
  <c r="E244" i="66"/>
  <c r="D244" i="66"/>
  <c r="C418" i="66"/>
  <c r="G418" i="66"/>
  <c r="F418" i="66"/>
  <c r="E418" i="66"/>
  <c r="D418" i="66"/>
  <c r="C664" i="66"/>
  <c r="F664" i="66"/>
  <c r="G664" i="66"/>
  <c r="E664" i="66"/>
  <c r="D664" i="66"/>
  <c r="G425" i="66"/>
  <c r="F425" i="66"/>
  <c r="C425" i="66"/>
  <c r="D425" i="66"/>
  <c r="E425" i="66"/>
  <c r="D95" i="66"/>
  <c r="C95" i="66"/>
  <c r="F95" i="66"/>
  <c r="E95" i="66"/>
  <c r="G95" i="66"/>
  <c r="C25" i="66"/>
  <c r="D25" i="66"/>
  <c r="E25" i="66"/>
  <c r="F25" i="66"/>
  <c r="G25" i="66"/>
  <c r="C414" i="66"/>
  <c r="G414" i="66"/>
  <c r="F414" i="66"/>
  <c r="E414" i="66"/>
  <c r="D414" i="66"/>
  <c r="G23" i="66"/>
  <c r="F23" i="66"/>
  <c r="D23" i="66"/>
  <c r="E23" i="66"/>
  <c r="C23" i="66"/>
  <c r="E32" i="66"/>
  <c r="D32" i="66"/>
  <c r="C32" i="66"/>
  <c r="G32" i="66"/>
  <c r="F32" i="66"/>
  <c r="C648" i="66"/>
  <c r="F648" i="66"/>
  <c r="G648" i="66"/>
  <c r="E648" i="66"/>
  <c r="D648" i="66"/>
  <c r="F620" i="66"/>
  <c r="C620" i="66"/>
  <c r="G620" i="66"/>
  <c r="D620" i="66"/>
  <c r="E620" i="66"/>
  <c r="E679" i="66"/>
  <c r="D679" i="66"/>
  <c r="C679" i="66"/>
  <c r="F679" i="66"/>
  <c r="G679" i="66"/>
  <c r="D468" i="66"/>
  <c r="C468" i="66"/>
  <c r="G468" i="66"/>
  <c r="E468" i="66"/>
  <c r="F468" i="66"/>
  <c r="C142" i="66"/>
  <c r="F142" i="66"/>
  <c r="G142" i="66"/>
  <c r="E142" i="66"/>
  <c r="D142" i="66"/>
  <c r="F409" i="66"/>
  <c r="E409" i="66"/>
  <c r="C409" i="66"/>
  <c r="G409" i="66"/>
  <c r="D409" i="66"/>
  <c r="F471" i="66"/>
  <c r="E471" i="66"/>
  <c r="G471" i="66"/>
  <c r="D471" i="66"/>
  <c r="C471" i="66"/>
  <c r="E401" i="66"/>
  <c r="D401" i="66"/>
  <c r="G401" i="66"/>
  <c r="F401" i="66"/>
  <c r="C401" i="66"/>
  <c r="F256" i="66"/>
  <c r="E256" i="66"/>
  <c r="D256" i="66"/>
  <c r="G256" i="66"/>
  <c r="C256" i="66"/>
  <c r="D49" i="66"/>
  <c r="C49" i="66"/>
  <c r="G49" i="66"/>
  <c r="F49" i="66"/>
  <c r="E49" i="66"/>
  <c r="G326" i="66"/>
  <c r="E326" i="66"/>
  <c r="C326" i="66"/>
  <c r="F326" i="66"/>
  <c r="D326" i="66"/>
  <c r="AI91" i="66"/>
  <c r="B91" i="66"/>
  <c r="E53" i="66"/>
  <c r="D53" i="66"/>
  <c r="C53" i="66"/>
  <c r="G53" i="66"/>
  <c r="F53" i="66"/>
  <c r="G334" i="66"/>
  <c r="E334" i="66"/>
  <c r="C334" i="66"/>
  <c r="D334" i="66"/>
  <c r="F334" i="66"/>
  <c r="C44" i="66"/>
  <c r="D44" i="66"/>
  <c r="E44" i="66"/>
  <c r="G44" i="66"/>
  <c r="F44" i="66"/>
  <c r="C561" i="66"/>
  <c r="E561" i="66"/>
  <c r="D561" i="66"/>
  <c r="F561" i="66"/>
  <c r="G561" i="66"/>
  <c r="E322" i="66"/>
  <c r="D322" i="66"/>
  <c r="F322" i="66"/>
  <c r="G322" i="66"/>
  <c r="C322" i="66"/>
  <c r="G183" i="66"/>
  <c r="E183" i="66"/>
  <c r="F183" i="66"/>
  <c r="D183" i="66"/>
  <c r="C183" i="66"/>
  <c r="D390" i="66"/>
  <c r="E390" i="66"/>
  <c r="C390" i="66"/>
  <c r="F390" i="66"/>
  <c r="G390" i="66"/>
  <c r="G446" i="66"/>
  <c r="C446" i="66"/>
  <c r="F446" i="66"/>
  <c r="D446" i="66"/>
  <c r="E446" i="66"/>
  <c r="G271" i="66"/>
  <c r="D271" i="66"/>
  <c r="C271" i="66"/>
  <c r="E271" i="66"/>
  <c r="F271" i="66"/>
  <c r="G366" i="66"/>
  <c r="E366" i="66"/>
  <c r="C366" i="66"/>
  <c r="D366" i="66"/>
  <c r="F366" i="66"/>
  <c r="G76" i="66"/>
  <c r="E76" i="66"/>
  <c r="F76" i="66"/>
  <c r="D76" i="66"/>
  <c r="C76" i="66"/>
  <c r="G660" i="66"/>
  <c r="F660" i="66"/>
  <c r="C660" i="66"/>
  <c r="E660" i="66"/>
  <c r="D660" i="66"/>
  <c r="D472" i="66"/>
  <c r="F472" i="66"/>
  <c r="G472" i="66"/>
  <c r="C472" i="66"/>
  <c r="E472" i="66"/>
  <c r="F486" i="66"/>
  <c r="E486" i="66"/>
  <c r="G486" i="66"/>
  <c r="D486" i="66"/>
  <c r="C486" i="66"/>
  <c r="G384" i="66"/>
  <c r="C384" i="66"/>
  <c r="E384" i="66"/>
  <c r="D384" i="66"/>
  <c r="F384" i="66"/>
  <c r="G692" i="66"/>
  <c r="F692" i="66"/>
  <c r="E692" i="66"/>
  <c r="D692" i="66"/>
  <c r="C692" i="66"/>
  <c r="F465" i="66"/>
  <c r="E465" i="66"/>
  <c r="D465" i="66"/>
  <c r="C465" i="66"/>
  <c r="G465" i="66"/>
  <c r="E504" i="66"/>
  <c r="D504" i="66"/>
  <c r="C504" i="66"/>
  <c r="G504" i="66"/>
  <c r="F504" i="66"/>
  <c r="D428" i="66"/>
  <c r="C428" i="66"/>
  <c r="G428" i="66"/>
  <c r="F428" i="66"/>
  <c r="E428" i="66"/>
  <c r="D299" i="66"/>
  <c r="F299" i="66"/>
  <c r="E299" i="66"/>
  <c r="C299" i="66"/>
  <c r="G299" i="66"/>
  <c r="G556" i="66"/>
  <c r="E556" i="66"/>
  <c r="F556" i="66"/>
  <c r="D556" i="66"/>
  <c r="C556" i="66"/>
  <c r="C521" i="66"/>
  <c r="G521" i="66"/>
  <c r="E521" i="66"/>
  <c r="D521" i="66"/>
  <c r="F521" i="66"/>
  <c r="G587" i="66"/>
  <c r="E587" i="66"/>
  <c r="C587" i="66"/>
  <c r="F587" i="66"/>
  <c r="D587" i="66"/>
  <c r="E38" i="66"/>
  <c r="D38" i="66"/>
  <c r="C38" i="66"/>
  <c r="G38" i="66"/>
  <c r="F38" i="66"/>
  <c r="E491" i="66"/>
  <c r="D491" i="66"/>
  <c r="C491" i="66"/>
  <c r="F491" i="66"/>
  <c r="G491" i="66"/>
  <c r="E520" i="66"/>
  <c r="D520" i="66"/>
  <c r="G520" i="66"/>
  <c r="F520" i="66"/>
  <c r="C520" i="66"/>
  <c r="C632" i="66"/>
  <c r="F632" i="66"/>
  <c r="E632" i="66"/>
  <c r="G632" i="66"/>
  <c r="D632" i="66"/>
  <c r="C571" i="66"/>
  <c r="D571" i="66"/>
  <c r="E571" i="66"/>
  <c r="G571" i="66"/>
  <c r="F571" i="66"/>
  <c r="E128" i="66"/>
  <c r="C128" i="66"/>
  <c r="D128" i="66"/>
  <c r="G128" i="66"/>
  <c r="F128" i="66"/>
  <c r="B17" i="66"/>
  <c r="AI17" i="66"/>
  <c r="F624" i="66"/>
  <c r="D624" i="66"/>
  <c r="C624" i="66"/>
  <c r="G624" i="66"/>
  <c r="E624" i="66"/>
  <c r="E534" i="66"/>
  <c r="G534" i="66"/>
  <c r="F534" i="66"/>
  <c r="D534" i="66"/>
  <c r="C534" i="66"/>
  <c r="C545" i="66"/>
  <c r="E545" i="66"/>
  <c r="D545" i="66"/>
  <c r="G545" i="66"/>
  <c r="F545" i="66"/>
  <c r="C411" i="66"/>
  <c r="E411" i="66"/>
  <c r="D411" i="66"/>
  <c r="G411" i="66"/>
  <c r="F411" i="66"/>
  <c r="D563" i="66"/>
  <c r="C563" i="66"/>
  <c r="G563" i="66"/>
  <c r="E563" i="66"/>
  <c r="F563" i="66"/>
  <c r="D196" i="66"/>
  <c r="C196" i="66"/>
  <c r="E196" i="66"/>
  <c r="F196" i="66"/>
  <c r="G196" i="66"/>
  <c r="C115" i="66"/>
  <c r="E115" i="66"/>
  <c r="G115" i="66"/>
  <c r="F115" i="66"/>
  <c r="D115" i="66"/>
  <c r="AB70" i="66"/>
  <c r="AE70" i="66"/>
  <c r="AC70" i="66"/>
  <c r="Z70" i="66"/>
  <c r="Y70" i="66"/>
  <c r="X70" i="66"/>
  <c r="D20" i="66"/>
  <c r="C20" i="66"/>
  <c r="F20" i="66"/>
  <c r="G20" i="66"/>
  <c r="E20" i="66"/>
  <c r="E30" i="66"/>
  <c r="F30" i="66"/>
  <c r="G30" i="66"/>
  <c r="D30" i="66"/>
  <c r="C30" i="66"/>
  <c r="C372" i="66"/>
  <c r="F372" i="66"/>
  <c r="E372" i="66"/>
  <c r="G372" i="66"/>
  <c r="D372" i="66"/>
  <c r="G450" i="66"/>
  <c r="C450" i="66"/>
  <c r="F450" i="66"/>
  <c r="E450" i="66"/>
  <c r="D450" i="66"/>
  <c r="G89" i="66"/>
  <c r="F89" i="66"/>
  <c r="E89" i="66"/>
  <c r="D89" i="66"/>
  <c r="C89" i="66"/>
  <c r="D363" i="66"/>
  <c r="F363" i="66"/>
  <c r="G363" i="66"/>
  <c r="C363" i="66"/>
  <c r="E363" i="66"/>
  <c r="E531" i="66"/>
  <c r="D531" i="66"/>
  <c r="C531" i="66"/>
  <c r="G531" i="66"/>
  <c r="F531" i="66"/>
  <c r="G293" i="66"/>
  <c r="C293" i="66"/>
  <c r="F293" i="66"/>
  <c r="D293" i="66"/>
  <c r="E293" i="66"/>
  <c r="F118" i="66"/>
  <c r="E118" i="66"/>
  <c r="G118" i="66"/>
  <c r="C118" i="66"/>
  <c r="D118" i="66"/>
  <c r="G612" i="66"/>
  <c r="D612" i="66"/>
  <c r="C612" i="66"/>
  <c r="F612" i="66"/>
  <c r="E612" i="66"/>
  <c r="D539" i="66"/>
  <c r="C539" i="66"/>
  <c r="F539" i="66"/>
  <c r="E539" i="66"/>
  <c r="G539" i="66"/>
  <c r="E37" i="66"/>
  <c r="D37" i="66"/>
  <c r="G37" i="66"/>
  <c r="F37" i="66"/>
  <c r="C37" i="66"/>
  <c r="C497" i="66"/>
  <c r="E497" i="66"/>
  <c r="F497" i="66"/>
  <c r="D497" i="66"/>
  <c r="G497" i="66"/>
  <c r="D448" i="66"/>
  <c r="G448" i="66"/>
  <c r="F448" i="66"/>
  <c r="E448" i="66"/>
  <c r="C448" i="66"/>
  <c r="G543" i="66"/>
  <c r="F543" i="66"/>
  <c r="C543" i="66"/>
  <c r="E543" i="66"/>
  <c r="D543" i="66"/>
  <c r="C696" i="66"/>
  <c r="F696" i="66"/>
  <c r="G696" i="66"/>
  <c r="D696" i="66"/>
  <c r="E696" i="66"/>
  <c r="C356" i="66"/>
  <c r="E356" i="66"/>
  <c r="D356" i="66"/>
  <c r="G356" i="66"/>
  <c r="F356" i="66"/>
  <c r="G685" i="66"/>
  <c r="C685" i="66"/>
  <c r="E685" i="66"/>
  <c r="D685" i="66"/>
  <c r="F685" i="66"/>
  <c r="G364" i="66"/>
  <c r="C364" i="66"/>
  <c r="E364" i="66"/>
  <c r="D364" i="66"/>
  <c r="F364" i="66"/>
  <c r="G315" i="66"/>
  <c r="E315" i="66"/>
  <c r="D315" i="66"/>
  <c r="F315" i="66"/>
  <c r="C315" i="66"/>
  <c r="G52" i="66"/>
  <c r="E52" i="66"/>
  <c r="C52" i="66"/>
  <c r="F52" i="66"/>
  <c r="D52" i="66"/>
  <c r="G127" i="66"/>
  <c r="D127" i="66"/>
  <c r="C127" i="66"/>
  <c r="F127" i="66"/>
  <c r="E127" i="66"/>
  <c r="D424" i="66"/>
  <c r="G424" i="66"/>
  <c r="F424" i="66"/>
  <c r="E424" i="66"/>
  <c r="C424" i="66"/>
  <c r="C500" i="66"/>
  <c r="G500" i="66"/>
  <c r="F500" i="66"/>
  <c r="E500" i="66"/>
  <c r="D500" i="66"/>
  <c r="E311" i="66"/>
  <c r="C311" i="66"/>
  <c r="G311" i="66"/>
  <c r="F311" i="66"/>
  <c r="D311" i="66"/>
  <c r="G71" i="66"/>
  <c r="E71" i="66"/>
  <c r="F71" i="66"/>
  <c r="C71" i="66"/>
  <c r="D71" i="66"/>
  <c r="G653" i="66"/>
  <c r="C653" i="66"/>
  <c r="F653" i="66"/>
  <c r="E653" i="66"/>
  <c r="D653" i="66"/>
  <c r="G393" i="66"/>
  <c r="E393" i="66"/>
  <c r="D393" i="66"/>
  <c r="F393" i="66"/>
  <c r="C393" i="66"/>
  <c r="C445" i="66"/>
  <c r="F445" i="66"/>
  <c r="E445" i="66"/>
  <c r="D445" i="66"/>
  <c r="G445" i="66"/>
  <c r="F549" i="66"/>
  <c r="E549" i="66"/>
  <c r="G549" i="66"/>
  <c r="D549" i="66"/>
  <c r="C549" i="66"/>
  <c r="D222" i="66"/>
  <c r="F222" i="66"/>
  <c r="E222" i="66"/>
  <c r="C222" i="66"/>
  <c r="G222" i="66"/>
  <c r="E308" i="66"/>
  <c r="D308" i="66"/>
  <c r="G308" i="66"/>
  <c r="F308" i="66"/>
  <c r="C308" i="66"/>
  <c r="E245" i="66"/>
  <c r="D245" i="66"/>
  <c r="G245" i="66"/>
  <c r="F245" i="66"/>
  <c r="C245" i="66"/>
  <c r="G78" i="66"/>
  <c r="C78" i="66"/>
  <c r="F78" i="66"/>
  <c r="E78" i="66"/>
  <c r="D78" i="66"/>
  <c r="E79" i="66"/>
  <c r="G79" i="66"/>
  <c r="C79" i="66"/>
  <c r="F79" i="66"/>
  <c r="D79" i="66"/>
  <c r="G96" i="66"/>
  <c r="F96" i="66"/>
  <c r="E96" i="66"/>
  <c r="D96" i="66"/>
  <c r="C96" i="66"/>
  <c r="G349" i="66"/>
  <c r="F349" i="66"/>
  <c r="D349" i="66"/>
  <c r="C349" i="66"/>
  <c r="E349" i="66"/>
  <c r="G454" i="66"/>
  <c r="F454" i="66"/>
  <c r="C454" i="66"/>
  <c r="E454" i="66"/>
  <c r="D454" i="66"/>
  <c r="C388" i="66"/>
  <c r="F388" i="66"/>
  <c r="G388" i="66"/>
  <c r="E388" i="66"/>
  <c r="D388" i="66"/>
  <c r="C616" i="66"/>
  <c r="G616" i="66"/>
  <c r="F616" i="66"/>
  <c r="D616" i="66"/>
  <c r="E616" i="66"/>
  <c r="G678" i="66"/>
  <c r="F678" i="66"/>
  <c r="E678" i="66"/>
  <c r="D678" i="66"/>
  <c r="C678" i="66"/>
  <c r="G635" i="66"/>
  <c r="C635" i="66"/>
  <c r="D635" i="66"/>
  <c r="F635" i="66"/>
  <c r="E635" i="66"/>
  <c r="G596" i="66"/>
  <c r="F596" i="66"/>
  <c r="C596" i="66"/>
  <c r="E596" i="66"/>
  <c r="D596" i="66"/>
  <c r="G677" i="66"/>
  <c r="C677" i="66"/>
  <c r="F677" i="66"/>
  <c r="E677" i="66"/>
  <c r="D677" i="66"/>
  <c r="D392" i="66"/>
  <c r="G392" i="66"/>
  <c r="E392" i="66"/>
  <c r="F392" i="66"/>
  <c r="C392" i="66"/>
  <c r="G83" i="66"/>
  <c r="F83" i="66"/>
  <c r="D83" i="66"/>
  <c r="E83" i="66"/>
  <c r="C83" i="66"/>
  <c r="B90" i="66"/>
  <c r="AI90" i="66"/>
  <c r="F276" i="66"/>
  <c r="G276" i="66"/>
  <c r="D276" i="66"/>
  <c r="E276" i="66"/>
  <c r="C276" i="66"/>
  <c r="C324" i="66"/>
  <c r="G324" i="66"/>
  <c r="F324" i="66"/>
  <c r="D324" i="66"/>
  <c r="E324" i="66"/>
  <c r="G166" i="66"/>
  <c r="F166" i="66"/>
  <c r="D166" i="66"/>
  <c r="E166" i="66"/>
  <c r="C166" i="66"/>
  <c r="C461" i="66"/>
  <c r="E461" i="66"/>
  <c r="D461" i="66"/>
  <c r="F461" i="66"/>
  <c r="G461" i="66"/>
  <c r="E379" i="66"/>
  <c r="F379" i="66"/>
  <c r="G379" i="66"/>
  <c r="D379" i="66"/>
  <c r="C379" i="66"/>
  <c r="F189" i="66"/>
  <c r="G189" i="66"/>
  <c r="D189" i="66"/>
  <c r="E189" i="66"/>
  <c r="C189" i="66"/>
  <c r="G600" i="66"/>
  <c r="F600" i="66"/>
  <c r="E600" i="66"/>
  <c r="D600" i="66"/>
  <c r="C600" i="66"/>
  <c r="G482" i="66"/>
  <c r="E482" i="66"/>
  <c r="F482" i="66"/>
  <c r="D482" i="66"/>
  <c r="C482" i="66"/>
  <c r="G45" i="66"/>
  <c r="F45" i="66"/>
  <c r="D45" i="66"/>
  <c r="E45" i="66"/>
  <c r="C45" i="66"/>
  <c r="G584" i="66"/>
  <c r="C584" i="66"/>
  <c r="E584" i="66"/>
  <c r="D584" i="66"/>
  <c r="F584" i="66"/>
  <c r="G309" i="66"/>
  <c r="E309" i="66"/>
  <c r="D309" i="66"/>
  <c r="F309" i="66"/>
  <c r="C309" i="66"/>
  <c r="G358" i="66"/>
  <c r="E358" i="66"/>
  <c r="C358" i="66"/>
  <c r="D358" i="66"/>
  <c r="F358" i="66"/>
  <c r="G347" i="66"/>
  <c r="F347" i="66"/>
  <c r="E347" i="66"/>
  <c r="D347" i="66"/>
  <c r="C347" i="66"/>
  <c r="F98" i="66"/>
  <c r="G98" i="66"/>
  <c r="D98" i="66"/>
  <c r="E98" i="66"/>
  <c r="C98" i="66"/>
  <c r="E536" i="66"/>
  <c r="D536" i="66"/>
  <c r="C536" i="66"/>
  <c r="G536" i="66"/>
  <c r="F536" i="66"/>
  <c r="F606" i="66"/>
  <c r="E606" i="66"/>
  <c r="D606" i="66"/>
  <c r="C606" i="66"/>
  <c r="G606" i="66"/>
  <c r="G47" i="66"/>
  <c r="F47" i="66"/>
  <c r="D47" i="66"/>
  <c r="C47" i="66"/>
  <c r="E47" i="66"/>
  <c r="C555" i="66"/>
  <c r="G555" i="66"/>
  <c r="F555" i="66"/>
  <c r="E555" i="66"/>
  <c r="D555" i="66"/>
  <c r="C51" i="66"/>
  <c r="E51" i="66"/>
  <c r="G51" i="66"/>
  <c r="F51" i="66"/>
  <c r="D51" i="66"/>
  <c r="C84" i="66"/>
  <c r="E84" i="66"/>
  <c r="D84" i="66"/>
  <c r="G84" i="66"/>
  <c r="F84" i="66"/>
  <c r="D377" i="66"/>
  <c r="C377" i="66"/>
  <c r="F377" i="66"/>
  <c r="E377" i="66"/>
  <c r="G377" i="66"/>
  <c r="D480" i="66"/>
  <c r="C480" i="66"/>
  <c r="G480" i="66"/>
  <c r="F480" i="66"/>
  <c r="E480" i="66"/>
  <c r="G402" i="66"/>
  <c r="D402" i="66"/>
  <c r="C402" i="66"/>
  <c r="F402" i="66"/>
  <c r="E402" i="66"/>
  <c r="C462" i="66"/>
  <c r="G462" i="66"/>
  <c r="F462" i="66"/>
  <c r="D462" i="66"/>
  <c r="E462" i="66"/>
  <c r="F31" i="66"/>
  <c r="E31" i="66"/>
  <c r="G31" i="66"/>
  <c r="D31" i="66"/>
  <c r="C31" i="66"/>
  <c r="C640" i="66"/>
  <c r="F640" i="66"/>
  <c r="G640" i="66"/>
  <c r="E640" i="66"/>
  <c r="D640" i="66"/>
  <c r="C57" i="66"/>
  <c r="E57" i="66"/>
  <c r="D57" i="66"/>
  <c r="F57" i="66"/>
  <c r="G57" i="66"/>
  <c r="D94" i="66"/>
  <c r="G94" i="66"/>
  <c r="E94" i="66"/>
  <c r="F94" i="66"/>
  <c r="C94" i="66"/>
  <c r="E80" i="66"/>
  <c r="C80" i="66"/>
  <c r="D80" i="66"/>
  <c r="F80" i="66"/>
  <c r="G80" i="66"/>
  <c r="E608" i="66"/>
  <c r="C608" i="66"/>
  <c r="G608" i="66"/>
  <c r="F608" i="66"/>
  <c r="D608" i="66"/>
  <c r="C513" i="66"/>
  <c r="D513" i="66"/>
  <c r="G513" i="66"/>
  <c r="F513" i="66"/>
  <c r="E513" i="66"/>
  <c r="G605" i="66"/>
  <c r="E605" i="66"/>
  <c r="F605" i="66"/>
  <c r="C605" i="66"/>
  <c r="D605" i="66"/>
  <c r="C102" i="66"/>
  <c r="E102" i="66"/>
  <c r="D102" i="66"/>
  <c r="F102" i="66"/>
  <c r="G102" i="66"/>
  <c r="G643" i="66"/>
  <c r="C643" i="66"/>
  <c r="E643" i="66"/>
  <c r="D643" i="66"/>
  <c r="F643" i="66"/>
  <c r="G683" i="66"/>
  <c r="C683" i="66"/>
  <c r="E683" i="66"/>
  <c r="D683" i="66"/>
  <c r="F683" i="66"/>
  <c r="G449" i="66"/>
  <c r="C449" i="66"/>
  <c r="D449" i="66"/>
  <c r="F449" i="66"/>
  <c r="E449" i="66"/>
  <c r="C419" i="66"/>
  <c r="F419" i="66"/>
  <c r="E419" i="66"/>
  <c r="D419" i="66"/>
  <c r="G419" i="66"/>
  <c r="G29" i="66"/>
  <c r="D29" i="66"/>
  <c r="C29" i="66"/>
  <c r="F29" i="66"/>
  <c r="E29" i="66"/>
  <c r="E131" i="66"/>
  <c r="G131" i="66"/>
  <c r="D131" i="66"/>
  <c r="F131" i="66"/>
  <c r="C131" i="66"/>
  <c r="F439" i="66"/>
  <c r="E439" i="66"/>
  <c r="D439" i="66"/>
  <c r="C439" i="66"/>
  <c r="G439" i="66"/>
  <c r="D626" i="66"/>
  <c r="G626" i="66"/>
  <c r="E626" i="66"/>
  <c r="F626" i="66"/>
  <c r="C626" i="66"/>
  <c r="F164" i="66"/>
  <c r="G164" i="66"/>
  <c r="D164" i="66"/>
  <c r="E164" i="66"/>
  <c r="C164" i="66"/>
  <c r="G181" i="66"/>
  <c r="F181" i="66"/>
  <c r="E181" i="66"/>
  <c r="C181" i="66"/>
  <c r="D181" i="66"/>
  <c r="G135" i="66"/>
  <c r="F135" i="66"/>
  <c r="C135" i="66"/>
  <c r="D135" i="66"/>
  <c r="E135" i="66"/>
  <c r="E41" i="66"/>
  <c r="G41" i="66"/>
  <c r="F41" i="66"/>
  <c r="D41" i="66"/>
  <c r="C41" i="66"/>
  <c r="C48" i="66"/>
  <c r="G48" i="66"/>
  <c r="E48" i="66"/>
  <c r="D48" i="66"/>
  <c r="F48" i="66"/>
  <c r="AS3" i="63"/>
  <c r="BL71" i="71" l="1"/>
  <c r="BH67" i="71"/>
  <c r="BL62" i="71"/>
  <c r="BH68" i="71"/>
  <c r="CZ5" i="66"/>
  <c r="BL70" i="71"/>
  <c r="BH61" i="71"/>
  <c r="BL61" i="71"/>
  <c r="BL64" i="71"/>
  <c r="BH64" i="71"/>
  <c r="BL69" i="71"/>
  <c r="BH69" i="71"/>
  <c r="BH60" i="71"/>
  <c r="BL63" i="71"/>
  <c r="BL72" i="71" s="1"/>
  <c r="BH63" i="71"/>
  <c r="BF72" i="71"/>
  <c r="BG66" i="71" s="1"/>
  <c r="BH65" i="71"/>
  <c r="AR72" i="71"/>
  <c r="AN51" i="71" s="1"/>
  <c r="AM65" i="71"/>
  <c r="AM67" i="71"/>
  <c r="AM60" i="71"/>
  <c r="AM71" i="71"/>
  <c r="AM66" i="71"/>
  <c r="AM70" i="71"/>
  <c r="AM69" i="71"/>
  <c r="AM68" i="71"/>
  <c r="AM63" i="71"/>
  <c r="AM62" i="71"/>
  <c r="AM61" i="71"/>
  <c r="AM64" i="71"/>
  <c r="BL29" i="71"/>
  <c r="BH8" i="71" s="1"/>
  <c r="BG26" i="71"/>
  <c r="BG23" i="71"/>
  <c r="BG17" i="71"/>
  <c r="BG28" i="71"/>
  <c r="BG27" i="71"/>
  <c r="BG25" i="71"/>
  <c r="BG19" i="71"/>
  <c r="BG21" i="71"/>
  <c r="BG18" i="71"/>
  <c r="BG22" i="71"/>
  <c r="BG20" i="71"/>
  <c r="BG24" i="71"/>
  <c r="F85" i="66"/>
  <c r="E85" i="66"/>
  <c r="G85" i="66"/>
  <c r="D85" i="66"/>
  <c r="F17" i="66"/>
  <c r="G17" i="66"/>
  <c r="C17" i="66"/>
  <c r="E17" i="66"/>
  <c r="D17" i="66"/>
  <c r="CZ4" i="66" s="1"/>
  <c r="E91" i="66"/>
  <c r="G91" i="66"/>
  <c r="D91" i="66"/>
  <c r="F91" i="66"/>
  <c r="C91" i="66"/>
  <c r="D88" i="66"/>
  <c r="C88" i="66"/>
  <c r="G88" i="66"/>
  <c r="F88" i="66"/>
  <c r="E88" i="66"/>
  <c r="G90" i="66"/>
  <c r="F90" i="66"/>
  <c r="E90" i="66"/>
  <c r="D90" i="66"/>
  <c r="C90" i="66"/>
  <c r="E87" i="66"/>
  <c r="F87" i="66"/>
  <c r="G87" i="66"/>
  <c r="D87" i="66"/>
  <c r="C87" i="66"/>
  <c r="F86" i="66"/>
  <c r="G86" i="66"/>
  <c r="D86" i="66"/>
  <c r="C86" i="66"/>
  <c r="E86" i="66"/>
  <c r="AR4" i="63"/>
  <c r="AR5" i="63"/>
  <c r="CZ6" i="66" l="1"/>
  <c r="BH51" i="71"/>
  <c r="BE73" i="71" s="1"/>
  <c r="BG70" i="71"/>
  <c r="BG71" i="71"/>
  <c r="BG63" i="71"/>
  <c r="BG60" i="71"/>
  <c r="BG69" i="71"/>
  <c r="BG68" i="71"/>
  <c r="BG67" i="71"/>
  <c r="BG64" i="71"/>
  <c r="BG61" i="71"/>
  <c r="BG65" i="71"/>
  <c r="BG62" i="71"/>
  <c r="O7" i="71"/>
  <c r="BE30" i="71"/>
  <c r="G40" i="71"/>
  <c r="AK73" i="71"/>
  <c r="O40" i="71"/>
  <c r="G7" i="71"/>
  <c r="AK30" i="71"/>
  <c r="AR3" i="63"/>
  <c r="X145" i="62"/>
  <c r="V145" i="62"/>
  <c r="T6" i="62" s="1"/>
  <c r="G77" i="62"/>
  <c r="W7" i="62"/>
  <c r="W6" i="62"/>
  <c r="G5" i="62"/>
  <c r="P2" i="62"/>
  <c r="O2" i="62"/>
  <c r="N2" i="62"/>
  <c r="M2" i="62"/>
  <c r="L2" i="62"/>
  <c r="K2" i="62"/>
  <c r="J2" i="62"/>
  <c r="I2" i="62"/>
  <c r="H2" i="62"/>
  <c r="G2" i="62"/>
  <c r="F2" i="62"/>
  <c r="E2" i="62"/>
  <c r="D2" i="62"/>
  <c r="C2" i="62"/>
  <c r="B2" i="62"/>
  <c r="A2" i="62"/>
  <c r="X1" i="62"/>
  <c r="W1" i="62"/>
  <c r="P1" i="62"/>
  <c r="O1" i="62"/>
  <c r="N1" i="62"/>
  <c r="M1" i="62"/>
  <c r="L1" i="62"/>
  <c r="K1" i="62"/>
  <c r="J1" i="62"/>
  <c r="I1" i="62"/>
  <c r="H1" i="62"/>
  <c r="G1" i="62"/>
  <c r="F1" i="62"/>
  <c r="E1" i="62"/>
  <c r="D1" i="62"/>
  <c r="C1" i="62"/>
  <c r="B1" i="62"/>
  <c r="A1" i="62"/>
  <c r="DY3" i="71" l="1" a="1"/>
  <c r="DY3" i="71" s="1"/>
  <c r="DY5" i="71"/>
  <c r="DY4" i="71"/>
  <c r="X3" i="62"/>
  <c r="W4" i="62"/>
  <c r="W5" i="62"/>
  <c r="W3" i="62"/>
  <c r="AP7" i="5" l="1"/>
  <c r="AP6" i="5"/>
  <c r="AQ3" i="5"/>
  <c r="AQ1" i="5"/>
  <c r="AP1" i="5"/>
  <c r="AQ218" i="5"/>
  <c r="AO218" i="5"/>
  <c r="B265" i="40" l="1"/>
  <c r="B266" i="40"/>
  <c r="B267" i="40"/>
  <c r="B268" i="40"/>
  <c r="B269" i="40"/>
  <c r="B270" i="40"/>
  <c r="B271" i="40"/>
  <c r="B272" i="40"/>
  <c r="B273" i="40"/>
  <c r="B274" i="40"/>
  <c r="B275" i="40"/>
  <c r="B276" i="40"/>
  <c r="B277" i="40"/>
  <c r="B278" i="40"/>
  <c r="B279" i="40"/>
  <c r="B280" i="40"/>
  <c r="B281" i="40"/>
  <c r="B282" i="40"/>
  <c r="B283" i="40"/>
  <c r="B284" i="40"/>
  <c r="B285" i="40"/>
  <c r="B286" i="40"/>
  <c r="B287" i="40"/>
  <c r="B288" i="40"/>
  <c r="B289" i="40"/>
  <c r="B290" i="40"/>
  <c r="B291" i="40"/>
  <c r="B292" i="40"/>
  <c r="B293" i="40"/>
  <c r="B294" i="40"/>
  <c r="AC7" i="20"/>
  <c r="AC6" i="20"/>
  <c r="AD450" i="20"/>
  <c r="AB450" i="20"/>
  <c r="AD3" i="20" s="1"/>
  <c r="AD1" i="20"/>
  <c r="AC1" i="20"/>
  <c r="V3" i="27"/>
  <c r="Z7" i="15" a="1"/>
  <c r="Z7" i="15"/>
  <c r="Z6" i="15"/>
  <c r="Z5" i="15"/>
  <c r="Z4" i="15"/>
  <c r="Z3" i="15" a="1"/>
  <c r="Z3" i="15" s="1"/>
  <c r="AA129" i="15"/>
  <c r="Y129" i="15"/>
  <c r="AA3" i="15"/>
  <c r="AA1" i="15"/>
  <c r="Z1" i="15"/>
  <c r="U7" i="27" a="1"/>
  <c r="U7" i="27" s="1"/>
  <c r="U5" i="27"/>
  <c r="U4" i="27"/>
  <c r="U3" i="27" a="1"/>
  <c r="U3" i="27" s="1"/>
  <c r="V174" i="27"/>
  <c r="T174" i="27"/>
  <c r="U6" i="27"/>
  <c r="V1" i="27"/>
  <c r="U1" i="27"/>
  <c r="AR268" i="6"/>
  <c r="AP268" i="6"/>
  <c r="AR3" i="6" s="1"/>
  <c r="AR1" i="6"/>
  <c r="AQ1" i="6"/>
  <c r="CV408" i="32"/>
  <c r="CT408" i="32"/>
  <c r="CR406" i="32"/>
  <c r="CQ406" i="32"/>
  <c r="CP406" i="32"/>
  <c r="CO406" i="32"/>
  <c r="CN406" i="32"/>
  <c r="CM406" i="32"/>
  <c r="CK406" i="32"/>
  <c r="CJ406" i="32"/>
  <c r="CI406" i="32"/>
  <c r="CH406" i="32"/>
  <c r="CG406" i="32"/>
  <c r="CF406" i="32"/>
  <c r="CD406" i="32"/>
  <c r="CC406" i="32"/>
  <c r="CB406" i="32"/>
  <c r="CA406" i="32"/>
  <c r="BZ406" i="32"/>
  <c r="BY406" i="32"/>
  <c r="BT12" i="32"/>
  <c r="CU7" i="32"/>
  <c r="CU6" i="32"/>
  <c r="CV3" i="32"/>
  <c r="CR2" i="32"/>
  <c r="CQ2" i="32"/>
  <c r="CP2" i="32"/>
  <c r="CO2" i="32"/>
  <c r="CN2" i="32"/>
  <c r="CM2" i="32"/>
  <c r="CK2" i="32"/>
  <c r="CJ2" i="32"/>
  <c r="CI2" i="32"/>
  <c r="CH2" i="32"/>
  <c r="CG2" i="32"/>
  <c r="CF2" i="32"/>
  <c r="CC2" i="32"/>
  <c r="CB2" i="32"/>
  <c r="CA2" i="32"/>
  <c r="BZ2" i="32"/>
  <c r="BY2" i="32"/>
  <c r="BW2" i="32"/>
  <c r="BV2" i="32"/>
  <c r="BU2" i="32"/>
  <c r="BT2" i="32"/>
  <c r="BS2" i="32"/>
  <c r="BR2" i="32"/>
  <c r="BQ2" i="32"/>
  <c r="BP2" i="32"/>
  <c r="BO2" i="32"/>
  <c r="BN2" i="32"/>
  <c r="CV1" i="32"/>
  <c r="CU1" i="32"/>
  <c r="CR1" i="32"/>
  <c r="CQ1" i="32"/>
  <c r="CP1" i="32"/>
  <c r="CO1" i="32"/>
  <c r="CN1" i="32"/>
  <c r="CM1" i="32"/>
  <c r="CK1" i="32"/>
  <c r="CJ1" i="32"/>
  <c r="CI1" i="32"/>
  <c r="CH1" i="32"/>
  <c r="CG1" i="32"/>
  <c r="CF1" i="32"/>
  <c r="CC1" i="32"/>
  <c r="CB1" i="32"/>
  <c r="CA1" i="32"/>
  <c r="BZ1" i="32"/>
  <c r="BY1" i="32"/>
  <c r="BW1" i="32"/>
  <c r="BV1" i="32"/>
  <c r="BU1" i="32"/>
  <c r="BT1" i="32"/>
  <c r="BS1" i="32"/>
  <c r="BR1" i="32"/>
  <c r="BQ1" i="32"/>
  <c r="BP1" i="32"/>
  <c r="BO1" i="32"/>
  <c r="BN1" i="32"/>
  <c r="T7" i="40"/>
  <c r="U296" i="40"/>
  <c r="S296" i="40"/>
  <c r="U3" i="40" s="1"/>
  <c r="T6" i="40"/>
  <c r="U1" i="40"/>
  <c r="T1" i="40"/>
  <c r="CU3" i="32" l="1" a="1"/>
  <c r="CU3" i="32" s="1"/>
  <c r="CU4" i="32"/>
  <c r="CU5" i="32"/>
  <c r="P143" i="20" l="1"/>
  <c r="P144" i="20"/>
  <c r="P145" i="20"/>
  <c r="P146" i="20"/>
  <c r="P149" i="20"/>
  <c r="P150" i="20"/>
  <c r="P151" i="20"/>
  <c r="P152" i="20"/>
  <c r="P153" i="20"/>
  <c r="P154" i="20"/>
  <c r="P155" i="20"/>
  <c r="P156" i="20"/>
  <c r="P157" i="20"/>
  <c r="P158" i="20"/>
  <c r="P159" i="20"/>
  <c r="P160" i="20"/>
  <c r="P161" i="20"/>
  <c r="P164" i="20"/>
  <c r="P165" i="20"/>
  <c r="P166" i="20"/>
  <c r="P167" i="20"/>
  <c r="P168" i="20"/>
  <c r="P169" i="20"/>
  <c r="P170" i="20"/>
  <c r="P171" i="20"/>
  <c r="P172" i="20"/>
  <c r="P173" i="20"/>
  <c r="P174" i="20"/>
  <c r="P175" i="20"/>
  <c r="P178" i="20"/>
  <c r="P179" i="20"/>
  <c r="P180" i="20"/>
  <c r="P181" i="20"/>
  <c r="P182" i="20"/>
  <c r="P183" i="20"/>
  <c r="P184" i="20"/>
  <c r="P185" i="20"/>
  <c r="P186" i="20"/>
  <c r="P187" i="20"/>
  <c r="P188" i="20"/>
  <c r="P189" i="20"/>
  <c r="P190" i="20"/>
  <c r="P193" i="20"/>
  <c r="P194" i="20"/>
  <c r="P195" i="20"/>
  <c r="P196" i="20"/>
  <c r="P197" i="20"/>
  <c r="P198" i="20"/>
  <c r="P199" i="20"/>
  <c r="P200" i="20"/>
  <c r="P201" i="20"/>
  <c r="P202" i="20"/>
  <c r="P203" i="20"/>
  <c r="P204" i="20"/>
  <c r="P205" i="20"/>
  <c r="P206" i="20"/>
  <c r="P209" i="20"/>
  <c r="P210" i="20"/>
  <c r="P211" i="20"/>
  <c r="P212" i="20"/>
  <c r="P213" i="20"/>
  <c r="P214" i="20"/>
  <c r="P215" i="20"/>
  <c r="P216" i="20"/>
  <c r="P217" i="20"/>
  <c r="P218" i="20"/>
  <c r="P219" i="20"/>
  <c r="P220" i="20"/>
  <c r="P221" i="20"/>
  <c r="P222" i="20"/>
  <c r="P223" i="20"/>
  <c r="P224" i="20"/>
  <c r="P225" i="20"/>
  <c r="P226" i="20"/>
  <c r="P227" i="20"/>
  <c r="P228" i="20"/>
  <c r="P237" i="20"/>
  <c r="P238" i="20"/>
  <c r="P239" i="20"/>
  <c r="P240" i="20"/>
  <c r="P241" i="20"/>
  <c r="P242" i="20"/>
  <c r="P243" i="20"/>
  <c r="P245" i="20"/>
  <c r="P246" i="20"/>
  <c r="P247" i="20"/>
  <c r="P248" i="20"/>
  <c r="P249" i="20"/>
  <c r="P250" i="20"/>
  <c r="P251" i="20"/>
  <c r="P252" i="20"/>
  <c r="P253" i="20"/>
  <c r="P254" i="20"/>
  <c r="P255" i="20"/>
  <c r="P256" i="20"/>
  <c r="P257" i="20"/>
  <c r="P258" i="20"/>
  <c r="P259" i="20"/>
  <c r="P260" i="20"/>
  <c r="P261" i="20"/>
  <c r="P262" i="20"/>
  <c r="P265" i="20"/>
  <c r="P266" i="20"/>
  <c r="P267" i="20"/>
  <c r="P268" i="20"/>
  <c r="P269" i="20"/>
  <c r="P270" i="20"/>
  <c r="P271" i="20"/>
  <c r="P272" i="20"/>
  <c r="P273" i="20"/>
  <c r="P274" i="20"/>
  <c r="P275" i="20"/>
  <c r="P276" i="20"/>
  <c r="P277" i="20"/>
  <c r="P280" i="20"/>
  <c r="P281" i="20"/>
  <c r="P282" i="20"/>
  <c r="P283" i="20"/>
  <c r="P284" i="20"/>
  <c r="P285" i="20"/>
  <c r="P286" i="20"/>
  <c r="P287" i="20"/>
  <c r="P288" i="20"/>
  <c r="P289" i="20"/>
  <c r="P290" i="20"/>
  <c r="P291" i="20"/>
  <c r="P292" i="20"/>
  <c r="P295" i="20"/>
  <c r="P296" i="20"/>
  <c r="P297" i="20"/>
  <c r="P298" i="20"/>
  <c r="P299" i="20"/>
  <c r="P300" i="20"/>
  <c r="P301" i="20"/>
  <c r="P302" i="20"/>
  <c r="P303" i="20"/>
  <c r="P304" i="20"/>
  <c r="P305" i="20"/>
  <c r="P306" i="20"/>
  <c r="P309" i="20"/>
  <c r="P310" i="20"/>
  <c r="P311" i="20"/>
  <c r="P312" i="20"/>
  <c r="P313" i="20"/>
  <c r="P314" i="20"/>
  <c r="P315" i="20"/>
  <c r="P316" i="20"/>
  <c r="P317" i="20"/>
  <c r="P318" i="20"/>
  <c r="P319" i="20"/>
  <c r="P320" i="20"/>
  <c r="P321" i="20"/>
  <c r="P322" i="20"/>
  <c r="P325" i="20"/>
  <c r="P326" i="20"/>
  <c r="P327" i="20"/>
  <c r="P328" i="20"/>
  <c r="P329" i="20"/>
  <c r="P330" i="20"/>
  <c r="P331" i="20"/>
  <c r="P332" i="20"/>
  <c r="P333" i="20"/>
  <c r="P334" i="20"/>
  <c r="P335" i="20"/>
  <c r="P338" i="20"/>
  <c r="P339" i="20"/>
  <c r="P340" i="20"/>
  <c r="P341" i="20"/>
  <c r="P342" i="20"/>
  <c r="P343" i="20"/>
  <c r="P344" i="20"/>
  <c r="P345" i="20"/>
  <c r="P346" i="20"/>
  <c r="P347" i="20"/>
  <c r="P348" i="20"/>
  <c r="P349" i="20"/>
  <c r="P352" i="20"/>
  <c r="P353" i="20"/>
  <c r="P354" i="20"/>
  <c r="P355" i="20"/>
  <c r="P356" i="20"/>
  <c r="P357" i="20"/>
  <c r="P358" i="20"/>
  <c r="P359" i="20"/>
  <c r="P360" i="20"/>
  <c r="P361" i="20"/>
  <c r="P362" i="20"/>
  <c r="P363" i="20"/>
  <c r="P364" i="20"/>
  <c r="P365" i="20"/>
  <c r="P366" i="20"/>
  <c r="P367" i="20"/>
  <c r="P368" i="20"/>
  <c r="P369" i="20"/>
  <c r="P372" i="20"/>
  <c r="P373" i="20"/>
  <c r="P374" i="20"/>
  <c r="P375" i="20"/>
  <c r="P376" i="20"/>
  <c r="P377" i="20"/>
  <c r="P378" i="20"/>
  <c r="P379" i="20"/>
  <c r="P380" i="20"/>
  <c r="P381" i="20"/>
  <c r="P382" i="20"/>
  <c r="P383" i="20"/>
  <c r="P384" i="20"/>
  <c r="P385" i="20"/>
  <c r="P388" i="20"/>
  <c r="P389" i="20"/>
  <c r="P390" i="20"/>
  <c r="P391" i="20"/>
  <c r="P392" i="20"/>
  <c r="P393" i="20"/>
  <c r="P394" i="20"/>
  <c r="P395" i="20"/>
  <c r="P396" i="20"/>
  <c r="P397" i="20"/>
  <c r="P398" i="20"/>
  <c r="P399" i="20"/>
  <c r="P400" i="20"/>
  <c r="P401" i="20"/>
  <c r="P402" i="20"/>
  <c r="B235" i="20"/>
  <c r="B236" i="20"/>
  <c r="B237" i="20"/>
  <c r="B238" i="20"/>
  <c r="B239" i="20"/>
  <c r="B240" i="20"/>
  <c r="B241" i="20"/>
  <c r="B243" i="20"/>
  <c r="B244" i="20"/>
  <c r="B245" i="20"/>
  <c r="B246" i="20"/>
  <c r="B247" i="20"/>
  <c r="B249" i="20"/>
  <c r="B250" i="20"/>
  <c r="B251" i="20"/>
  <c r="B252" i="20"/>
  <c r="B253" i="20"/>
  <c r="B254" i="20"/>
  <c r="B255" i="20"/>
  <c r="B258" i="20"/>
  <c r="B259" i="20"/>
  <c r="B260" i="20"/>
  <c r="B261" i="20"/>
  <c r="B262" i="20"/>
  <c r="B263" i="20"/>
  <c r="B264" i="20"/>
  <c r="B265" i="20"/>
  <c r="B266" i="20"/>
  <c r="B267" i="20"/>
  <c r="B268" i="20"/>
  <c r="B269" i="20"/>
  <c r="B272" i="20"/>
  <c r="B273" i="20"/>
  <c r="B274" i="20"/>
  <c r="B275" i="20"/>
  <c r="B276" i="20"/>
  <c r="B277" i="20"/>
  <c r="B278" i="20"/>
  <c r="B279" i="20"/>
  <c r="B280" i="20"/>
  <c r="B281" i="20"/>
  <c r="B282" i="20"/>
  <c r="B283" i="20"/>
  <c r="B284" i="20"/>
  <c r="B285" i="20"/>
  <c r="B286" i="20"/>
  <c r="B287" i="20"/>
  <c r="B288" i="20"/>
  <c r="B289" i="20"/>
  <c r="B290" i="20"/>
  <c r="B291" i="20"/>
  <c r="B292" i="20"/>
  <c r="B293" i="20"/>
  <c r="B294" i="20"/>
  <c r="B295" i="20"/>
  <c r="B296" i="20"/>
  <c r="B297" i="20"/>
  <c r="B300" i="20"/>
  <c r="B301" i="20"/>
  <c r="B302" i="20"/>
  <c r="B303" i="20"/>
  <c r="B304" i="20"/>
  <c r="B305" i="20"/>
  <c r="B306" i="20"/>
  <c r="B307" i="20"/>
  <c r="B308" i="20"/>
  <c r="B309" i="20"/>
  <c r="B310" i="20"/>
  <c r="B311" i="20"/>
  <c r="B312" i="20"/>
  <c r="B313" i="20"/>
  <c r="B314" i="20"/>
  <c r="B317" i="20"/>
  <c r="B318" i="20"/>
  <c r="B319" i="20"/>
  <c r="B320" i="20"/>
  <c r="B321" i="20"/>
  <c r="B322" i="20"/>
  <c r="B323" i="20"/>
  <c r="B324" i="20"/>
  <c r="B325" i="20"/>
  <c r="B326" i="20"/>
  <c r="B327" i="20"/>
  <c r="B328" i="20"/>
  <c r="B329" i="20"/>
  <c r="B330" i="20"/>
  <c r="B333" i="20"/>
  <c r="B334" i="20"/>
  <c r="B335" i="20"/>
  <c r="B336" i="20"/>
  <c r="B337" i="20"/>
  <c r="B338" i="20"/>
  <c r="B339" i="20"/>
  <c r="B340" i="20"/>
  <c r="B341" i="20"/>
  <c r="B342" i="20"/>
  <c r="B343" i="20"/>
  <c r="B346" i="20"/>
  <c r="B347" i="20"/>
  <c r="B348" i="20"/>
  <c r="B349" i="20"/>
  <c r="B350" i="20"/>
  <c r="B351" i="20"/>
  <c r="B352" i="20"/>
  <c r="B353" i="20"/>
  <c r="B354" i="20"/>
  <c r="B355" i="20"/>
  <c r="B356" i="20"/>
  <c r="B357" i="20"/>
  <c r="B360" i="20"/>
  <c r="B361" i="20"/>
  <c r="B362" i="20"/>
  <c r="B363" i="20"/>
  <c r="B364" i="20"/>
  <c r="B365" i="20"/>
  <c r="B366" i="20"/>
  <c r="B367" i="20"/>
  <c r="B368" i="20"/>
  <c r="B369" i="20"/>
  <c r="B370" i="20"/>
  <c r="B373" i="20"/>
  <c r="B374" i="20"/>
  <c r="B375" i="20"/>
  <c r="B376" i="20"/>
  <c r="B377" i="20"/>
  <c r="B378" i="20"/>
  <c r="B379" i="20"/>
  <c r="B380" i="20"/>
  <c r="B381" i="20"/>
  <c r="B382" i="20"/>
  <c r="B383" i="20"/>
  <c r="B384" i="20"/>
  <c r="B385" i="20"/>
  <c r="B386" i="20"/>
  <c r="B387" i="20"/>
  <c r="B388" i="20"/>
  <c r="B389" i="20"/>
  <c r="B390" i="20"/>
  <c r="B391" i="20"/>
  <c r="B392" i="20"/>
  <c r="B393" i="20"/>
  <c r="B396" i="20"/>
  <c r="B397" i="20"/>
  <c r="B398" i="20"/>
  <c r="B399" i="20"/>
  <c r="B400" i="20"/>
  <c r="B401" i="20"/>
  <c r="B402" i="20"/>
  <c r="B403" i="20"/>
  <c r="B404" i="20"/>
  <c r="B405" i="20"/>
  <c r="B406" i="20"/>
  <c r="B407" i="20"/>
  <c r="B408" i="20"/>
  <c r="B409" i="20"/>
  <c r="B412" i="20"/>
  <c r="B413" i="20"/>
  <c r="B414" i="20"/>
  <c r="B415" i="20"/>
  <c r="B416" i="20"/>
  <c r="B417" i="20"/>
  <c r="B418" i="20"/>
  <c r="B419" i="20"/>
  <c r="B420" i="20"/>
  <c r="B421" i="20"/>
  <c r="B422" i="20"/>
  <c r="B423" i="20"/>
  <c r="B424" i="20"/>
  <c r="B425" i="20"/>
  <c r="B426" i="20"/>
  <c r="B427" i="20"/>
  <c r="B428" i="20"/>
  <c r="B429" i="20"/>
  <c r="B430" i="20"/>
  <c r="B431" i="20"/>
  <c r="B432" i="20"/>
  <c r="B433" i="20"/>
  <c r="B434" i="20"/>
  <c r="B435" i="20"/>
  <c r="B436" i="20"/>
  <c r="B437" i="20"/>
  <c r="B438" i="20"/>
  <c r="B439" i="20"/>
  <c r="B440" i="20"/>
  <c r="B441" i="20"/>
  <c r="B442" i="20"/>
  <c r="B443" i="20"/>
  <c r="B444" i="20"/>
  <c r="B445" i="20"/>
  <c r="B446" i="20"/>
  <c r="B447" i="20"/>
  <c r="B217" i="20"/>
  <c r="B190" i="20"/>
  <c r="B41" i="40"/>
  <c r="B52" i="40"/>
  <c r="B63" i="40"/>
  <c r="B64" i="40"/>
  <c r="B65"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9" i="40"/>
  <c r="B120" i="40"/>
  <c r="B121" i="40"/>
  <c r="B123" i="40"/>
  <c r="B118" i="40"/>
  <c r="B208" i="40"/>
  <c r="B209" i="40"/>
  <c r="B197" i="40"/>
  <c r="B198" i="40"/>
  <c r="B199" i="40"/>
  <c r="B200" i="40"/>
  <c r="B201" i="40"/>
  <c r="B202" i="40"/>
  <c r="B203" i="40"/>
  <c r="B204" i="40"/>
  <c r="B205" i="40"/>
  <c r="B206" i="40"/>
  <c r="B132" i="40"/>
  <c r="B133" i="40"/>
  <c r="B134" i="40"/>
  <c r="B135" i="40"/>
  <c r="B136" i="40"/>
  <c r="B137" i="40"/>
  <c r="B138" i="40"/>
  <c r="B139" i="40"/>
  <c r="B140" i="40"/>
  <c r="B141" i="40"/>
  <c r="B131" i="40"/>
  <c r="B129" i="40"/>
  <c r="B178" i="40"/>
  <c r="B159" i="40"/>
  <c r="B160" i="40"/>
  <c r="B153" i="40"/>
  <c r="B154" i="40"/>
  <c r="B155" i="40"/>
  <c r="B156" i="40"/>
  <c r="B157" i="40"/>
  <c r="B158" i="40"/>
  <c r="B191" i="40"/>
  <c r="B192" i="40"/>
  <c r="B193" i="40"/>
  <c r="B194" i="40"/>
  <c r="B195" i="40"/>
  <c r="B196" i="40"/>
  <c r="B173" i="40"/>
  <c r="B174" i="40"/>
  <c r="B175" i="40"/>
  <c r="B176" i="40"/>
  <c r="B177" i="40"/>
  <c r="B171" i="40"/>
  <c r="B170" i="40"/>
  <c r="B169" i="40"/>
  <c r="B168" i="40"/>
  <c r="B167" i="40"/>
  <c r="B166" i="40"/>
  <c r="B185" i="40"/>
  <c r="B186" i="40"/>
  <c r="B187" i="40"/>
  <c r="B188" i="40"/>
  <c r="B189" i="40"/>
  <c r="B190" i="40"/>
  <c r="B214" i="40"/>
  <c r="B215" i="40"/>
  <c r="B216" i="40"/>
  <c r="B217" i="40"/>
  <c r="B218" i="40"/>
  <c r="B219" i="40"/>
  <c r="B220" i="40"/>
  <c r="B221" i="40"/>
  <c r="B222" i="40"/>
  <c r="B223" i="40"/>
  <c r="B224" i="40"/>
  <c r="B225" i="40"/>
  <c r="B226" i="40"/>
  <c r="B227" i="40"/>
  <c r="B228" i="40"/>
  <c r="B229" i="40"/>
  <c r="B230" i="40"/>
  <c r="B231" i="40"/>
  <c r="B232" i="40"/>
  <c r="B233" i="40"/>
  <c r="B234" i="40"/>
  <c r="B235" i="40"/>
  <c r="B236" i="40"/>
  <c r="B237" i="40"/>
  <c r="B238" i="40"/>
  <c r="B239" i="40"/>
  <c r="B240" i="40"/>
  <c r="B241" i="40"/>
  <c r="B242" i="40"/>
  <c r="B243" i="40"/>
  <c r="B244" i="40"/>
  <c r="B245" i="40"/>
  <c r="B246" i="40"/>
  <c r="B247" i="40"/>
  <c r="B248" i="40"/>
  <c r="B249" i="40"/>
  <c r="B250" i="40"/>
  <c r="B251" i="40"/>
  <c r="B252" i="40"/>
  <c r="B253" i="40"/>
  <c r="B254" i="40"/>
  <c r="B255" i="40"/>
  <c r="B256" i="40"/>
  <c r="B257" i="40"/>
  <c r="B258" i="40"/>
  <c r="B259" i="40"/>
  <c r="B260" i="40"/>
  <c r="B261" i="40"/>
  <c r="B262" i="40"/>
  <c r="B263" i="40"/>
  <c r="B264" i="40"/>
  <c r="B210" i="40"/>
  <c r="B211" i="40"/>
  <c r="B212" i="40"/>
  <c r="B213" i="40"/>
  <c r="B229" i="20" l="1"/>
  <c r="B228" i="20"/>
  <c r="B227" i="20"/>
  <c r="B226" i="20"/>
  <c r="B225" i="20"/>
  <c r="B223" i="20"/>
  <c r="B222" i="20"/>
  <c r="B221" i="20"/>
  <c r="B220" i="20"/>
  <c r="B216" i="20"/>
  <c r="B215" i="20"/>
  <c r="B214" i="20"/>
  <c r="B213" i="20"/>
  <c r="B211" i="20"/>
  <c r="B210" i="20"/>
  <c r="B209" i="20"/>
  <c r="B208" i="20"/>
  <c r="B207" i="20"/>
  <c r="B206" i="20"/>
  <c r="B205" i="20"/>
  <c r="B204" i="20"/>
  <c r="B203" i="20"/>
  <c r="B200" i="20"/>
  <c r="B199" i="20"/>
  <c r="B198" i="20"/>
  <c r="B197" i="20"/>
  <c r="B196" i="20"/>
  <c r="B195" i="20"/>
  <c r="B194" i="20"/>
  <c r="B193" i="20"/>
  <c r="B192" i="20"/>
  <c r="B189" i="20"/>
  <c r="B188" i="20"/>
  <c r="B187" i="20"/>
  <c r="B186" i="20"/>
  <c r="B185" i="20"/>
  <c r="B184" i="20"/>
  <c r="B183" i="20"/>
  <c r="B182" i="20"/>
  <c r="B181" i="20"/>
  <c r="B180" i="20"/>
  <c r="B179" i="20"/>
  <c r="B176" i="20"/>
  <c r="B175" i="20"/>
  <c r="B174" i="20"/>
  <c r="B173" i="20"/>
  <c r="B172" i="20"/>
  <c r="B171" i="20"/>
  <c r="B170" i="20"/>
  <c r="B169" i="20"/>
  <c r="B166" i="20"/>
  <c r="B165" i="20"/>
  <c r="B164" i="20"/>
  <c r="B163" i="20"/>
  <c r="B162" i="20"/>
  <c r="B161" i="20"/>
  <c r="B160" i="20"/>
  <c r="B159" i="20"/>
  <c r="B158" i="20"/>
  <c r="B157" i="20"/>
  <c r="B156" i="20"/>
  <c r="B153" i="20"/>
  <c r="B152" i="20"/>
  <c r="B151" i="20"/>
  <c r="B150" i="20"/>
  <c r="B149" i="20"/>
  <c r="B148" i="20"/>
  <c r="B147" i="20"/>
  <c r="B146" i="20"/>
  <c r="B145" i="20"/>
  <c r="B144" i="20"/>
  <c r="B143" i="20"/>
  <c r="B142" i="20"/>
  <c r="B141" i="20"/>
  <c r="B140" i="20"/>
  <c r="B139" i="20"/>
  <c r="B138" i="20"/>
  <c r="B137" i="20"/>
  <c r="B136" i="20"/>
  <c r="B135" i="20"/>
  <c r="B134" i="20"/>
  <c r="P142" i="20"/>
  <c r="P141" i="20"/>
  <c r="P140" i="20"/>
  <c r="P139" i="20"/>
  <c r="P138" i="20"/>
  <c r="P137" i="20"/>
  <c r="P136" i="20"/>
  <c r="P135" i="20"/>
  <c r="P134" i="20"/>
  <c r="B234" i="20"/>
  <c r="B233" i="20"/>
  <c r="B232" i="20"/>
  <c r="B231" i="20"/>
  <c r="B219" i="20"/>
  <c r="B191" i="20"/>
  <c r="AC5" i="20" l="1"/>
  <c r="AC4" i="20"/>
  <c r="AC3" i="20" a="1"/>
  <c r="AC3" i="20" s="1"/>
  <c r="F196" i="40"/>
  <c r="F195" i="40"/>
  <c r="F193" i="40"/>
  <c r="F194" i="40" s="1"/>
  <c r="F177" i="40"/>
  <c r="F176" i="40"/>
  <c r="F174" i="40"/>
  <c r="F175" i="40" s="1"/>
  <c r="F158" i="40"/>
  <c r="F155" i="40"/>
  <c r="F136" i="40"/>
  <c r="F156" i="40" l="1"/>
  <c r="F157" i="40" s="1"/>
  <c r="F137" i="40"/>
  <c r="F138" i="40" l="1"/>
  <c r="F139" i="40" l="1"/>
  <c r="T5" i="40" s="1"/>
  <c r="T3" i="40" a="1"/>
  <c r="T3" i="40" s="1"/>
  <c r="E6" i="15"/>
  <c r="D6" i="15"/>
  <c r="F5" i="15"/>
  <c r="F4" i="15"/>
  <c r="F3" i="15"/>
  <c r="T4" i="40" l="1"/>
  <c r="F6" i="15"/>
  <c r="H6" i="15" s="1"/>
  <c r="Y81" i="6" l="1"/>
  <c r="X81" i="6"/>
  <c r="W81" i="6"/>
  <c r="V81" i="6"/>
  <c r="U81" i="6"/>
  <c r="T81" i="6"/>
  <c r="S81" i="6"/>
  <c r="R81" i="6"/>
  <c r="Q81" i="6"/>
  <c r="P81" i="6"/>
  <c r="U77" i="6"/>
  <c r="T77" i="6"/>
  <c r="S77" i="6"/>
  <c r="AG7" i="5"/>
  <c r="AM5" i="5"/>
  <c r="L5" i="5"/>
  <c r="A1" i="5"/>
  <c r="W70" i="6" l="1"/>
  <c r="AQ5" i="6" s="1"/>
  <c r="AP5" i="5"/>
  <c r="AP3" i="5" a="1"/>
  <c r="AP3" i="5" s="1"/>
  <c r="AP4" i="5"/>
  <c r="AQ3" i="6" l="1" a="1"/>
  <c r="AQ3" i="6" s="1"/>
  <c r="AQ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<sst xmlns="http://schemas.openxmlformats.org/spreadsheetml/2006/main" count="14064" uniqueCount="6189">
  <si>
    <t>ICI</t>
  </si>
  <si>
    <t>LIENS du net SPÉCIAL BAR à l'usage des Barmans et des Barmaids…Bonne navigation</t>
  </si>
  <si>
    <t>Les bar spoons</t>
  </si>
  <si>
    <t>1 bar spoon 5 ml</t>
  </si>
  <si>
    <t xml:space="preserve">Une bar spoon classique, une tea spoon ou une cuillère de bar équivalent à 5 ml, c’est la dose la plus utilisé pour le dosage des sirops </t>
  </si>
  <si>
    <t>Les long drinks</t>
  </si>
  <si>
    <t>Quelques liens utiles : soyez curieux enrichissez vos connaissances</t>
  </si>
  <si>
    <t>(une bar spoon degrenadine…) mais aussi pour certaines liqueurs apéritives et digestives comme le Fernet-Branca.</t>
  </si>
  <si>
    <t>1.en cl</t>
  </si>
  <si>
    <t>5. Jigger Anglais (ou Anglo-Saxon) :</t>
  </si>
  <si>
    <t>Bucks : long-drink à base de boisson gazeuse, eau de Seltz,cola, ginger ale, tonic ou encore champagne.</t>
  </si>
  <si>
    <t>Dernière mise à jour :</t>
  </si>
  <si>
    <t>Colonnes Visibles</t>
  </si>
  <si>
    <t>Fin du document cellule &gt;</t>
  </si>
  <si>
    <t>jigger 2 cl</t>
  </si>
  <si>
    <t xml:space="preserve">1. Jigger Français /  Japonais </t>
  </si>
  <si>
    <t>1 oz 2.96 ml</t>
  </si>
  <si>
    <t>2. Jigger Anglais (ou Anglo-Saxon) :</t>
  </si>
  <si>
    <t>Cobbler</t>
  </si>
  <si>
    <t>Transmettez vos savoirs faire peu importe qui les récupère pourvu qu'ils servent un plus grand nombre</t>
  </si>
  <si>
    <t>Net-thèque - Webthèque ou Web-thèque comme vous voulez mais ce n'est plus tout à fait une Bibliothèque</t>
  </si>
  <si>
    <t xml:space="preserve">cellules vides </t>
  </si>
  <si>
    <t xml:space="preserve">Le shot </t>
  </si>
  <si>
    <t>1 Shot(s) 25ml</t>
  </si>
  <si>
    <t>jigger 4 cl</t>
  </si>
  <si>
    <t>1.5 oz 4.436 cl</t>
  </si>
  <si>
    <t xml:space="preserve">Cobbler (un) se prépare directement dans un verre rocks, avec des glaçons. Il se compose d'une eau-de-vie et de sucre et il est garni de fruits, </t>
  </si>
  <si>
    <t>Adresse PC</t>
  </si>
  <si>
    <t>.</t>
  </si>
  <si>
    <t>Collez la photo du plat</t>
  </si>
  <si>
    <t xml:space="preserve">Le shot est très utilisé en Angleterre pour servir les highballs. Par exemple,lorsqu’un client commande un rum &amp; coke, </t>
  </si>
  <si>
    <t>jigger 6 cl</t>
  </si>
  <si>
    <t>1. Jigger Français :</t>
  </si>
  <si>
    <t>jigger 25 ml</t>
  </si>
  <si>
    <t>Le jigger anglo-saxon</t>
  </si>
  <si>
    <t>sous forme de tranches d'orange ou de baies de saison, par exemple. Le Sherry Cobbler est mentionné dans le Jerry Thomas Bartender Guide</t>
  </si>
  <si>
    <t>ou collez un imprim' écran</t>
  </si>
  <si>
    <t>►</t>
  </si>
  <si>
    <t>Col.2</t>
  </si>
  <si>
    <t>Col.3</t>
  </si>
  <si>
    <t>Col.4</t>
  </si>
  <si>
    <t>Col.5</t>
  </si>
  <si>
    <t>Col.6</t>
  </si>
  <si>
    <t>A</t>
  </si>
  <si>
    <t>le bartender devra toujours lui demander “single or double?” c’est-à-dire “un shot ou un double shot?</t>
  </si>
  <si>
    <t>jigger 12 cl</t>
  </si>
  <si>
    <t>jigger 45 ml</t>
  </si>
  <si>
    <t xml:space="preserve">Cobbler : terme anglais qui signifie littéralement "cordonnier " . C'est une boisson froide et peu alcoolisée ; </t>
  </si>
  <si>
    <t>Comment masquer les lignes</t>
  </si>
  <si>
    <t>jigger 30 ml</t>
  </si>
  <si>
    <t>dans la préparation on utilise souvent des fruits frais, pressés ou au sirop, et l'on y ajoute de la glace pilée et du soda.</t>
  </si>
  <si>
    <t>VOLUMES</t>
  </si>
  <si>
    <t>Un lien rompu ou obsolète…ce n'est pas grave votre moteur de recherche saura vous retrouver une documentation actualisée</t>
  </si>
  <si>
    <t>1 - positionnez vous sur la cellule A rouge</t>
  </si>
  <si>
    <t>Les dfférents jiggers</t>
  </si>
  <si>
    <t>Jigger Shot 44.36 ml</t>
  </si>
  <si>
    <t>Jigger Shot 1.5 oz</t>
  </si>
  <si>
    <t>2.en oz</t>
  </si>
  <si>
    <t>jigger 50 ml</t>
  </si>
  <si>
    <t>Liste des cocktails classiques établie par l'Association des Barmen de France volumes en 1/10</t>
  </si>
  <si>
    <t>Formation Barman par Christophe DAVOINE vidéos Youtube (pub SAV)</t>
  </si>
  <si>
    <t>① le NOM DE LA RECETTE</t>
  </si>
  <si>
    <t>https://www.laboutiqueducocktail.com/articles-cocktails/guide-ultime-du-jigger-cocktail/</t>
  </si>
  <si>
    <t>2. Jigger Anglais (ou Anglo-Saxon) / américain</t>
  </si>
  <si>
    <t xml:space="preserve">Collins </t>
  </si>
  <si>
    <t>en /10</t>
  </si>
  <si>
    <t>https://webtv.hotellerie-restauration.ac-versailles.fr/IMG/pdf/liste_des_cocktails_classiques_09_04_2010.pdf</t>
  </si>
  <si>
    <t>https://www.youtube.com/watch?v=UUS1vAguFsw</t>
  </si>
  <si>
    <t>/10</t>
  </si>
  <si>
    <t>g</t>
  </si>
  <si>
    <t>L</t>
  </si>
  <si>
    <t>Total colonnes</t>
  </si>
  <si>
    <t>2 - Données &gt; Filtre</t>
  </si>
  <si>
    <t>6. Jigger Japonais :</t>
  </si>
  <si>
    <t>Collins : cocktails préparés directement dans un verre haut, à partir d’un spiritueux (originellement il s’agissait de gin), d’eau pétillante, de jus de citron, de sucre et de glace.</t>
  </si>
  <si>
    <t>https://www.youtube.com/watch?v=vZoPU2ZnwhA</t>
  </si>
  <si>
    <t>Top 10 des normes de sécurité HACCP pour un bar ou restaurant</t>
  </si>
  <si>
    <t>dl</t>
  </si>
  <si>
    <t>cl</t>
  </si>
  <si>
    <t>ml</t>
  </si>
  <si>
    <t>❿ Dupliquée pour</t>
  </si>
  <si>
    <t>Lignes masquées</t>
  </si>
  <si>
    <t xml:space="preserve">3 - Cliquez sur la flèche Filtre </t>
  </si>
  <si>
    <t>Pourquoi l’appelle-t-on “jigger” ? L’origine du nom “jigger” fait l’objet d’un débat.</t>
  </si>
  <si>
    <t>jigger 15 ml</t>
  </si>
  <si>
    <t>2.Le jigger américain / Japonais</t>
  </si>
  <si>
    <t>3. Jigger Japonais :</t>
  </si>
  <si>
    <t>Collins : parmi les ingrédients, il y a du jus de citron, du sirop de sucre et du soda. Ils sont servis dans des grands verres (tumbler) et bus avec des pailles.</t>
  </si>
  <si>
    <t>T E C H N O R E S T O . O R G   LA RÉALISATION DES COCKTAILS : COURS COMPLET</t>
  </si>
  <si>
    <t>https://www.joy.io/post/top-10-des-normes-de-securite-haccp-pour-un-bar-ou-restaurant</t>
  </si>
  <si>
    <t>demi/L</t>
  </si>
  <si>
    <t>quart/L</t>
  </si>
  <si>
    <t>de la cellule A rouge</t>
  </si>
  <si>
    <t>en /10 et cl</t>
  </si>
  <si>
    <t>http://technoresto.org/tp/ta_cocktail/ta_fp.pdf</t>
  </si>
  <si>
    <t>Formateur en hôtellerie restauration depuis plus de 20 ans,J’apprends à mes élèves le métier de “Barman”, la réalisation de cocktails, la connaissance des boissons.</t>
  </si>
  <si>
    <t>Le terme "jigger" suscite un débat quant à son origine, souvent attribuée aux marins britanniques qui nommaient leur ration d'alcool d'après les voiles de jiggermast sur leurs navires.</t>
  </si>
  <si>
    <t>Shot 1.5 oz</t>
  </si>
  <si>
    <t>Les dfférents Shots</t>
  </si>
  <si>
    <t>Cooler</t>
  </si>
  <si>
    <t>https://www.google.com/search?client=firefox-b-d&amp;q=T+E+C+H+N+O+R+E+S+T+O+.+O+R+G+++LA+R%C3%89ALISATION+DES+COCKTAILS+%3A+COURS+COMPLET+</t>
  </si>
  <si>
    <t>https://www.youtube.com/c/La25%C3%A8meHeure/videos</t>
  </si>
  <si>
    <t>Les formations obligatoires</t>
  </si>
  <si>
    <t>Col.7</t>
  </si>
  <si>
    <t>Col.8</t>
  </si>
  <si>
    <t>Col.9</t>
  </si>
  <si>
    <t>Col.10</t>
  </si>
  <si>
    <t>Col.11</t>
  </si>
  <si>
    <t>Col.12</t>
  </si>
  <si>
    <t>Col.13</t>
  </si>
  <si>
    <t>Col.14</t>
  </si>
  <si>
    <t>Col.15</t>
  </si>
  <si>
    <t>Col.16</t>
  </si>
  <si>
    <t>Col.17</t>
  </si>
  <si>
    <t>Col.18</t>
  </si>
  <si>
    <t>Col.19</t>
  </si>
  <si>
    <t xml:space="preserve"> Le jiggermast, plus petit mât, laisserait entendre leur mécontentement quant à la faible quantité de boisson. </t>
  </si>
  <si>
    <t>Shot 44.36 ml</t>
  </si>
  <si>
    <t>jigger 20 ml</t>
  </si>
  <si>
    <t xml:space="preserve">Cooler : boisson préparée dans un shaker ou dans un verre à mélange et décorée avec des tranches de fruits frais. </t>
  </si>
  <si>
    <t>Chilled Magazine</t>
  </si>
  <si>
    <t>https://umih.fr/fr/solutions-pro/entreprendre/les-formations-obligatoires/</t>
  </si>
  <si>
    <t>Poids Auteur sans coef.</t>
  </si>
  <si>
    <t>Cet outil de bar sert à mesurer précisément les liquides dans la confection des cocktails.</t>
  </si>
  <si>
    <t>Le cooler n'est jamais trop alcoolisé et il est toujours servi avec beaucoup de soda.</t>
  </si>
  <si>
    <t>en oz </t>
  </si>
  <si>
    <t>https://chilledmagazine.com/drinks</t>
  </si>
  <si>
    <t>CONNAISSANCE ET TECHNIQUES DU BAR ET DES COCKTAILS André Jutan, Joël Guerinet  Editions Bpi 1 Janvier 2012</t>
  </si>
  <si>
    <t xml:space="preserve"> Les variantes incluent le jigger français, anglais et japonais, chacun avec des caractéristiques spécifiques. </t>
  </si>
  <si>
    <t>3.en ml</t>
  </si>
  <si>
    <t>coolers s’obtiennent à partir du mélange d’un spiritueux, de jus de fruit frais, de sucre : il est habituellement servi dans un verre à cocktail.</t>
  </si>
  <si>
    <t>http://cuistophe.free.fr/ouvrage/cocktails.pdf</t>
  </si>
  <si>
    <t>Bars et restaurants : 4 astuces pour avoir une équipe efficace</t>
  </si>
  <si>
    <t>Les contenances varient selon le type de jigger, choisies par les barmen pour leur précision.</t>
  </si>
  <si>
    <t>jigger 40 ml</t>
  </si>
  <si>
    <t>PARIS • COCKTAILS • BARS</t>
  </si>
  <si>
    <t>https://www.joy.io/post/bars-et-restaurants-4-astuces-pour-avoir-une-equipe-efficace</t>
  </si>
  <si>
    <t>LIENS &gt;</t>
  </si>
  <si>
    <t>https://getgreenshot.org/archive/fr/</t>
  </si>
  <si>
    <t xml:space="preserve"> La conversion entre onces liquides et centilitres dépend de la densité du liquide, mais pour l'eau, une approximation commune est 1 oz ≈ 2,957 cl. </t>
  </si>
  <si>
    <t>jigger 22.5 ml</t>
  </si>
  <si>
    <t>3.Le jigger américain</t>
  </si>
  <si>
    <t>CUPS</t>
  </si>
  <si>
    <t>en onces</t>
  </si>
  <si>
    <t>https://52martinis.com/</t>
  </si>
  <si>
    <t>Comment doser un cocktail sans doseur ?</t>
  </si>
  <si>
    <t>https://getgreenshot.org/help/fr-fr/</t>
  </si>
  <si>
    <t>SOUR</t>
  </si>
  <si>
    <t>Il est recommandé de consulter des conversions spécifiques en fonction du liquide mesuré.</t>
  </si>
  <si>
    <t xml:space="preserve">3.Le jigger anglo-saxon /  Japonais </t>
  </si>
  <si>
    <t>Cup : cocktail à base de vin (champagne, vin mousseux, ...) préparé dans une carafe ou dans une coupe en verre et servi</t>
  </si>
  <si>
    <t>https://www.destinationcocktails.fr/technique/faire-un-cocktail-sans-doseur/</t>
  </si>
  <si>
    <t>Quelle est la réglementation pour les Happy Hours ?</t>
  </si>
  <si>
    <t>3. Jigger Anglais (ou Anglo-Saxon) / Japonais</t>
  </si>
  <si>
    <t>7.Le jigger américain</t>
  </si>
  <si>
    <t>dans des flûtes glacées avec une décoration de fruits divers (pommes, poires, pêches ou oranges).</t>
  </si>
  <si>
    <t>Aux délices du palais  volumes en ml</t>
  </si>
  <si>
    <t>https://www.jdc.fr/blog/reglementation-happy-hour</t>
  </si>
  <si>
    <t>Le jigger américain</t>
  </si>
  <si>
    <t xml:space="preserve">CUPS (Coupes) Long drinks (généralement), à base de Vin, servis sur glace et ornés généreusement (de fruits, </t>
  </si>
  <si>
    <t>en ml</t>
  </si>
  <si>
    <t>https://www.auxdelicesdupalais.net/cat/boisson-jus-cocktails</t>
  </si>
  <si>
    <t>Apprendre à doser avec ou sans Jigger</t>
  </si>
  <si>
    <t>car les densités peuvent varier.</t>
  </si>
  <si>
    <t>3. Jigger Anglais (ou Anglo-Saxon) :</t>
  </si>
  <si>
    <t>de morceaux de concombres de menthe, etc.). Ils étaient autrefois servis dans de grandes [..]</t>
  </si>
  <si>
    <t>https://www.youtube.com/watch?v=EtAXqhFucRY</t>
  </si>
  <si>
    <t>La gestion de vos alcools, bières et vins</t>
  </si>
  <si>
    <t>Filtres intelligents dans Excel</t>
  </si>
  <si>
    <t>Par conséquent, pour 1,5 onces liquides : 1,5 oz * 2,95735 cl/oz ≈ 4,436 centilitres (cl)</t>
  </si>
  <si>
    <t>1 oz 30 ml</t>
  </si>
  <si>
    <t>Depuis 1912, MONIN propose une gamme complète de solutions innovantes pour les professionnels du bar et des coffee shops  volumes en ml</t>
  </si>
  <si>
    <t>https://www.jdc.fr/gestion-de-boisson-alcools</t>
  </si>
  <si>
    <t>https://excel-exercice.com/filtres-intelligents-dans-excel/</t>
  </si>
  <si>
    <t>2 oz 60 ml</t>
  </si>
  <si>
    <t>daïquiris</t>
  </si>
  <si>
    <t>https://www.monin.com/fr/astuces-conseils-cocktails-sans-alcool</t>
  </si>
  <si>
    <t>DOSEURS COCKTAIL</t>
  </si>
  <si>
    <t>jigger</t>
  </si>
  <si>
    <t>daïquiris : les variantes, très nombreuses, ont été imaginées à partir de cette base, dont les proportions peuvent être modifiées,</t>
  </si>
  <si>
    <t>https://placecocktail.fr/collections/doseur-cocktail</t>
  </si>
  <si>
    <t>Quels « modèles » de création et de fonctionnement des cafés associatifs?</t>
  </si>
  <si>
    <t>https://www.alberoshop.it/fr/bar/jigger/</t>
  </si>
  <si>
    <t>4. Jigger Français :</t>
  </si>
  <si>
    <t>oz once</t>
  </si>
  <si>
    <t xml:space="preserve"> et auxquels peuvent être ajoutés différents fruits frais mixés (banane, pêche), ainsi que du jus de pamplemousse ou du marasquin.</t>
  </si>
  <si>
    <t>Cocktails inspirations  volumes en ml</t>
  </si>
  <si>
    <t>https://la-maison-du-barman.fr/10000146-doseurs</t>
  </si>
  <si>
    <t>https://www.reseaurural.fr/sites/default/files/documents/fichiers/2018-06/Etude_fonctionnement_cafes_associatifs_2014.pdf</t>
  </si>
  <si>
    <t>https://www.tireusesabiere.fr/equipement-barman-cocktail/conservation-preparation/tasse-a-mesurer-jigger-avec-graduation-interne/a-453829/</t>
  </si>
  <si>
    <t>cuil.Soupe</t>
  </si>
  <si>
    <t>daïquiris sont une famille de short drinks élaborés à partir de trois ingrédients principaux, à savoir : le rhum blanc cubain, le jus de lime frais, le sucre blanc.</t>
  </si>
  <si>
    <t>https://www.alambic-magazine.com/category/cocktails/cocktails-inspirations/</t>
  </si>
  <si>
    <t>Le jigger français est également constitué de 2 parties correspondant chacunes à une dose : 2 cl ( un baby) et 4 cl (une mesure “française”).</t>
  </si>
  <si>
    <t>Bol</t>
  </si>
  <si>
    <t>Comment utiliser le pilon le jigger et le stirrer</t>
  </si>
  <si>
    <t>barman barmaid dans un palace</t>
  </si>
  <si>
    <t xml:space="preserve"> C’est le jigger le plus couramment utilisé dans les restaurants et dans les bars pour servir les digestifs  (4 cl correspond à la dose légale en France).</t>
  </si>
  <si>
    <t>1 Dash 0.625 ml</t>
  </si>
  <si>
    <t xml:space="preserve">dashes </t>
  </si>
  <si>
    <t>Verre</t>
  </si>
  <si>
    <t>Fancy drink : boisson que l'on prépare au shaker avec de la glace et que l'on sert dans verre dont le bord a été préalablement givré avec du sucre.</t>
  </si>
  <si>
    <t>CocktailMolotov TV vidéo Youtube</t>
  </si>
  <si>
    <t>https://www.youtube.com/watch?v=75iVoz74k0E</t>
  </si>
  <si>
    <t>https://www.google.com/search?client=firefox-b-d&amp;sca_esv=595044018&amp;sxsrf=AM9HkKnE8HianWTiTHftAaD4AucgoYr0Ww:1704189749706&amp;q=barman+dans+un+palace&amp;tbm=vid&amp;source=lnms&amp;sa=X&amp;ved=2ahUKEwjlz6TFub6DAxWDQ6QEHYXSAPMQ0pQJegQICxAB&amp;biw=1920&amp;bih=947&amp;dpr=1</t>
  </si>
  <si>
    <t>En revanche, il est très rarement utilisé dans les bars à cocktails modernes car il est beaucoup moins précis pour réaliser les cocktails.</t>
  </si>
  <si>
    <t>Pony Shot 29.57 ml</t>
  </si>
  <si>
    <t>V.liqueur</t>
  </si>
  <si>
    <t>en cl et en ml</t>
  </si>
  <si>
    <t>https://www.youtube.com/c/CocktailMolotovTV/videos</t>
  </si>
  <si>
    <t>Le jigger français est souvent caractérisé par une forme conique avec deux extrémités de tailles différentes.</t>
  </si>
  <si>
    <t>Pony Shot 1 oz</t>
  </si>
  <si>
    <t>tasse.Café</t>
  </si>
  <si>
    <t>Fizzy (Fizzes)</t>
  </si>
  <si>
    <t>TerresdecocktailsTV</t>
  </si>
  <si>
    <t>barman barmaid dans une discotheque</t>
  </si>
  <si>
    <t>Les mesures sont généralement indiquées en centilitres (cl) d'un côté et en millilitres (ml) de l'autre.</t>
  </si>
  <si>
    <t>Double Shot 88.7 ml</t>
  </si>
  <si>
    <t>cuil.Café</t>
  </si>
  <si>
    <t>Fizz : boisson mi-longue qui contient du jus de citron, un alcool (généralement du gin) et essentiellement du tonic. On le sert froid, mais pas glacé dans un petit tumbler de 12 cl.</t>
  </si>
  <si>
    <t>Mixologie moléculaire - Margarita et  Gin Tonic</t>
  </si>
  <si>
    <t>https://www.youtube.com/user/TerresdecocktailsTV/videos</t>
  </si>
  <si>
    <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t>
  </si>
  <si>
    <t>Ce type de jigger est couramment utilisé dans les bars en France et dans d'autres régions européennes.</t>
  </si>
  <si>
    <t>Double Shot 2 oz</t>
  </si>
  <si>
    <t>cuil.Thé</t>
  </si>
  <si>
    <t>Fizzy (Fizzes) Vous avez commandé un Mojito Fizzy ? Il vous sera donc servi pétillant.</t>
  </si>
  <si>
    <t>https://www.youtube.com/watch?v=9jTZf20YmcU</t>
  </si>
  <si>
    <t>https://www.youtube.com/watch?v=LCyadYIDxyQ</t>
  </si>
  <si>
    <t>le portail des boissons</t>
  </si>
  <si>
    <t>GUIDE DES DÉBITS DE BOISSONS</t>
  </si>
  <si>
    <t>jigger 1 oz</t>
  </si>
  <si>
    <t>jigger 1.5 oz</t>
  </si>
  <si>
    <t>Highball : long drink comportant parmi ses ingrédients des boissons gazeuses. Il s'agit d'une mode typiquement américaine d'où le nom "highball" qui fait référence au verre à la forme allongée que l'on emploie.</t>
  </si>
  <si>
    <t>https://www.youtube.com/channel/UC9bCk8rrz7vu0sixoSXM0lA/videos</t>
  </si>
  <si>
    <t>https://fr.wikipedia.org/wiki/Portail:Boisson?tableofcontents=1</t>
  </si>
  <si>
    <t>file:///D:/T%C3%A9l%C3%A9chargement/2018-12-Guide-des-Debits-de-Boissons.pdf</t>
  </si>
  <si>
    <t>https://eccegusto-shop.com/content/112-jiggers</t>
  </si>
  <si>
    <t>Juleps</t>
  </si>
  <si>
    <t>Chef Simon des recettes de cocktails pour un apéritif festif et convivial</t>
  </si>
  <si>
    <t>Le Flair Bartending, cest quoi ?</t>
  </si>
  <si>
    <t>4 étapes pour bien gérer les plannings de son restaurant</t>
  </si>
  <si>
    <t>Le jigger anglais a souvent une forme en sablier avec une extrémité plus large et une extrémité plus étroite.</t>
  </si>
  <si>
    <t>Juleps :Sous cette dénomination sont regroupés des long drinks alcoolisés, préparés à partir de menthe fraîche, de bourbon, de sucre blanc et de glace.</t>
  </si>
  <si>
    <t>https://chefsimon.com/recettes/tag/cocktails</t>
  </si>
  <si>
    <t>Le flair bartending est une technique de service qui consiste à créer l’animation au bar</t>
  </si>
  <si>
    <t>https://www.zenchef.com/guide/gerer-plannings-restaurant</t>
  </si>
  <si>
    <t>Les mesures sont généralement indiquées en onces (oz) d'un côté et en millilitres (ml) de l'autre.</t>
  </si>
  <si>
    <t>7. Jigger Anglais (ou Anglo-Saxon) / Japonais</t>
  </si>
  <si>
    <t xml:space="preserve"> Cette recette a été très féconde, puisqu’elle a inspiré le créateur du Mojito, qui a remplacé le whisky par du rhum et a également ajouté du jus de lime.</t>
  </si>
  <si>
    <t>https://www.votrebarman.com/le-metier-de-barman/le-flair-bartending-cest-quoi/</t>
  </si>
  <si>
    <t>Ce type de jigger est fréquemment utilisé dans les bars au Royaume-Uni, aux États-Unis et dans d'autres pays anglo-saxons.</t>
  </si>
  <si>
    <t>1. Jigger Français /  Japonais en cl</t>
  </si>
  <si>
    <t>7. Jigger Anglais (ou Anglo-Saxon) / Japonais en ml</t>
  </si>
  <si>
    <t>Juleps : boisson plus ou moins longue dont l'élément essentiel est la menthe fraîche, dont les feuilles écrasées sont également utilisées comme décoration.</t>
  </si>
  <si>
    <t>CARNET DE COCKTAILS CONTEMPORAINS</t>
  </si>
  <si>
    <t>https://www.votrebarman.com/le-metier-de-barman/un-barista-cest-quoi/</t>
  </si>
  <si>
    <t>Ouvrir un bar à jus : Guide complet 2022</t>
  </si>
  <si>
    <t>Les jiggers anglais sont souvent conçus pour mesurer en onces (oz) d'un côté et en millilitres (ml) de l'autre.</t>
  </si>
  <si>
    <t>https://www.google.com/search?client=firefox-b-d&amp;q=CARNET+DE+COCKTAILS+CONTEMPORAINS+</t>
  </si>
  <si>
    <t>https://www.banket.fr/articles/ouvrir-un-bar-a-jus-guide-complet-2023</t>
  </si>
  <si>
    <t xml:space="preserve">Les capacités courantes pour les mesures en onces peuvent être de 1 oz d'un côté et de 1,5 oz de l'autre côté. </t>
  </si>
  <si>
    <t>mojitos</t>
  </si>
  <si>
    <t>http://www.apeb-mcb.fr/medias/files/ccc-v2-01septembre2021.pdf</t>
  </si>
  <si>
    <t>MIXOLOGIE : LE MEILLEUR MATÉRIEL DE BAR</t>
  </si>
  <si>
    <t>Pour les mesures en millilitres, cela peut être de 30 ml d'un côté et de 45 ml de l'autre.</t>
  </si>
  <si>
    <t>2. Jigger Français :</t>
  </si>
  <si>
    <t xml:space="preserve">mojitos : les principales variantes sont fondées sur l’ajout de fruits frais entiers (fraises, de framboises), </t>
  </si>
  <si>
    <t>Recette selection Cocktails sans Alcool volumes en cl</t>
  </si>
  <si>
    <t>https://www.kool-stuff.fr/mixologie-materiel-de-bar/</t>
  </si>
  <si>
    <t>Les Franchises Bar : votre guide complet</t>
  </si>
  <si>
    <t>Cependant, il existe différentes variations en termes de capacité.</t>
  </si>
  <si>
    <t>2. Jigger Français :en cl</t>
  </si>
  <si>
    <t>Les dfférents Shots en oz</t>
  </si>
  <si>
    <t>ou en quartier (mangues), l’absence d’alcool (Virgin Mojito), ou l’adjonction de champagne.</t>
  </si>
  <si>
    <t>en cl</t>
  </si>
  <si>
    <t>https://www.1001cocktails.com/recettes/selection_cocktails-sans-alcool.aspx</t>
  </si>
  <si>
    <t>https://www.rencontres-digitales-franchise.fr/toutes-actualites/franchise-bar-votre-guide-complet/</t>
  </si>
  <si>
    <t>mojitos sont des longs drinks élaborés à partir de rhum blanc cubain, de l’eau pétillante, de jus de lime, du sucre de canne blanc, une branche de menthe fraîche.</t>
  </si>
  <si>
    <t>https://www.colombes.fr/documents/Actualites/cocktails_sans_alcool.pdf</t>
  </si>
  <si>
    <t>Mixologie : l'Art du Mélange</t>
  </si>
  <si>
    <t>Le jigger anglo-saxon est un ustensile de mesure constitué de 2 parties correspondant chacune à une dose : un shot (une demi-mesure) équivalant à</t>
  </si>
  <si>
    <t>Les dfférents Shots en ml</t>
  </si>
  <si>
    <t>https://www.youtube.com/watch?v=WB9DuajLRas</t>
  </si>
  <si>
    <t>Guide pour une ouverture de bar</t>
  </si>
  <si>
    <t>25 ml et une mesure à 50 ml.</t>
  </si>
  <si>
    <t>Prémix  Cela fait référence à... un mélange d'un alcool fort et d'une boisson non-alcoolisée comme un soda.</t>
  </si>
  <si>
    <t>LES COCKTAILS : TECHNIQUES ET RECETTES  volumes en cl</t>
  </si>
  <si>
    <t>https://www.b2b-infos.com/17029/guide-pour-une-ouverture-de-bar/</t>
  </si>
  <si>
    <t>3. Jigger Anglais (ou Anglo-Saxon) / américain</t>
  </si>
  <si>
    <t>Soft drink : cocktail peu alcoolisé, délicat et désaltérant.</t>
  </si>
  <si>
    <t>https://www.bloc-notes-culinaire.com/2019/09/les-cocktails-techniques-et-recettes.html</t>
  </si>
  <si>
    <t>Grenoble : à la découverte de la mixologie, l’art de créer et préparer des cocktails vidéo Youtube</t>
  </si>
  <si>
    <t>3. Jigger Anglais (ou Anglo-Saxon) / américain en ml</t>
  </si>
  <si>
    <t>Zombie : long drink particulièrement alcoolisé, originaire des Caraïbes et préparé avec du rhum, des jus de fruits et fruits frais.</t>
  </si>
  <si>
    <t>https://www.youtube.com/watch?v=fKnzt18rlz8</t>
  </si>
  <si>
    <t>Les réglementations pour la tenue d’un bar</t>
  </si>
  <si>
    <t>3. Jigger Anglais (ou Anglo-Saxon) :en cl</t>
  </si>
  <si>
    <t>livret-cocktails-sam-BD.pdf  volumes en cl</t>
  </si>
  <si>
    <t>https://www.permis-de-exploitation.fr/guides/permis-dexploitation/942-l-reglementations-tenue-d-bar.html</t>
  </si>
  <si>
    <t>Il existe 2 types de doseur: le petit de 15 ml/22,5 ml, et le classique de 1 oz/2 oz (soit 30 ml/60 ml)</t>
  </si>
  <si>
    <t>3. Jigger Anglais (ou Anglo-Saxon) :en ml</t>
  </si>
  <si>
    <t>Les short drinks</t>
  </si>
  <si>
    <t>https://www.google.com/search?client=firefox-b-d&amp;q=livret-cocktails-sam-BD.pdf++volumes+en+cl</t>
  </si>
  <si>
    <t>Atelier de Mixologie vidéo Youtube</t>
  </si>
  <si>
    <t>**</t>
  </si>
  <si>
    <t xml:space="preserve">Les "short drinks" ont été les premiers cocktails véritables, qui, pour suivre la mode et les goûts, ont été progressivement modifiés </t>
  </si>
  <si>
    <t>https://www.youtube.com/channel/UC5FY153skYmJLRYUzaRpXHw</t>
  </si>
  <si>
    <t>Comment ouvrir un bar ?</t>
  </si>
  <si>
    <t>4.Le jigger américain / Japonais</t>
  </si>
  <si>
    <t>Pony</t>
  </si>
  <si>
    <t>pour devenir plus désaltérants et moins alcoolisés (long drink) ou bien plus chauds (hot drinks).</t>
  </si>
  <si>
    <t>mes recettes faciles.fr  volumes en cl</t>
  </si>
  <si>
    <t>https://www.captaincontrat.com/exercer-un-metier/hotellerie-restauration/ouvrir-bar</t>
  </si>
  <si>
    <t xml:space="preserve">Masquer une ligne ou une colonne sur Excel </t>
  </si>
  <si>
    <t>4.Le jigger américain / Japonais en ml</t>
  </si>
  <si>
    <t xml:space="preserve">Les short drinks, boissons plus "concentrées", sont servis dans les coupes à cocktails classiques en petites doses, </t>
  </si>
  <si>
    <t>https://www.mesrecettesfaciles.fr/course/boisson</t>
  </si>
  <si>
    <t>MIXOLOGIE: Mes 5 cocktails préférés - recettes et trucs! vidéo Youtube</t>
  </si>
  <si>
    <t>https://www.youtube.com/watch?v=q-52-9FshWw</t>
  </si>
  <si>
    <t>SANS ALCOOL</t>
  </si>
  <si>
    <t>https://materieldebar.com/pourer-et-mesures/205-jigger-japonais-25ml-50ml.html</t>
  </si>
  <si>
    <t>en oz</t>
  </si>
  <si>
    <t>souvent avec des cubes de glace ; ils sont essentiellement alcoolisés.</t>
  </si>
  <si>
    <t>https://www.youtube.com/watch?v=Iy_b5VroBH8</t>
  </si>
  <si>
    <t>Maîtriser les coûts d'exploitation des bars</t>
  </si>
  <si>
    <t>Total</t>
  </si>
  <si>
    <t>5. Jigger Japonais :</t>
  </si>
  <si>
    <t>Recettes de cocktails sans alcool avec couleurs des mélanges  volumes en cl  &gt;</t>
  </si>
  <si>
    <t>https://finmodelslab.com/fr/blogs/operating-costs/bar-operating-costs</t>
  </si>
  <si>
    <t xml:space="preserve">Sa forme est quasiment identique à celle du jigger américain, les mesures sont en once également. </t>
  </si>
  <si>
    <t>5. Jigger Japonais .en ml</t>
  </si>
  <si>
    <t xml:space="preserve">bar spoon </t>
  </si>
  <si>
    <t>Crusta</t>
  </si>
  <si>
    <t>https://www.cocktail-sans-alcool.fr/</t>
  </si>
  <si>
    <t>Le meilleur ouvrier de France version barman VID2O Dailymotion (pub)</t>
  </si>
  <si>
    <t>C’est devenu le jigger le plus couramment utilisé par les bartenders car c’est le plus maniable, c’est également le plus esthétique.</t>
  </si>
  <si>
    <t xml:space="preserve">Crusta est un terme qui désigne un petit groupe de cocktails classiques. La composition des crustas est similaire à celle d'un sour, </t>
  </si>
  <si>
    <t>https://www.dailymotion.com/video/x2h1t9j</t>
  </si>
  <si>
    <t>La comptabilité d’un bar : guide du débutant</t>
  </si>
  <si>
    <t>Astuces Excel</t>
  </si>
  <si>
    <t>Il est désormais disponible pour les mesures françaises (4 cl/2 cl) et les mesures anglaises (50 ml/ 25 ml).</t>
  </si>
  <si>
    <t>c'est-à-dire qu'ils contiennent de l'alcool, du jus de citron et du sucre ou sirop de glucose et/ou de la liqueur et sont souvent complétés par des amers de cocktail.</t>
  </si>
  <si>
    <t>Recettes de cocktails avec alcool avec couleurs des mélanges  volumes en cl</t>
  </si>
  <si>
    <t>https://blog.monouso.fr/comptabilite-pour-un-bar-guide-du-debutant/</t>
  </si>
  <si>
    <t>https://www.youtube.com/@Astuces_Excel/videos</t>
  </si>
  <si>
    <t xml:space="preserve"> Le jigger 50 ml/ 25 ml vous permettra de réaliser avec précision un grand nombre de cocktails</t>
  </si>
  <si>
    <t>6.Le jigger américain</t>
  </si>
  <si>
    <t>Crusta : il se distingue particulièrement par le service, car le verre est présenté givré (c-à-d. avec son bord humecté d'eau et passé dans le sucre). L'élément de base est le rhum.</t>
  </si>
  <si>
    <t>https://www.siroter.com/</t>
  </si>
  <si>
    <t>Concours « Un des Meilleurs Apprentis de France » BARMAN (règlement du concours)</t>
  </si>
  <si>
    <t>Les jiggers japonais sont souvent conçus pour mesurer en millilitres (ml) avec des lignes de graduation.</t>
  </si>
  <si>
    <t>6.Le jigger américain en ml</t>
  </si>
  <si>
    <t>https://www.meilleursouvriersdefrance.info/fichiers/sujets/39ec75c8-afab-43f5-a667-8fa20d7f0261.pdf</t>
  </si>
  <si>
    <t>Les capacités courantes peuvent être de 15 ml d'un côté et de 30 ml de l'autre côté, ou de 20 ml d'un côté et de 40 ml de l'autre côté.</t>
  </si>
  <si>
    <t>Daisy</t>
  </si>
  <si>
    <t>METRO  Recettes de cocktails  volumes en cl</t>
  </si>
  <si>
    <t>https://propulsebyca.fr/idees-business/debit-de-boissons</t>
  </si>
  <si>
    <t xml:space="preserve">Daisy : littéralement "marguerite", le daisy est préparé avec du jus de citron, du sirop d'orgeat ou du cédrat, un peu de sucre et un peu de soda. </t>
  </si>
  <si>
    <t>https://www.metro.fr/inspiration/recette-chef/cocktail</t>
  </si>
  <si>
    <t>Maxime Hoerth MOF Barman (page Facebook)</t>
  </si>
  <si>
    <t>Certains jiggers japonais peuvent avoir des capacités plus grandes pour répondre aux besoins spécifiques des cocktails japonais.</t>
  </si>
  <si>
    <t>On le sert dans un tumbler moyen ou dans un verre old fashioned classique.</t>
  </si>
  <si>
    <t>https://www.facebook.com/Maxime-Hoerth-MOF-Barman-432259463541680/?ref=page_internal</t>
  </si>
  <si>
    <t>Guide pratique lors d'une location d'un bar</t>
  </si>
  <si>
    <t>Il a généralement une forme cylindrique avec des mesures marquées à l'intérieur.</t>
  </si>
  <si>
    <t>Collez une Unité  A   ml cl dl  L Kg  g pour la convertir au choix en Unité B</t>
  </si>
  <si>
    <t>L'ATELIER DES CHEFS volumes en cl</t>
  </si>
  <si>
    <t>https://www.pointdevente.fr/fr/actualites/guide-pratique-lors-d-une-location-d-un-bar-a277</t>
  </si>
  <si>
    <t>Les mesures peuvent être exprimées en millilitres (ml) avec des lignes de graduation pour différentes quantités.</t>
  </si>
  <si>
    <t xml:space="preserve">collez une mesure au choix ▼ A      </t>
  </si>
  <si>
    <t xml:space="preserve">       B  ▼ collez une mesure au choix</t>
  </si>
  <si>
    <t>https://www.atelierdeschefs.fr/fr/recette/7513-cocktail-mojito.php</t>
  </si>
  <si>
    <t>Meilleur Ouvrier de France : Christophe, le barman  vidéo Youtube (pub)</t>
  </si>
  <si>
    <t>❷</t>
  </si>
  <si>
    <t>Le jigger japonais est apprécié pour son esthétique et sa précision, et il est souvent utilisé dans les bars à cocktails japonais et par des barmen exigeants dans le monde entier.</t>
  </si>
  <si>
    <t>Poids ou Volume &gt;</t>
  </si>
  <si>
    <t>kg</t>
  </si>
  <si>
    <t>Conversion</t>
  </si>
  <si>
    <t xml:space="preserve">Il ne faut pas confondre l'once liquide impériale avec l'once liquide américaine : </t>
  </si>
  <si>
    <t>https://www.youtube.com/watch?v=cmk-Pluwk9E</t>
  </si>
  <si>
    <t>Comment concevoir son Journal de Caisse sur Excel</t>
  </si>
  <si>
    <t xml:space="preserve">       ▲ densité de l'eau 1 du lait 0.9  les alcools demandez à Google</t>
  </si>
  <si>
    <t xml:space="preserve">Au Canada, les unités de mesure sont officiellement exprimées selon le système international d'unités (SI). </t>
  </si>
  <si>
    <t>Association des Barmen de France volumes en cl</t>
  </si>
  <si>
    <t>https://www.youtube.com/watch?v=bUBxP5zWvHY&amp;list=PL-uWG0fLsMHYIIMvzjieTiM7CBJPaZpmK&amp;index=8</t>
  </si>
  <si>
    <t>largeurs de colonnes</t>
  </si>
  <si>
    <t>Pour info: 8 dashes ou 8 traits de bitter équivalent à une bar spoon soit 5 ml ou 0,5 cl.</t>
  </si>
  <si>
    <t>A coller &gt;</t>
  </si>
  <si>
    <t>Toutefois, certaines unités de mesure impériales sont encore couramment employées.</t>
  </si>
  <si>
    <t>https://www.associationdesbarmendefrance.fr/le-cocktail-du-mois</t>
  </si>
  <si>
    <t>Meilleur Ouvrier de France catégorie barman : premières sélections à La Rochelle (titré)  vidéo Youtube (pub)</t>
  </si>
  <si>
    <t>lignes</t>
  </si>
  <si>
    <t>8 Dashes 5 ml</t>
  </si>
  <si>
    <t>https://www.youtube.com/watch?v=PyCECdB-658</t>
  </si>
  <si>
    <t>Table de correspondance</t>
  </si>
  <si>
    <t>Liqueur Pecorari volumes en cl</t>
  </si>
  <si>
    <t>J</t>
  </si>
  <si>
    <t xml:space="preserve">L’once liquide américaine représente 1/128 de gallon américain, soit exactement 29,573 529 562 5 ml </t>
  </si>
  <si>
    <t>https://www.liqueurs-pecorari.fr/cocktails-liqueurs</t>
  </si>
  <si>
    <t>Service a la Française SAF  vidéos Youtube (pub)</t>
  </si>
  <si>
    <t>ou environ 1,805 pouces cubes. Ce volume en eau a une masse d’environ 1,043 once.</t>
  </si>
  <si>
    <t>https://www.youtube.com/channel/UCx0-LMFuXuNqt2kL2R4XKlw/videos</t>
  </si>
  <si>
    <t>0,845351 once liquide américaine</t>
  </si>
  <si>
    <t>Recettes de cocktails volumes en cl</t>
  </si>
  <si>
    <t>Poids ou Volume saisissez la valeur que vous voulez</t>
  </si>
  <si>
    <t>Sour : cocktail avec du jus de citron et une cerise confite.</t>
  </si>
  <si>
    <t>https://www.cocktailmag.fr/recette-cocktail</t>
  </si>
  <si>
    <t>infosbar.com vous offre toute l’actualité du bar sur un plateau ! </t>
  </si>
  <si>
    <t>Unité A collez une unité au choix</t>
  </si>
  <si>
    <t xml:space="preserve">sours sont une superfamille de cocktails, regroupant plusieurs familles, telles que les caïpirinhas, les daïquiris, </t>
  </si>
  <si>
    <t>https://www.infosbar.com/Cocktails_r38.html</t>
  </si>
  <si>
    <t>les margaritas et qui ont pour caractéristique commune une saveur acide, ainsi que plusieurs ingrédients : un alcool, du jus de citron ou de lime, et du sucre.</t>
  </si>
  <si>
    <t>Gastronomico Les Cocktails par Catégories volumes en cl</t>
  </si>
  <si>
    <t>https://www.youtube.com/c/InfosbarParis/playlists</t>
  </si>
  <si>
    <t>https://www.gastronomico.fr/recettes-cocktails/</t>
  </si>
  <si>
    <t>https://www.facebook.com/Infosbar</t>
  </si>
  <si>
    <t>Les hot drinks</t>
  </si>
  <si>
    <t>https://www.google.com/search?client=firefox-b-d&amp;q=conversion+oz+en+kg</t>
  </si>
  <si>
    <t>https://fr.wikipedia.org/wiki/Once_liquide</t>
  </si>
  <si>
    <t>750g Recettes de boissons  volumes en cl</t>
  </si>
  <si>
    <t>VotreBarman.com  La passion du bar "made in France" SPECTACLE</t>
  </si>
  <si>
    <t>Egg Nogs</t>
  </si>
  <si>
    <t>https://www.750g.com/recettes-boissons/</t>
  </si>
  <si>
    <t>https://www.youtube.com/c/Votrebarman/videos</t>
  </si>
  <si>
    <t>Découvrez la Maison Briottet  volumes en cl</t>
  </si>
  <si>
    <t>Mon Barman</t>
  </si>
  <si>
    <t>https://briottet.fr/recettes-cocktails/</t>
  </si>
  <si>
    <t>http://mon-barman.restaurantemploi.com/2016/05/02/infographie-recettes-cocktails-celebres/</t>
  </si>
  <si>
    <t>1 once liquide impériale équivaut à environ 0,961 once liquide américaine.</t>
  </si>
  <si>
    <t>Eggnog : à base de lait et d'oeufs, auxquels on ajoute des vins à degré d'alcool élevé et des spiritueux. Cette préparation peut être considérée,</t>
  </si>
  <si>
    <t xml:space="preserve">once liquide impériale Unité anglo-saxonne, utilisée au Royaume-Uni et au Canada, </t>
  </si>
  <si>
    <t>Différence entre les onces liquides et les onces</t>
  </si>
  <si>
    <t xml:space="preserve"> selon les saisons et les occasions, soit comme un long drink, soit comme un hot drink, car il est prévu de la servir chaude.</t>
  </si>
  <si>
    <t>Guide du barman  volumes en cl</t>
  </si>
  <si>
    <t>LE CONCOURS MAF  Un des Meilleurs Apprentis de France</t>
  </si>
  <si>
    <t>servant à mesurer le volume des liquides ou des matières sèches qui correspond à environ 28,4 millilitres.</t>
  </si>
  <si>
    <t>https://fr.differbetween.com/article/difference_between_fluid_ounces_and_ounces</t>
  </si>
  <si>
    <t>https://www.recettes-cocktails.fr/guide-barman/</t>
  </si>
  <si>
    <t>https://www.meilleursouvriersdefrance.info/concoursmaf.html</t>
  </si>
  <si>
    <t>Mulls</t>
  </si>
  <si>
    <t>https://www.recette-punch.com/</t>
  </si>
  <si>
    <t>https://ent2d.ac-bordeaux.fr/disciplines/hotellerie/wp-content/uploads/sites/46/2017/07/TA_Mise_en_situation_Ep_E31_atelier_bar-5.pdf</t>
  </si>
  <si>
    <t>Neat...un cocktail sans glace. La plupart des whiskies sont commandés neat et dégustés à température ambiante.</t>
  </si>
  <si>
    <t>On the rocks : boisson préparée au shaker ou directement dans le verre de servie avec des cubes de glace.</t>
  </si>
  <si>
    <t>Cocktail Molotov</t>
  </si>
  <si>
    <t xml:space="preserve">FICHE DE REALISATION ET D’ANALYSE DE COCKTAIL TE - 2Nde Bac Pro Commercialisation et services de restaurant </t>
  </si>
  <si>
    <t>On the rocks...un cocktail où l'alcool fort se boit pur avec des glaçons. Le whisky on the rocks est la boisson la plus connue.</t>
  </si>
  <si>
    <t>https://cocktailmolotov.org/</t>
  </si>
  <si>
    <t>https://hra.spip.ac-rouen.fr/IMG/pdf/documents_eleves_a_completer.pdf</t>
  </si>
  <si>
    <t>Rafraichir ses verres... rafraichir un verre à l'aide de glace ou en le passant ou réfrigérateur.</t>
  </si>
  <si>
    <t>Rickeys</t>
  </si>
  <si>
    <t>Cocktails Mania N°2 : Comment réussir un Cosmopolitan ou cosmo</t>
  </si>
  <si>
    <t>Technologie appliquée restaurant-Les cocktails-première bac pro CSR</t>
  </si>
  <si>
    <t>Sangarées</t>
  </si>
  <si>
    <t>https://www.youtube.com/watch?v=xq4L3IBHBgU&amp;t=1s</t>
  </si>
  <si>
    <t>https://ent2d.ac-bordeaux.fr/disciplines/hotellerie/wp-content/uploads/sites/46/2017/07/TA_C_GUILLOT_cocktails_1csr_eleve_suite202-5.pdf</t>
  </si>
  <si>
    <t>Scaffas</t>
  </si>
  <si>
    <t>Shooter  un shooter est un cocktail de quelques centilitres se buvant d'un seul trait.</t>
  </si>
  <si>
    <t>Barmag</t>
  </si>
  <si>
    <t>Métiers de la restauration et de l’hôtellerie « Arts de la Table et du Service » (règlement du concours)</t>
  </si>
  <si>
    <t xml:space="preserve">shooters sont des short drinks dont le volume est compris entre 2,5 à 10 cl, que l’on sert dans des verres à shooter, </t>
  </si>
  <si>
    <t>http://barmag.fr/</t>
  </si>
  <si>
    <t>https://www.meilleursouvriersdefrance.info/fichiers/sujets/e776e59a-c170-4b79-b62e-4dde976a7e2c.pdf</t>
  </si>
  <si>
    <t>destinés à être bus « culs-secs », et qui peuvent être constitués uniquement d’alcools mais peuvent aussi inclure un soft drink.</t>
  </si>
  <si>
    <t>https://www.facebook.com/MagazineBarmag/</t>
  </si>
  <si>
    <t>Slings</t>
  </si>
  <si>
    <t>MAF Employé Barman 2017  Les épreuves écrites vidéo Youtube</t>
  </si>
  <si>
    <t>Smashes</t>
  </si>
  <si>
    <t>Bar et boissons  74 vidéos dans cette partie</t>
  </si>
  <si>
    <t>https://webtv.hotellerie-restauration.ac-versailles.fr/MAF-Employe-Barman-2017-ecrit</t>
  </si>
  <si>
    <t>Straight ... un cocktail préparé avec de la glace au shaker mais servi sans glace.</t>
  </si>
  <si>
    <t>https://webtv.hotellerie-restauration.ac-versailles.fr/Bar-et-boissons</t>
  </si>
  <si>
    <t>tranches</t>
  </si>
  <si>
    <t>Toddies</t>
  </si>
  <si>
    <t>Association des Professeurs Enseignants en Bar site de l'Association</t>
  </si>
  <si>
    <t xml:space="preserve">Virgin.. un cocktail sans alcool. On parle ainsi de Virgin Colada ou Virgin mojito. </t>
  </si>
  <si>
    <t>Recette selection Cafés Spéciaux</t>
  </si>
  <si>
    <t>https://www.apeb-mcb.fr/</t>
  </si>
  <si>
    <t>Zooms</t>
  </si>
  <si>
    <t>https://www.1001cocktails.com/recettes/selection_cafes-speciaux.aspx</t>
  </si>
  <si>
    <t>GUIDE DES DÉBITS DE BOISSONS Ministère de l’intérieur règlementation</t>
  </si>
  <si>
    <t>https://www.1001cocktails.com/recettes/selections.aspx</t>
  </si>
  <si>
    <t>http://www.apeb-mcb.fr/medias/files/guide-debits-de-boissons-nov-2018.pdf</t>
  </si>
  <si>
    <t>CARNET DE COCKTAILS CONTEMPORAINS Mise à jour : 01 Septembre 2021, Rentrée Scolaire 2021/22 volumes en cl</t>
  </si>
  <si>
    <t>http://technoresto.org/tp/ta_cocktail/ta_fp.html</t>
  </si>
  <si>
    <t>LES 10 RÈGLES DE LA CONFECTION DES COCKTAILS Applicables à l’enseignement du bar dans les lycées et UFA hôteliers en France.</t>
  </si>
  <si>
    <t>MOF Maître d’hôtel, du Service et des Arts de la table  (règlement du concours)</t>
  </si>
  <si>
    <t>https://www.hotellerie-restauration.ac-versailles.fr/spip.php?article3100</t>
  </si>
  <si>
    <t>http://www.spiritueuxmagazine.com/</t>
  </si>
  <si>
    <t>SOMMELLERIE (règlement du concours)</t>
  </si>
  <si>
    <t>https://www.frenchbar.com/index.php</t>
  </si>
  <si>
    <t>LES UNITÉS DE MESURE DE COCKTAIL</t>
  </si>
  <si>
    <t>https://www.meilleursouvriersdefrance.info/fichiers/sujets/8a22c3c9-55dd-4fbf-afa7-030d28e3c643.pdf</t>
  </si>
  <si>
    <t>Bienvenue sur notre site avec plus de 5.000 pages sur le monde du Bar :</t>
  </si>
  <si>
    <t>https://queuedecoq.com/blogs/cocktail/unite-mesure-cocktail</t>
  </si>
  <si>
    <t>- 840 recettes de Cocktails avec visuels</t>
  </si>
  <si>
    <t>Images et tableaux</t>
  </si>
  <si>
    <t>- 1.700 bouteilles d'Alcool avec photos</t>
  </si>
  <si>
    <t>LE SYSTÈME MÉTRIQUE</t>
  </si>
  <si>
    <t>https://www.pinterest.fr/jorjasbluebird/cocktails/</t>
  </si>
  <si>
    <t>1 shot / simple coulée = 25 ml / 2,5 cl</t>
  </si>
  <si>
    <t xml:space="preserve">ambiance bar à cocktail </t>
  </si>
  <si>
    <t>Double shot / double coulée = 50 ml / 5 cl</t>
  </si>
  <si>
    <t>Affiches de cocktails</t>
  </si>
  <si>
    <t>https://www.google.com/search?q=ambiance+bar+%C3%A0+cocktail+chic&amp;client=firefox-b-d&amp;sxsrf=AJOqlzVEiEJaAfiPksk2m0DNcA5tfwxmgw:1674116619047&amp;source=lnms&amp;tbm=isch&amp;sa=X&amp;ved=2ahUKEwj6_o-zmtP8AhXHUKQEHUKRDNEQ_AUoAXoECAEQAw&amp;biw=1472&amp;bih=726&amp;dpr=1.3#imgrc=p_KRM0lJYwUdjM</t>
  </si>
  <si>
    <t>Ce sont vos mesures de base et tout autre terme de mesure relatif aux coups, demi-coup, quart de coup, etc. sont dérivé d'un coup complet</t>
  </si>
  <si>
    <t>https://www.etsy.com/fr/listing/946437976/affiche-de-cocktail-de-luxe?epik=dj0yJnU9R3JrX3RjX05QUlRYcjlTS1JjdFFVUlEwSG9YeENGVHUmcD0wJm49RkhSTXg3blhaU3AyNGF5SmM5NGZFQSZ0PUFBQUFBR0tjbWQ0</t>
  </si>
  <si>
    <t>Le shot de 25 ml / 2,5 cl est considéré comme une once métrique et vous entendrez les gens l'appeler ainsi ; dans le prochain chapitre, nous allons en savoir plus sur l'once impériale ou "originale".</t>
  </si>
  <si>
    <t>https://www.pinterest.fr/pin/AUQTmedKV8e6C-ofmN8WexSbcCfGwlJ2mGd2Ic14Ek4pmdXZvRPK93U/</t>
  </si>
  <si>
    <t>LE SYSTÈME IMPÉRIAL</t>
  </si>
  <si>
    <t>Gratuit : nos fiches de cocktails à imprimer</t>
  </si>
  <si>
    <t>1 once (once liquide) = 29,57 ml ou 2,9 cl</t>
  </si>
  <si>
    <t>https://www.pinterest.fr/pin/808818414309984531/</t>
  </si>
  <si>
    <t>aux États-Unis, les bars sont libres de définir leur propre coulée simple et double</t>
  </si>
  <si>
    <t>La norme nationale est qu'une dose simple est de 1,5 oz (44,3 ml ou 4,4 cl) et qu'une dose double est de 2 oz (59,14 ml ou 5,9 cl).</t>
  </si>
  <si>
    <t>15 expressions à connaître au bar</t>
  </si>
  <si>
    <t>http://www.legardemangerdusud.com/10-expressions-de-barman-a-maitriser-pour-commander-un-cocktail/</t>
  </si>
  <si>
    <t>LES AUTRES MESURES</t>
  </si>
  <si>
    <t xml:space="preserve">1/ Virgin.. un cocktail sans alcool. On parle ainsi de Virgin Colada ou Virgin mojito. </t>
  </si>
  <si>
    <t>1 part = pas de mesure particulière associée mais tous les ingrédients sont utilisés dans les mêmes mesures ou équivalent</t>
  </si>
  <si>
    <t>Dans certains pays, dont l'Inde notamment, on utilise également le terme "Mocktail" pour désigner un cocktail sans alcool.</t>
  </si>
  <si>
    <t>1 tiret = un shake d'une bouteille amère. Il n'existe pas de mesure formelle pour le tiret</t>
  </si>
  <si>
    <t>2/ On the rocks...un cocktail où l'alcool fort se boit pur avec des glaçons. Le whisky on the rocks est la boisson la plus connue.</t>
  </si>
  <si>
    <t>1 Splash = ⅕ oz ou 5,9 ml</t>
  </si>
  <si>
    <t>3/ Neat...un cocktail sans glace. La plupart des whiskies sont commandés neat et dégustés à température ambiante.</t>
  </si>
  <si>
    <t>1 Dash = 1/12 oz ou 2,5ml</t>
  </si>
  <si>
    <t>4/ Sour ... un short drink préparé à base de jus de citron, de sucre et d'un alcool de base. La Margarita, la Caipirinha et le Daiquiri sont les plus connus.</t>
  </si>
  <si>
    <t>1 cuillère de bar = ⅙ oz ou 4,93 ml</t>
  </si>
  <si>
    <t>5/ Straight ... un cocktail préparé avec de la glace au shaker mais servi sans glace.</t>
  </si>
  <si>
    <t>1 cuillère à café (cuillère à thé) = 1 tsp = ⅙ oz ou 4,93 ml</t>
  </si>
  <si>
    <t>6/ Frozen... un cocktail frozen a été fait au blender. On parle par exemple de Frozen Daiquiri.</t>
  </si>
  <si>
    <t>1 cuillère à soupe = 1 tbsp = ½ oz ou 14,79 ml</t>
  </si>
  <si>
    <t>7/ Blended On dit d'un whisky qu'il est blended quand c'est un assemblage de plusieurs whiskies.</t>
  </si>
  <si>
    <t>La taille des cuillères de bar peut varier d'un pays à l'autre, bien que les normes s'orientent vers 5 ml.</t>
  </si>
  <si>
    <t xml:space="preserve"> On parle aussi de Master Blender pour désigner un maitre en la matière de mixer des whiskies.</t>
  </si>
  <si>
    <t>8/ Fizzy  Vous avez commandé un Mojito Fizzy ? Il vous sera donc servi pétillant.</t>
  </si>
  <si>
    <t>LA COULÉE LIBRE</t>
  </si>
  <si>
    <t>9/ From the barrel...littéralement "tiré du fût", un whisky from the barrel vient directement du barril.</t>
  </si>
  <si>
    <t>La coulée libre est l'aptitude à verser avec précision différentes mesures, c'est-à-dire 1oz, 1/2oz, 2oz, etc.</t>
  </si>
  <si>
    <t>10/ Prémix  Cela fait référence à... un mélange d'un alcool fort et d'une boisson non-alcoolisée comme un soda.</t>
  </si>
  <si>
    <t>En général, on utilise des becs verseurs avec une vitesse de versage calibrée.</t>
  </si>
  <si>
    <t xml:space="preserve">11/ Dry Classic Martini... que vous aurez alors commandé un Martini accompagné d'un zeste de citron ou d'une olive verte. </t>
  </si>
  <si>
    <t>Il vous suffit ensuite de compter le nombre de seconde que vous versez pour savoir quelle quantité de liquide vous avez mis dans votre préparation.</t>
  </si>
  <si>
    <t>Si vous aviez demandé un Martini Gibson, on vous servira alors un Martini avec un oignon au vinaigre.</t>
  </si>
  <si>
    <t>Par exemple, avec un bec verseur calibré à 1 cl, si vous versez pendant 3 secondes, vous aurez ajouté 3 cl à votre cocktail.</t>
  </si>
  <si>
    <t>12/ Long drinks / soft drinks   Cela oppose les boissons longues de 12 à 25 cl aux boissons courtes de 7 à 10 cl.</t>
  </si>
  <si>
    <t>13/ Givrer ses verres... passer le bord du verre à cocktail dans du jus de citron puis dans du sucre ou du sel.</t>
  </si>
  <si>
    <t>LE MOT DE LA FIN</t>
  </si>
  <si>
    <t>14/ Rafraichir ses verres... rafraichir un verre à l'aide de glace ou en le passant ou réfrigérateur.</t>
  </si>
  <si>
    <t>Comme vous pouvez le constater, une once liquide (oz) est presque 20 % plus grande que les 25 ml / 2,5 cl d'once métrique. </t>
  </si>
  <si>
    <t>15/ Shooter  un shooter est un cocktail de quelques centilitres se buvant d'un seul trait.</t>
  </si>
  <si>
    <t>Souvent, dans les cocktails, il est possible de remplacer une dose de 29,57 ml par une dose métrique de 25 ml, ce qui ne fait aucun mal et permet d'obtenir une boisson excellente</t>
  </si>
  <si>
    <t>Le Lexique de la Mixologie: Les Actions</t>
  </si>
  <si>
    <t>Tableau des équivalences pour les cocktails</t>
  </si>
  <si>
    <t>https://www.destinationcocktails.fr/culture/le-lexique-de-la-mixologie/</t>
  </si>
  <si>
    <t>https://www.tesrecettes.com/tableau-des-equivalences-pour-les-cocktails/</t>
  </si>
  <si>
    <t>Allonger un cocktail, c’est ajouter une boisson non alcoolisée dans une base concentrée en alcool (short drink) afin de la diluer et de la transformer en long drink.</t>
  </si>
  <si>
    <t>centilitres</t>
  </si>
  <si>
    <t>Doses</t>
  </si>
  <si>
    <t>Dixièmes</t>
  </si>
  <si>
    <t>….</t>
  </si>
  <si>
    <t>onces</t>
  </si>
  <si>
    <t>…..</t>
  </si>
  <si>
    <t xml:space="preserve"> Cela se fait généralement avec des sodas, des jus ou de l’eau pétillante.</t>
  </si>
  <si>
    <t>pour un short drink de 7 cl</t>
  </si>
  <si>
    <t>pour un long drink de 18 cl</t>
  </si>
  <si>
    <t>once impériale (canada = 2.843 ml</t>
  </si>
  <si>
    <t>once (Etats-Unis) = 2.957 ml</t>
  </si>
  <si>
    <t xml:space="preserve">Brasser un cocktail, c’est mélanger les différents ingrédients du cocktail directement dans un verre à mélange en touillant avec une cuillère à mélange. </t>
  </si>
  <si>
    <t>1 cl</t>
  </si>
  <si>
    <t>1/4 dose</t>
  </si>
  <si>
    <t>1/10</t>
  </si>
  <si>
    <t>1/4 oz</t>
  </si>
  <si>
    <t>Le mouvement de mélange doit habituellement se faire du bas vers le haut afin de bien mélanger les composants.</t>
  </si>
  <si>
    <t>2 cl</t>
  </si>
  <si>
    <t>1/2 dose</t>
  </si>
  <si>
    <t>3/10</t>
  </si>
  <si>
    <t>3/4 oz</t>
  </si>
  <si>
    <t xml:space="preserve">Frapper au shaker, c’est agiter énergiquement le shaker contenant les différents ingrédients et de la glace pendant quelques secondes. </t>
  </si>
  <si>
    <t>3 cl</t>
  </si>
  <si>
    <t>3/4 dose</t>
  </si>
  <si>
    <t>4/10</t>
  </si>
  <si>
    <t>2/10</t>
  </si>
  <si>
    <t>1 oz</t>
  </si>
  <si>
    <t>L’astuce est de continuer à mélanger les ingrédients jusqu’à ce que le shaker soit recouvert de buée. La préparation est alors bien fraîche et le cocktail, prêt à être servi.</t>
  </si>
  <si>
    <t>4 cl</t>
  </si>
  <si>
    <t>1 dose</t>
  </si>
  <si>
    <t>6/10</t>
  </si>
  <si>
    <t>1 1/2 oz</t>
  </si>
  <si>
    <t>1 1/4 oz</t>
  </si>
  <si>
    <t>Givrer un verre, c’est tremper le rebord du verre dans du jus de citron, un sirop ou une liqueur avant de le plonger dans du sucre (blanc ou coloré) ou du sel.</t>
  </si>
  <si>
    <t>5 cl</t>
  </si>
  <si>
    <t>1 1/4 dose</t>
  </si>
  <si>
    <t>7/10</t>
  </si>
  <si>
    <t>1 3/4 oz</t>
  </si>
  <si>
    <t xml:space="preserve"> L’objectif est de créer une collerette décorative et sucrée (ou salée) sur le verre.</t>
  </si>
  <si>
    <t>6 cl</t>
  </si>
  <si>
    <t>1 1/2 dose</t>
  </si>
  <si>
    <t>9/10</t>
  </si>
  <si>
    <t>2 oz</t>
  </si>
  <si>
    <t xml:space="preserve">Mixer, c’est mettre tous les ingrédients d’un cocktail (galace pilée inclue) dans un mélangeur électrique ou un blender puis mélanger le tout. </t>
  </si>
  <si>
    <t>7 cl</t>
  </si>
  <si>
    <t>1 3/4 dose</t>
  </si>
  <si>
    <t>10/10</t>
  </si>
  <si>
    <t>2 1/2 oz</t>
  </si>
  <si>
    <t>2 1/4 oz</t>
  </si>
  <si>
    <t>Cette action permet l’obtention d’une préparation lisse et onctueuse, idéale pour les milk-shakes et smoothies comme pour les recettes de Banarama ou Perfect Colada.</t>
  </si>
  <si>
    <t>8 cl</t>
  </si>
  <si>
    <t>2 doses</t>
  </si>
  <si>
    <t>2 3/4 oz</t>
  </si>
  <si>
    <t xml:space="preserve">Passer, c’est filtrer le mélange effectué préalablement dans un shaker ou dans un verre à mélange à l’aide d’une passoire (celle du shaker ou autre). </t>
  </si>
  <si>
    <t>9 cl</t>
  </si>
  <si>
    <t>2 1/4 doses</t>
  </si>
  <si>
    <t>5/10</t>
  </si>
  <si>
    <t>3 1/4 oz</t>
  </si>
  <si>
    <t>3 oz</t>
  </si>
  <si>
    <t>Cela permet de se débarrasser des éléments solides de la préparation (glace, pulpe, etc.) et d’obtenir un cocktail lisse et doux.</t>
  </si>
  <si>
    <t>10 cl</t>
  </si>
  <si>
    <t>2 1/2 doses</t>
  </si>
  <si>
    <t>3 1/2 oz</t>
  </si>
  <si>
    <t>Rafraîchir, c’est refroidir un verre en le remplissant temporairement de glace, ou en le passant au réfrigérateur. Il s’agit de conserver l’effet du froid un peu plus longtemps lors de la dégustation.</t>
  </si>
  <si>
    <t>11 cl</t>
  </si>
  <si>
    <t>2 3/4 doses</t>
  </si>
  <si>
    <t>3 3/4 oz</t>
  </si>
  <si>
    <t xml:space="preserve"> Cela atténue le goût de l’alcool et met plus en valeur les saveurs et les arômes des ingrédients.</t>
  </si>
  <si>
    <t>12 cl</t>
  </si>
  <si>
    <t>3 doses</t>
  </si>
  <si>
    <t>4 1/4 oz</t>
  </si>
  <si>
    <t>4 oz</t>
  </si>
  <si>
    <t xml:space="preserve">Zester, c’est prélever/râper la partie colorée de l’écorce d’un agrume comme le citron ou l’orange pour l’intégrer à un cocktail. </t>
  </si>
  <si>
    <t>13 cl</t>
  </si>
  <si>
    <t>3 1/4 doses</t>
  </si>
  <si>
    <t>4 1/2 oz</t>
  </si>
  <si>
    <t>Le zest des agrumes peut également être récupéré en pressant la peau de ces derniers et en récoltant les essences qui s’en dégagent.</t>
  </si>
  <si>
    <t>14 cl</t>
  </si>
  <si>
    <t>3 1/2 doses</t>
  </si>
  <si>
    <t>8/10</t>
  </si>
  <si>
    <t>5 oz</t>
  </si>
  <si>
    <t>4 3/4 oz</t>
  </si>
  <si>
    <t>15 cl</t>
  </si>
  <si>
    <t>3 3/4 doses</t>
  </si>
  <si>
    <t>5 1/4 oz</t>
  </si>
  <si>
    <t>16 cl</t>
  </si>
  <si>
    <t>4 doses</t>
  </si>
  <si>
    <t>5 3/4 oz</t>
  </si>
  <si>
    <t>5 1/2 oz</t>
  </si>
  <si>
    <t>Calcul des doses :</t>
  </si>
  <si>
    <t>17 cl</t>
  </si>
  <si>
    <t>4 1/4 doses</t>
  </si>
  <si>
    <t>6 oz</t>
  </si>
  <si>
    <t>http://technoresto.org/les-ateliers-experimentaux/la-realisation-des-cocktails/la-realisation-des-cocktails-cours-complet/</t>
  </si>
  <si>
    <t>18 cl</t>
  </si>
  <si>
    <t>4 1/2 doses</t>
  </si>
  <si>
    <t>6 1/4 oz</t>
  </si>
  <si>
    <t>Rappel de calcul des doses pour un cocktail avec 7 cl d’alcool</t>
  </si>
  <si>
    <t>2/10 vermouth dry = 2 x 0,7= 1,4 cl soit 1,5 cl (arrondi)</t>
  </si>
  <si>
    <t>cocktail  Les graduations :  NB: Certaines mesures ont été arrondies légèrement.</t>
  </si>
  <si>
    <t>8/10 gin = 8 x 0,7= 5,6 cl soit 5,5 cl (arrondi)</t>
  </si>
  <si>
    <t>https://www.elle.fr/Elle-a-Table/Les-dossiers-de-la-redaction/Dossier-de-la-redac/Les-graduations-de-cocktails-2625150</t>
  </si>
  <si>
    <t>TOTAL = 7 cl</t>
  </si>
  <si>
    <t>1 mesure = 1 mesure : 4 centilitres</t>
  </si>
  <si>
    <t>5/10 de jus de citron = 5 x 0,7= 3,5 cl</t>
  </si>
  <si>
    <t>1 cuillerée à café : 5 ml</t>
  </si>
  <si>
    <t>5/10 de gin = 5 x 0,7 = 3,5 cl</t>
  </si>
  <si>
    <t>1 cuillerée à soupe : 8 ml</t>
  </si>
  <si>
    <t>Compléter de soda : 5 cl</t>
  </si>
  <si>
    <t>10 mesures de bar : 7 centilitres</t>
  </si>
  <si>
    <t>TOTAL = 12 cl</t>
  </si>
  <si>
    <t>1 ounce = 1 oz : 3 centilitres ou 30 grammes</t>
  </si>
  <si>
    <t>1 dash : quelques gouttes</t>
  </si>
  <si>
    <t>LA RECETTE DU ROSE COCKTAIL</t>
  </si>
  <si>
    <t>1 trait : quelques gouttes</t>
  </si>
  <si>
    <t>Dans un verre à mélange rempli de gros glaçons, placer :</t>
  </si>
  <si>
    <t>1 jet : quelques gouttes</t>
  </si>
  <si>
    <t>2 parts de vermouth sec</t>
  </si>
  <si>
    <t>1 litre est noté 1 L</t>
  </si>
  <si>
    <t>1 part de kirsch d'Alsace</t>
  </si>
  <si>
    <t>1 décilitre est noté 1 dl</t>
  </si>
  <si>
    <t>1 cuiller à mélanger de sirop de framboise, de groseille ou de grenadine</t>
  </si>
  <si>
    <t>1 centilitre est noté 1 cl</t>
  </si>
  <si>
    <t>Mélangez une trentaine de secondes, puis servez dans un verre à pied.</t>
  </si>
  <si>
    <t>1 millilitre est noté 1 ml</t>
  </si>
  <si>
    <t>Ajoutez une cerise</t>
  </si>
  <si>
    <t>1 décilitre = 0,1 litre = 10 centilitres = 100 millilitres</t>
  </si>
  <si>
    <t>1 cup = 1 tasse = 250 ml = 8 oz = 1 grand verre</t>
  </si>
  <si>
    <t>AMARETTO SOUR 7 ou 9 cl</t>
  </si>
  <si>
    <t>2 tasses = 1 pinte</t>
  </si>
  <si>
    <t>Shaker Old Fashioned</t>
  </si>
  <si>
    <t>32 tasses = 16 pintes = 4 quarts = 1 gallon = 4 litres..</t>
  </si>
  <si>
    <t>sur glace</t>
  </si>
  <si>
    <t>Cocktail classique, au shaker,</t>
  </si>
  <si>
    <t>COCKTAIL JIGGER  Capacité: 30/60ml</t>
  </si>
  <si>
    <t>dans un verre old fashioned sur glace.</t>
  </si>
  <si>
    <t>1 Barspoon Sucre en Poudre (facultatif)</t>
  </si>
  <si>
    <t>un volume de 1,5 oz soit environ 44 ml, est appelé jigger shot</t>
  </si>
  <si>
    <t>Verser tous les ingrédients dans un shaker suffisamment rempli de glace.</t>
  </si>
  <si>
    <t xml:space="preserve"> 1 oz soit 30 ml, surnommée pony shot</t>
  </si>
  <si>
    <t>Frapper puis passer dans un verre old fashioned sur cubes de glace.</t>
  </si>
  <si>
    <t>il est conseillé de choisir des jiggers proposant comme mesure 40 ml/20 ml ou 25 ml/50 ml.</t>
  </si>
  <si>
    <t>Garnir avec ½ tranche de citron et</t>
  </si>
  <si>
    <t xml:space="preserve">Le japanese jigger. C’est le type que vous retrouverez le plus souvent dans les bars à cocktail. </t>
  </si>
  <si>
    <t>1 cerise à l’eau-de-vie.</t>
  </si>
  <si>
    <t>En forme de sablier il comporte habituellement un conteneur 2 fois plus volumineux que l’autre (2/4 cl ou 1/2 oz).</t>
  </si>
  <si>
    <t>2 cl 20 ml Blanc d’œuf ou Aqua-faba (facultatif)*</t>
  </si>
  <si>
    <t xml:space="preserve"> Ils sont en général en acier inoxydable de diverses couleurs. Ils ont les rebords arrondis pour faciliter l’écoulement. </t>
  </si>
  <si>
    <t>2 cl 20 ml Jus de Citron</t>
  </si>
  <si>
    <t xml:space="preserve">En quelques mots c’est le jigger le plus courant, très pratique. </t>
  </si>
  <si>
    <t>5 cl 50 ml Liqueur Amaretto</t>
  </si>
  <si>
    <t>À terme il est souvent utile d’en posséder 2 ou 3 de mesures différentes pour parer à toutes les recettes.</t>
  </si>
  <si>
    <t>Décoration : ½ Tranche de Citron</t>
  </si>
  <si>
    <t>1 Cerise à l’Eau-de-vie</t>
  </si>
  <si>
    <t>N.B. : * Le blanc d’œuf (ou aqua-faba) sera proposé lors de la vente. (2 cl = ½ blanc d’œuf)</t>
  </si>
  <si>
    <t>* La technique du « dry shake » ou « reverse shake » est recommandée</t>
  </si>
  <si>
    <t xml:space="preserve"> (si réalisation avec blanc d’œuf ou aqua-faba).</t>
  </si>
  <si>
    <t>Il existe 2 types de « Sour » : ceux servis sur glace et ceux servis dans un verre à cocktail.</t>
  </si>
  <si>
    <t>Historique : Variante du classique « SOUR », où la liqueur remplace l’eau de vie.</t>
  </si>
  <si>
    <t>Apparu dans les années 1970 aux États-Unis.</t>
  </si>
  <si>
    <t>(On peut traduire « Sour » par acide)</t>
  </si>
  <si>
    <t>https://www.rhum-cocktails.com/mixologie/cocktail.html</t>
  </si>
  <si>
    <t>https://blog.monouso.fr/tout-savoir-sur-les-types-de-cocktails/</t>
  </si>
  <si>
    <t>https://restaurantcfavm.jimdofree.com/bar/cocktails/</t>
  </si>
  <si>
    <t>Fin du document cellule</t>
  </si>
  <si>
    <t>Splash(s)</t>
  </si>
  <si>
    <t>Dash(s)</t>
  </si>
  <si>
    <t>Pony(s)</t>
  </si>
  <si>
    <t>shot(s)</t>
  </si>
  <si>
    <t>jigger(s)</t>
  </si>
  <si>
    <t>Verre(s)</t>
  </si>
  <si>
    <t>Cup(s)</t>
  </si>
  <si>
    <t>demi(s)</t>
  </si>
  <si>
    <t>quart(s)</t>
  </si>
  <si>
    <t>tasse(s).Thé</t>
  </si>
  <si>
    <t xml:space="preserve"> TECHNIQUES DE RÉALISATION et Infos  - Verre  - Décoration etc..</t>
  </si>
  <si>
    <t>numérotation automatique dans cette colonne</t>
  </si>
  <si>
    <t>http://www.apeb-mcb.fr/medias/files/ccc-v2-04juillet2020.pdf</t>
  </si>
  <si>
    <t xml:space="preserve">Verre : </t>
  </si>
  <si>
    <t xml:space="preserve">Décoration : </t>
  </si>
  <si>
    <t>Matériel :</t>
  </si>
  <si>
    <t>Old Fashioned</t>
  </si>
  <si>
    <t>B</t>
  </si>
  <si>
    <t>D</t>
  </si>
  <si>
    <t>US(cp)</t>
  </si>
  <si>
    <t>Bol(s)</t>
  </si>
  <si>
    <t>Vide</t>
  </si>
  <si>
    <t>Recette N° 1</t>
  </si>
  <si>
    <t>Recette N° 2</t>
  </si>
  <si>
    <t>Recette N° 3</t>
  </si>
  <si>
    <t>collins 1</t>
  </si>
  <si>
    <t>Photo ou imprim'écran</t>
  </si>
  <si>
    <t>flute(s)</t>
  </si>
  <si>
    <t>tumbler(s)</t>
  </si>
  <si>
    <t>sour(s)</t>
  </si>
  <si>
    <t>sling(s)</t>
  </si>
  <si>
    <t>Largeurs de colonnes</t>
  </si>
  <si>
    <t>largeur conseillée</t>
  </si>
  <si>
    <t>largeur réelle avec formule</t>
  </si>
  <si>
    <t>Utilité : lorsque vous collez un document dans une feuille vierge les largeurs</t>
  </si>
  <si>
    <t>ne correspondent pas toujours . Pour vérifier cela regardez les largeurs</t>
  </si>
  <si>
    <t>L'utilisation professionnelle des recettes vous engage à connaître</t>
  </si>
  <si>
    <t xml:space="preserve"> la réglementation en matière d'hygiène et HACCP.</t>
  </si>
  <si>
    <t>Convertir des onces liquides en onces liquides (US) - fl oz en fl oz US</t>
  </si>
  <si>
    <t>http://www.the-converter.net/fr/volumes/fl%20oz/fl%20oz%20US</t>
  </si>
  <si>
    <t>0,879877 once liquide impériale</t>
  </si>
  <si>
    <t xml:space="preserve">L’once liquide impériale représente 1/160 de gallon impérial, soit exactement 28,413 062 5 ml </t>
  </si>
  <si>
    <t>ou environ 1,734 pouces cubes. Ce volume en eau a une masse d’environ 1,002 once.</t>
  </si>
  <si>
    <t xml:space="preserve">Une once liquide (symbole: fl oz pour fluid ounce, au Canada français : oz liq) est une unité de volume </t>
  </si>
  <si>
    <t>utilisée dans le système impérial d'unités et dans le système américain d'unités. Cependant, les deux mesures ne sont pas les mêmes.</t>
  </si>
  <si>
    <t>30 ml</t>
  </si>
  <si>
    <t>570 ml</t>
  </si>
  <si>
    <t>15 ml</t>
  </si>
  <si>
    <t>5 ml</t>
  </si>
  <si>
    <t>57 cl</t>
  </si>
  <si>
    <t>1.5 cl</t>
  </si>
  <si>
    <t>0.5 cl</t>
  </si>
  <si>
    <t>Les unités de volume et leurs équivalences</t>
  </si>
  <si>
    <t>https://fr.wikipedia.org/wiki/Unit%C3%A9s_de_mesure_anglo-saxonnes</t>
  </si>
  <si>
    <t>Nom français</t>
  </si>
  <si>
    <t>Équivalence relative en gallons</t>
  </si>
  <si>
    <t>Équivalence en litres / Kg  base 1L=1Kg</t>
  </si>
  <si>
    <t>1 gille liquide (US)</t>
  </si>
  <si>
    <t>.1/32</t>
  </si>
  <si>
    <t>0,1183</t>
  </si>
  <si>
    <t>1 gille (UK)</t>
  </si>
  <si>
    <t>0,1420</t>
  </si>
  <si>
    <t>1 pinte liquide (US)</t>
  </si>
  <si>
    <t>.1/8</t>
  </si>
  <si>
    <t>0,4732</t>
  </si>
  <si>
    <t>1 pinte sèche (US)</t>
  </si>
  <si>
    <t>0,5506</t>
  </si>
  <si>
    <t>1 pinte (UK)</t>
  </si>
  <si>
    <t>0,5678</t>
  </si>
  <si>
    <t>1 quart liquide (US)</t>
  </si>
  <si>
    <t>.1/4</t>
  </si>
  <si>
    <t>0,9464</t>
  </si>
  <si>
    <t>1 quart sec (US)</t>
  </si>
  <si>
    <t>1,1012</t>
  </si>
  <si>
    <t>1 quart (UK)</t>
  </si>
  <si>
    <t>1,1356</t>
  </si>
  <si>
    <t>1 gallon liquide (US)</t>
  </si>
  <si>
    <t>.1</t>
  </si>
  <si>
    <t>3,7854</t>
  </si>
  <si>
    <t>1 US gallon sec (US)</t>
  </si>
  <si>
    <t>4,4048</t>
  </si>
  <si>
    <t>1 gallon (UK)</t>
  </si>
  <si>
    <t>4,5425</t>
  </si>
  <si>
    <t>1 Peck (US)</t>
  </si>
  <si>
    <t>.2</t>
  </si>
  <si>
    <t>8,8097</t>
  </si>
  <si>
    <t>1 pelletée (UK)</t>
  </si>
  <si>
    <t>9,0850</t>
  </si>
  <si>
    <t>1 boisseau (US)</t>
  </si>
  <si>
    <t>.8</t>
  </si>
  <si>
    <t>35,2389</t>
  </si>
  <si>
    <t>1 boisseau (UK)</t>
  </si>
  <si>
    <t>36,3340</t>
  </si>
  <si>
    <t>1 barrique (ou baril) (US)</t>
  </si>
  <si>
    <t>.31.5(US)</t>
  </si>
  <si>
    <t>119,2405</t>
  </si>
  <si>
    <t>1 barrique de pétrole (US)</t>
  </si>
  <si>
    <t>.42(US)</t>
  </si>
  <si>
    <t>158,9843</t>
  </si>
  <si>
    <t>1 barrique (UK)</t>
  </si>
  <si>
    <t>.36(UK)</t>
  </si>
  <si>
    <t>163,5298</t>
  </si>
  <si>
    <t>collez votre partie détachable à partir de la cellule rouge A</t>
  </si>
  <si>
    <t>N° 1</t>
  </si>
  <si>
    <t>Auteur &gt;</t>
  </si>
  <si>
    <t>VOUS</t>
  </si>
  <si>
    <t xml:space="preserve">⓬  PHASES DE PROGRESSION </t>
  </si>
  <si>
    <t>Matériel</t>
  </si>
  <si>
    <t>CAIPIRINHA</t>
  </si>
  <si>
    <t>sucre en poudre</t>
  </si>
  <si>
    <t>bar spoon</t>
  </si>
  <si>
    <t>Mirer et remplir le verre Nick &amp; Nora et le verre à mélange de glace</t>
  </si>
  <si>
    <t>H</t>
  </si>
  <si>
    <t>I</t>
  </si>
  <si>
    <t>Type de cocktail</t>
  </si>
  <si>
    <t>VARIANTES</t>
  </si>
  <si>
    <t>BEFORE DINNER</t>
  </si>
  <si>
    <t>Americano</t>
  </si>
  <si>
    <t>ALBÉDO : partie intérieure blanche de l’écorce d’un agrume, parfois appelé “ziste”.</t>
  </si>
  <si>
    <t>AQUAFABA : terme désignant le jus de pois chiche utilisé comme émulsifiant.</t>
  </si>
  <si>
    <t>AROMATIC BITTERS : terme anglo-saxon signifiant amer concentré aromatisé.</t>
  </si>
  <si>
    <t>BARTENDER : terme unisexe américain désignant à la fois le barman et la barmaid.</t>
  </si>
  <si>
    <t>BLENDER : mixeur électrique.</t>
  </si>
  <si>
    <t>BAR SPOON : terme anglo-saxon signifiant cuillère à mélange ou cuillère de bar.</t>
  </si>
  <si>
    <t>BAR MAT : terme anglo-saxon signifiant tapis de bar.</t>
  </si>
  <si>
    <t>BOWL : récipient, de grand volume, utilisé pour l’élaboration et le service des familles</t>
  </si>
  <si>
    <t>de cocktail : Punch, Tiki, etc.</t>
  </si>
  <si>
    <t>C</t>
  </si>
  <si>
    <t>CUBAN ROLL : technique de réalisation d’un cocktail qui consiste à transvaser les</t>
  </si>
  <si>
    <t>liquides d’une timbale à une autre, afin de les oxygéner et de les rafraîchir.</t>
  </si>
  <si>
    <t>Technique appelée autrefois “ throwing”.</t>
  </si>
  <si>
    <t>COLLINS : famille de cocktail. Long drink, ayant la même composition qu’un Fizz, mais</t>
  </si>
  <si>
    <t>réalisé directement au verre.</t>
  </si>
  <si>
    <t>COMPLÉTER : (topped) signifie allonger un cocktail d’un complément de type soda,</t>
  </si>
  <si>
    <t>eau gazeuse, champagne, etc.</t>
  </si>
  <si>
    <t>DAISY : famille de cocktail. Short drink, réalisé directement au shaker, il se compose</t>
  </si>
  <si>
    <t>d’eau-de-vie, de jus de citron, de curaçao et d’eau gazeuse.</t>
  </si>
  <si>
    <t>DÉCOCTION : résultat d’un procédé d’extraction à chaud recommandé pour les</t>
  </si>
  <si>
    <t>racines, les écorces, etc., dont les substances sont difficilement solubles.</t>
  </si>
  <si>
    <t>DISTILLATION : procédé de séparation et de concentration d’éléments aromatiques.</t>
  </si>
  <si>
    <t>Le liquide est chauffé, les vapeurs s’en dégagent puis sont refroidies pour redevenir un</t>
  </si>
  <si>
    <t>liquide concentré en arôme, nommé distillat.</t>
  </si>
  <si>
    <t>DOUBLE FILTRATION : (double strain) filtrer le cocktail à l’aide d’une passoire fine en</t>
  </si>
  <si>
    <t>plus de la passoire à cocktail.</t>
  </si>
  <si>
    <t>DRY SHAKE : technique de réalisation au shaker qui signifie frapper une première fois</t>
  </si>
  <si>
    <t>sans glace, avec un émulsifiant (exemple : blanc d’œuf, aquafaba, etc.).</t>
  </si>
  <si>
    <t>Partie 9 - Lexique professionnel</t>
  </si>
  <si>
    <t>E</t>
  </si>
  <si>
    <t>EXPRIMER : libérer les essences d’un zeste.</t>
  </si>
  <si>
    <t>EAU-DE-VIE : boisson alcoolique obtenue par distillation de produits fermentés.</t>
  </si>
  <si>
    <t>F</t>
  </si>
  <si>
    <t>FAT WASHING : technique qui consiste à aromatiser un alcool à partir d’un corps gras.</t>
  </si>
  <si>
    <t>FERMENTATION ALCOOLIQUE : procédé qui consiste à transformer le sucre en alcool</t>
  </si>
  <si>
    <t>sous l’action des levures avec un dégagement de gaz carbonique (CO2).</t>
  </si>
  <si>
    <t>FLIP : short drink, composé d’un jaune d’œuf, d’une base de vin et/ou d’un spiritueux,</t>
  </si>
  <si>
    <t>et saupoudré de noix de muscade râpée.</t>
  </si>
  <si>
    <t>FLOAT : verser un filet de liquide au dessus d’un cocktail sans le mélanger.</t>
  </si>
  <si>
    <t>FRAPPER : action de shaker.</t>
  </si>
  <si>
    <t>FROZEN : cocktail réalisé au blender avec de la glace pilée pour obtenir un aspect</t>
  </si>
  <si>
    <t>granité (exemple : Frozen Daiquiri).</t>
  </si>
  <si>
    <t>G</t>
  </si>
  <si>
    <t>GARNIR : action d’ajouter un élément de décor dans une boisson.</t>
  </si>
  <si>
    <t>GIVRER : (rim) créer une décoration sur les parois d’un verre (exemple : Margarita).</t>
  </si>
  <si>
    <t>HIGHBALL : long drink, composé d’eau-de-vie et allongé avec un soda.</t>
  </si>
  <si>
    <t>HOT DRINK : cocktail servi chaud (exemple : Irish Coffee, Grog).</t>
  </si>
  <si>
    <t>INFUSION : procédé d’extraction d’arômes dans un liquide, à chaud.</t>
  </si>
  <si>
    <t>JIGGER : terme anglo-saxon signifiant un doseur.</t>
  </si>
  <si>
    <t>M</t>
  </si>
  <si>
    <t>MACÉRATION : procédé d’extraction d’arômes dans un liquide, à froid.</t>
  </si>
  <si>
    <t>MÉLANGER : (stir) remuer une boisson à l’aide de la cuillère de bar.</t>
  </si>
  <si>
    <t>MESURE : terme désignant un volume de 40 ml (standard français).</t>
  </si>
  <si>
    <t>MOCKTAIL : cocktail sans alcool issu de l’anglais “mock” signifiant imiter.</t>
  </si>
  <si>
    <t>MUTER : action d’empêcher ou de stopper la fermentation alcoolique par l’ajout d’un</t>
  </si>
  <si>
    <t>alcool afin de conserver les sucres naturels.</t>
  </si>
  <si>
    <t>N</t>
  </si>
  <si>
    <t>NO LOW : contraction des expressions anglaises : « no alcohol » (sans alcool) et « low</t>
  </si>
  <si>
    <t>alcohol by volume » (faible degré d’alcool). Terme utilisé pour désigner les cocktails à</t>
  </si>
  <si>
    <t>faible titre alcoométrique volumique (consommation responsable).</t>
  </si>
  <si>
    <t>P</t>
  </si>
  <si>
    <t>PASSER : action d’utiliser la passoire pour éliminer des excédents (glace, pépins, etc.).</t>
  </si>
  <si>
    <t>PASSOIRE : (strainer) ustensile de bar utilisé pour filtrer.</t>
  </si>
  <si>
    <t>PRESSE-AGRUMES : (juicer) électrique ou (squeezer) manuel, il permet d’obtenir des</t>
  </si>
  <si>
    <t>jus frais d’agrumes (citrons, oranges ou pamplemousses).</t>
  </si>
  <si>
    <t>POURER : terme anglo-saxon désignant un bec verseur.</t>
  </si>
  <si>
    <t>PRÉ-BATCH : terme anglo-saxon désignant la base d’un cocktail préparée à l’avance.</t>
  </si>
  <si>
    <t>R</t>
  </si>
  <si>
    <t>RAINBOW : terme anglo-saxon désignant un arc-en-ciel (cocktail à étage).</t>
  </si>
  <si>
    <t>REVERSE DRY SHAKE : technique de réalisation au shaker qui signifie frapper une</t>
  </si>
  <si>
    <t>seconde fois sans glace, avec un émulsifiant (exemple : blanc d’œuf, aquafaba, etc.)</t>
  </si>
  <si>
    <t>S</t>
  </si>
  <si>
    <t>SHAKER BOSTON : (double tin) shaker de deux timbales qui s’emboitent avec un axe</t>
  </si>
  <si>
    <t>décalé.</t>
  </si>
  <si>
    <t>SHAKER CONTINENTAL : (parisian shaker) shaker de deux timbales qui s’emboitent</t>
  </si>
  <si>
    <t>parfaitement.</t>
  </si>
  <si>
    <t>SHAKER TROIS PIÈCES : (cobbler shaker) shaker qui se différencie par sa passoire</t>
  </si>
  <si>
    <t>intégrée.</t>
  </si>
  <si>
    <t>SHOOTER : boisson d’une contenance de 30 à 60 ml servie dans un verre shot.</t>
  </si>
  <si>
    <t>SPARKLING : cocktail long drink complété d’une boisson effervescente.</t>
  </si>
  <si>
    <t>SPIRITUEUX : boissons fortement alcoolisées.</t>
  </si>
  <si>
    <t>SQUEEZE BOTTLE : flacon souple permettant une verse simple des purées et des jus.</t>
  </si>
  <si>
    <t>SIROP DE SUCRE : composé d’un volume d’eau et d’un volume de sucre semoule.</t>
  </si>
  <si>
    <t>SWIZZLE STICK : bâtonnet, connu aux Antilles sous le nom de “bois lélé”, qui permet</t>
  </si>
  <si>
    <t>de remuer certains cocktails tropicaux réalisés sur glace pilée.</t>
  </si>
  <si>
    <t>T</t>
  </si>
  <si>
    <t>TIMBALE : (tin) correspondant à la partie inox ou en verre d’un shaker Boston.</t>
  </si>
  <si>
    <t>TRAIT : (dash) terme de mesure représentant environ 3 à 5 gouttes.</t>
  </si>
  <si>
    <t>Z</t>
  </si>
  <si>
    <t>https://www.frenchbar.com/lexique-barman-C.php</t>
  </si>
  <si>
    <t>LEXIQUE DU BARMAN</t>
  </si>
  <si>
    <t>Jargon populaire de bar</t>
  </si>
  <si>
    <t>https://rapidstock.com/blogue/trucs-et-conseils/jargon-de-bar-que-les-barmen-doivent-connaitre/</t>
  </si>
  <si>
    <t>R É F É R E N T I E L O F F I C I E L D E S C O C K T A I L S C L A S S I Q U E S</t>
  </si>
  <si>
    <t>A N N É E D ’ É D I T I O N 2 0 2 5</t>
  </si>
  <si>
    <t>https://www.hotellerie-restauration.ac-versailles.fr/IMG/pdf/socle_des_cocktails_de_re_ference_-_version_finale_-_12-2024.pdf</t>
  </si>
  <si>
    <t>https://www.hotellerie-restauration.ac-versailles.fr/spip.php?article4286</t>
  </si>
  <si>
    <t>Il suffit d'additionner la quantité de spiritueux et de la diviser</t>
  </si>
  <si>
    <t>par le taux d'alcool moyen des spiritueux, non ? Eh bien, non.</t>
  </si>
  <si>
    <t>Savoir comment mesurer la teneur en alcool des cocktails que</t>
  </si>
  <si>
    <t>vous préparez peut élargir les options de vos clients et les aider</t>
  </si>
  <si>
    <t>à faire leur choix. Mais il faut le mesurer avec précision. Voici</t>
  </si>
  <si>
    <t>comment procéder.</t>
  </si>
  <si>
    <t>Non. Ce n'est pas correct, sur aucun des points.</t>
  </si>
  <si>
    <t>Pourquoi ai-je besoin de savoir comment faire ça, de toute façon ?</t>
  </si>
  <si>
    <t>Cela va être difficile...</t>
  </si>
  <si>
    <t>On va commencer doucement : un martini sec. Sachez que c'est une boisson forte, mais comme elle ne contient que deux alcools, c'est un exemple simple à suivre.</t>
  </si>
  <si>
    <t>Facile jusqu'ici - les 60ml de Beefeater London Dry Gin et 15ml de vermouth sec.</t>
  </si>
  <si>
    <t>Vous pouvez trouver la quantité d'alcool contenue dans chaque boisson sur l'étiquette. Cette valeur est généralement représentée sous forme de pourcentage ou de TAV.</t>
  </si>
  <si>
    <t>Ainsi, pour le Beefeater London Dry Gin, la teneur en alcool est de 47% ; et ce vermouth sec est de 18%...</t>
  </si>
  <si>
    <t>Hum, donc... 28.2ml ! Et 15ml de vermouth avec 18% d'alcool c'est 2.7ml.</t>
  </si>
  <si>
    <t>Maintenant nous ajoutons les ingrédients - 60ml de gin (28.2gr d'alcool) plus 15ml de vermouth (2.7gr d'alcool) font 75ml de cocktail avec 30.9gr d'alcool.</t>
  </si>
  <si>
    <t>Mais les martinis sont généralement plus grands que 75ml... ?</t>
  </si>
  <si>
    <t>OK. Donc 30.9gr est la quantité totale d'alcool. Comment calculer le pourcentage ?</t>
  </si>
  <si>
    <t>J'ajoute souvent un peu de ceci et de cela à mes boissons - pas des mesures complètes.</t>
  </si>
  <si>
    <t>Considérez que chaque trait mesure 1ml et qu'un splash plus important peut représenter 5ml.</t>
  </si>
  <si>
    <t>Y a-t-il autre chose à prendre en compte ?</t>
  </si>
  <si>
    <t>Je suis nul en maths. N'y a-t-il pas un autre moyen de calculer le taux d'alcool ? </t>
  </si>
  <si>
    <t>Ok ok, puisque vous avez demandé et que vous comprenez maintenant le processus, il existe plusieurs calculateurs en ligne gratuits, comme celui-ci, qui fournissent un guide approximatif de la force de votre boisson. (Note de l'éditeur : nous n'approuvons ni ne garantissons explicitement l'exactitude des outils en ligne cités).</t>
  </si>
  <si>
    <t>Autre ressource utile, certains pays comme le Royaume-Uni ont élaboré des directives sur la consommation d'alcool à faible risque. Ces directives sont souvent accessibles au public et valent la peine d'être consultées.</t>
  </si>
  <si>
    <t>Les TAV des cocktails les plus populaires:</t>
  </si>
  <si>
    <t>Vous serez peut-être surpris par le taux d'alcool de ces recettes de cocktails populaires  élaborées par Clube do Barman.</t>
  </si>
  <si>
    <t>- Bloody Mary avec vodka Absolut, 8,25 % d'alcool par litre (ABV)</t>
  </si>
  <si>
    <t>- Gin &amp; Tonic 15,4% ABV</t>
  </si>
  <si>
    <t>- Mojito, avec Havana Club 3 ans (complété par 50ml d'eau gazeuse), 16% ABV</t>
  </si>
  <si>
    <t>- Negroni au Sloe Gin Monkey 47, 23% ABV</t>
  </si>
  <si>
    <t>- Dry Martini avec Beefeater Gin, 23.7% ABV</t>
  </si>
  <si>
    <t>- Margarita avec Olmeca Altos Plata 30% ABV</t>
  </si>
  <si>
    <t>- Whiskey Old Fashioned avec Jameson Black Barrel 39% ABV</t>
  </si>
  <si>
    <t>https://www.join-sip.com/fr-fr/articles/comment-calculer-le-taux-dalcool-dun-cocktail</t>
  </si>
  <si>
    <t>Col.1</t>
  </si>
  <si>
    <t>FIN</t>
  </si>
  <si>
    <t>Observations :</t>
  </si>
  <si>
    <t>shot / simple coulée = 25 ml / 2,5 cl</t>
  </si>
  <si>
    <t>Tableau de Convertion</t>
  </si>
  <si>
    <t>IMPERIAL</t>
  </si>
  <si>
    <t>METRIQUE</t>
  </si>
  <si>
    <t>1/32 oz</t>
  </si>
  <si>
    <t>1 ml</t>
  </si>
  <si>
    <t>0.1 cl</t>
  </si>
  <si>
    <t>1/2 tsp</t>
  </si>
  <si>
    <t>1/8 oz</t>
  </si>
  <si>
    <t>2.5 ml</t>
  </si>
  <si>
    <t>0.25 cl</t>
  </si>
  <si>
    <t>1 dash</t>
  </si>
  <si>
    <t>1 tsp</t>
  </si>
  <si>
    <t>1/6 oz</t>
  </si>
  <si>
    <t>1 cuillère de bar</t>
  </si>
  <si>
    <t>1/3 oz</t>
  </si>
  <si>
    <t>10 ml</t>
  </si>
  <si>
    <t>1 tbsp</t>
  </si>
  <si>
    <t>1/2 oz</t>
  </si>
  <si>
    <t>1 pony</t>
  </si>
  <si>
    <t>1 1/3 oz</t>
  </si>
  <si>
    <t>40 ml</t>
  </si>
  <si>
    <t>50 ml</t>
  </si>
  <si>
    <t>60 ml</t>
  </si>
  <si>
    <t>150 ml</t>
  </si>
  <si>
    <t>1 pint (US)</t>
  </si>
  <si>
    <t>16 oz</t>
  </si>
  <si>
    <t>470 ml</t>
  </si>
  <si>
    <t>47 cl</t>
  </si>
  <si>
    <t>1 pint (UK)</t>
  </si>
  <si>
    <t>20 oz</t>
  </si>
  <si>
    <t>verre</t>
  </si>
  <si>
    <t>titre alcoométrique volumique (TAV) final</t>
  </si>
  <si>
    <t>Pour traduire la formule donnée dans une formule Excel adaptée pour calculer le degré d'alcool d'un cocktail, voici les étapes nécessaires :</t>
  </si>
  <si>
    <t>Formule mathématique donnée :</t>
  </si>
  <si>
    <t>T=∑i=1Nvi⋅ti(1+D)⋅∑i=1NviT = \frac{\sum_{i=1}^N v_i \cdot t_i}{(1 + D) \cdot \sum_{i=1}^N v_i}T=(1+D)⋅∑i=1N​vi​∑i=1N​vi​⋅ti​​</t>
  </si>
  <si>
    <t>Description des variables :</t>
  </si>
  <si>
    <t>viv_ivi​ : le volume de chaque ingrédient (en millilitres ou une autre unité homogène).</t>
  </si>
  <si>
    <t>tit_iti​ : le degré d'alcool de chaque ingrédient (en pourcentage, par exemple 40 pour un alcool à 40 %).</t>
  </si>
  <si>
    <t>DDD : le facteur de dilution dû à l'ajout d'eau, de glaçons, ou autre (exprimé en proportion : 0.1 pour 10 % de dilution, etc.).</t>
  </si>
  <si>
    <t>Traduction en Excel :</t>
  </si>
  <si>
    <t>1. Colonnes nécessaires :</t>
  </si>
  <si>
    <r>
      <t xml:space="preserve">Listez les volumes (viv_ivi​) dans une colonne, par exemple de </t>
    </r>
    <r>
      <rPr>
        <sz val="10"/>
        <color theme="1"/>
        <rFont val="Arial Unicode MS"/>
      </rPr>
      <t>A2:A10</t>
    </r>
    <r>
      <rPr>
        <sz val="11"/>
        <color theme="1"/>
        <rFont val="Calibri"/>
        <family val="2"/>
        <scheme val="minor"/>
      </rPr>
      <t>.</t>
    </r>
  </si>
  <si>
    <r>
      <t xml:space="preserve">Listez les degrés d'alcool (tit_iti​) dans une autre colonne, par exemple de </t>
    </r>
    <r>
      <rPr>
        <sz val="10"/>
        <color theme="1"/>
        <rFont val="Arial Unicode MS"/>
      </rPr>
      <t>B2:B10</t>
    </r>
    <r>
      <rPr>
        <sz val="11"/>
        <color theme="1"/>
        <rFont val="Calibri"/>
        <family val="2"/>
        <scheme val="minor"/>
      </rPr>
      <t>.</t>
    </r>
  </si>
  <si>
    <r>
      <t xml:space="preserve">Ajoutez une cellule pour DDD (facteur de dilution), par exemple </t>
    </r>
    <r>
      <rPr>
        <sz val="10"/>
        <color theme="1"/>
        <rFont val="Arial Unicode MS"/>
      </rPr>
      <t>D1</t>
    </r>
    <r>
      <rPr>
        <sz val="11"/>
        <color theme="1"/>
        <rFont val="Calibri"/>
        <family val="2"/>
        <scheme val="minor"/>
      </rPr>
      <t>.</t>
    </r>
  </si>
  <si>
    <t>2. Sommes partielles :</t>
  </si>
  <si>
    <r>
      <t>Produit vi⋅tiv_i \cdot t_ivi​⋅ti​</t>
    </r>
    <r>
      <rPr>
        <sz val="11"/>
        <color theme="1"/>
        <rFont val="Calibri"/>
        <family val="2"/>
        <scheme val="minor"/>
      </rPr>
      <t xml:space="preserve"> : Ajoutez une colonne </t>
    </r>
    <r>
      <rPr>
        <sz val="10"/>
        <color theme="1"/>
        <rFont val="Arial Unicode MS"/>
      </rPr>
      <t>C</t>
    </r>
    <r>
      <rPr>
        <sz val="11"/>
        <color theme="1"/>
        <rFont val="Calibri"/>
        <family val="2"/>
        <scheme val="minor"/>
      </rPr>
      <t xml:space="preserve"> où chaque ligne est le produit Ai×BiA_i \times B_iAi​×Bi​. Exemple dans </t>
    </r>
    <r>
      <rPr>
        <sz val="10"/>
        <color theme="1"/>
        <rFont val="Arial Unicode MS"/>
      </rPr>
      <t>C2</t>
    </r>
    <r>
      <rPr>
        <sz val="11"/>
        <color theme="1"/>
        <rFont val="Calibri"/>
        <family val="2"/>
        <scheme val="minor"/>
      </rPr>
      <t xml:space="preserve"> :</t>
    </r>
  </si>
  <si>
    <t>Ingrédient</t>
  </si>
  <si>
    <t>Eau</t>
  </si>
  <si>
    <t xml:space="preserve">"Volume (vᵢ) (mL)" </t>
  </si>
  <si>
    <r>
      <t>Degré d'alcool (t</t>
    </r>
    <r>
      <rPr>
        <b/>
        <vertAlign val="subscript"/>
        <sz val="11"/>
        <color theme="1"/>
        <rFont val="Calibri"/>
        <family val="2"/>
        <scheme val="minor"/>
      </rPr>
      <t>i</t>
    </r>
    <r>
      <rPr>
        <b/>
        <sz val="11"/>
        <color theme="1"/>
        <rFont val="Calibri"/>
        <family val="2"/>
        <scheme val="minor"/>
      </rPr>
      <t>)</t>
    </r>
    <r>
      <rPr>
        <sz val="11"/>
        <color theme="1"/>
        <rFont val="Calibri"/>
        <family val="2"/>
        <scheme val="minor"/>
      </rPr>
      <t xml:space="preserve"> (%)</t>
    </r>
  </si>
  <si>
    <r>
      <t>v</t>
    </r>
    <r>
      <rPr>
        <b/>
        <vertAlign val="subscript"/>
        <sz val="11"/>
        <color theme="1"/>
        <rFont val="Calibri"/>
        <family val="2"/>
        <scheme val="minor"/>
      </rPr>
      <t>i</t>
    </r>
    <r>
      <rPr>
        <b/>
        <sz val="11"/>
        <color theme="1"/>
        <rFont val="Calibri"/>
        <family val="2"/>
        <scheme val="minor"/>
      </rPr>
      <t>.t</t>
    </r>
    <r>
      <rPr>
        <b/>
        <vertAlign val="subscript"/>
        <sz val="11"/>
        <color theme="1"/>
        <rFont val="Calibri"/>
        <family val="2"/>
        <scheme val="minor"/>
      </rPr>
      <t>i</t>
    </r>
  </si>
  <si>
    <t>vermouth</t>
  </si>
  <si>
    <t>bitter</t>
  </si>
  <si>
    <t>TAV</t>
  </si>
  <si>
    <t>Définition formelle :</t>
  </si>
  <si>
    <r>
      <t>TAV</t>
    </r>
    <r>
      <rPr>
        <sz val="11"/>
        <color theme="1"/>
        <rFont val="Calibri"/>
        <family val="2"/>
        <scheme val="minor"/>
      </rPr>
      <t xml:space="preserve"> : Pourcentage de volume d'éthanol pur contenu dans 100 mL de la boisson</t>
    </r>
  </si>
  <si>
    <r>
      <t>TAV</t>
    </r>
    <r>
      <rPr>
        <sz val="11"/>
        <color theme="1"/>
        <rFont val="Calibri"/>
        <family val="2"/>
        <scheme val="minor"/>
      </rPr>
      <t xml:space="preserve"> (Titre Alcoométrique Volumique) est un terme utilisé pour décrire la concentration d'alcool dans une boisson, exprimée en pourcentage du volume total. </t>
    </r>
  </si>
  <si>
    <t>Dans le contexte d'un cocktail, le TAV représente la teneur en alcool du mélange final, calculée en tenant compte des ingrédients alcoolisés et non alcoolisés.</t>
  </si>
  <si>
    <t>Application au cocktail :</t>
  </si>
  <si>
    <t>Pour un cocktail, le TAV est déterminé en tenant compte :</t>
  </si>
  <si>
    <r>
      <t>1. Des volumes (viv_ivi​)</t>
    </r>
    <r>
      <rPr>
        <sz val="11"/>
        <color theme="1"/>
        <rFont val="Calibri"/>
        <family val="2"/>
        <scheme val="minor"/>
      </rPr>
      <t xml:space="preserve"> des ingrédients alcoolisés.</t>
    </r>
  </si>
  <si>
    <r>
      <t>2. Du degré d'alcool (tit_iti​)</t>
    </r>
    <r>
      <rPr>
        <sz val="11"/>
        <color theme="1"/>
        <rFont val="Calibri"/>
        <family val="2"/>
        <scheme val="minor"/>
      </rPr>
      <t xml:space="preserve"> de ces ingrédients (en % vol, ex. 40 % pour une vodka).</t>
    </r>
  </si>
  <si>
    <r>
      <t>3. Des volumes des autres ingrédients non alcoolisés</t>
    </r>
    <r>
      <rPr>
        <sz val="11"/>
        <color theme="1"/>
        <rFont val="Calibri"/>
        <family val="2"/>
        <scheme val="minor"/>
      </rPr>
      <t xml:space="preserve"> (eau, jus, etc.).</t>
    </r>
  </si>
  <si>
    <r>
      <t>4. Éventuellement de la dilution (DDD)</t>
    </r>
    <r>
      <rPr>
        <sz val="11"/>
        <color theme="1"/>
        <rFont val="Calibri"/>
        <family val="2"/>
        <scheme val="minor"/>
      </rPr>
      <t xml:space="preserve"> due à la fonte des glaçons ou l’ajout d’eau.</t>
    </r>
  </si>
  <si>
    <t>TAV (Titre Alcoométrique Volumique)</t>
  </si>
  <si>
    <t>https://www.hotellerie-restauration.ac-versailles.fr/IMG/pdf/ccc._mars_2017._apeb.pdf</t>
  </si>
  <si>
    <t xml:space="preserve">TAV </t>
  </si>
  <si>
    <t>LES TYPES DE COCKTAILS</t>
  </si>
  <si>
    <t>AFTER DINNER</t>
  </si>
  <si>
    <t>ALL DAY (ou fancy)</t>
  </si>
  <si>
    <t>Egal ou Inférieur à 10 cl</t>
  </si>
  <si>
    <t>AVEC ALCOOL</t>
  </si>
  <si>
    <t>Chope à pimm's N° 1 en forme de chope</t>
  </si>
  <si>
    <t>Verre INAO : 21 cl vins au verre.VDN/VDL .Kir</t>
  </si>
  <si>
    <t xml:space="preserve">Verre fantaisie toutes formes pour cocktail sans alcool </t>
  </si>
  <si>
    <t xml:space="preserve">Supérieur à 10 cl = ou inférieur à 35 cl </t>
  </si>
  <si>
    <t xml:space="preserve">Supérieur à 35 cl </t>
  </si>
  <si>
    <t xml:space="preserve">Verre 7 cl  : à cocktail short drink servi sans glace appelé aussi verre "Martini" </t>
  </si>
  <si>
    <t>Double verre + de 7 cl à cocktail short drink . coupette coktail</t>
  </si>
  <si>
    <t xml:space="preserve">Verre 7 cl : Margarita (service frosen) : façon coupe de champagne appelée aussi "Sour" </t>
  </si>
  <si>
    <t>Verre 3 à 7 cl : Shooter pour digestifs.B52.téquilla…</t>
  </si>
  <si>
    <t>Verre 7 cl  : à VDN . vins au verre servis frais sans glace</t>
  </si>
  <si>
    <t xml:space="preserve">Verre +/- 35 cl : à bierre </t>
  </si>
  <si>
    <t>Verre épais  +/- 20 cl : Toddy pour hot drink . Irish coffee</t>
  </si>
  <si>
    <t xml:space="preserve">Timbale  +/- 35 cl : à Julep pour cocktail type Julep's </t>
  </si>
  <si>
    <t xml:space="preserve">Verre +/- 25 cl : à dégustation pour digestif et certains after dinner cocktails appelé aussi verre à digestif.snifter </t>
  </si>
  <si>
    <t xml:space="preserve">Verre  15 à 25 cl : flute à champagne vin effervescent.kir royal.coctail sparkling </t>
  </si>
  <si>
    <t>Verre 17 à 25 cl : à cocktail short drink servi sans glace appelé aussi verre "Martini"</t>
  </si>
  <si>
    <t xml:space="preserve">Verre +/- 21 cl : à cocktail short drink servi sans glace appelé aussi verre "Martini" </t>
  </si>
  <si>
    <t xml:space="preserve">Verre +/- 27 cl : à cocktail short drink servi sans glace appelé aussi verre "Martini" </t>
  </si>
  <si>
    <t xml:space="preserve">Verre 25 à 33 cl : Old fashioned appelé aussi Trumbler bas pour short drink sur glace .whiskies.ABA/ABV </t>
  </si>
  <si>
    <t>Verre 27 à 50 cl : Trumbler cocktail aussi appelé tube. Highball.cheminée.long drink.service des anisés</t>
  </si>
  <si>
    <t xml:space="preserve">Verre +/- 50 cl : Tiki . cocktail exotique </t>
  </si>
  <si>
    <t xml:space="preserve">Verre +/- 40 cl : timbale Mule à cocktail intérieur inox plaqué de cuivre </t>
  </si>
  <si>
    <t>mise à jour Juin 2020 rentrée scolaire 2020/21</t>
  </si>
  <si>
    <t>Source : CARNET DE COCKTAILS CONTEMPORAINS à l'usage de l'enseignement du bar APEB</t>
  </si>
  <si>
    <t>https://www.apeb-mcb.fr/pages/l-association/l-a-p-e-b/</t>
  </si>
  <si>
    <t>Les offres d'emploi en Bar</t>
  </si>
  <si>
    <t>NOS CONSEILS POUR POSTULER DANS L’HÔTELLERIE DE LUXE ET LA RESTAURATION GASTRONOMIQUE</t>
  </si>
  <si>
    <t>Associations professionnelles et syndicats En France</t>
  </si>
  <si>
    <t>Associations professionnelles et syndicats En Europe</t>
  </si>
  <si>
    <t>Associations professionnelles et syndicats A l'International</t>
  </si>
  <si>
    <t>Fiche métier Barman</t>
  </si>
  <si>
    <t>https://www.facebook.com/p/M%C3%A9tiers-H%C3%B4tel-Resto-61550670557738/?locale=fr_FR</t>
  </si>
  <si>
    <t>Travailler en Europe et dans le Monde</t>
  </si>
  <si>
    <t>Travailler en situation de handicap</t>
  </si>
  <si>
    <t>Plan du site</t>
  </si>
  <si>
    <t>les Carif-Oref</t>
  </si>
  <si>
    <t xml:space="preserve">Les ventes de boissons sans alcool ou à faible teneur en alcool augmentent dans un contexte où les jeunes ont tendance à boire de manière plus consciente. </t>
  </si>
  <si>
    <t>Si une bière ou une boisson pré-mixée sont un choix facile pour contrôler sa consommation d'alcool, il n'y a aucune raison pour que les cocktails et les long drinks ne fassent pas partie du mix.</t>
  </si>
  <si>
    <t xml:space="preserve"> Savoir comment mesurer la teneur en alcool d'une boisson que vous préparez peut élargir les options de vos clients et les aider à faire leur choix.</t>
  </si>
  <si>
    <t xml:space="preserve">Oh, je le sais. Il suffit d'additionner le liquide et de le diviser par le TAV (taux alcoométrique volumique) moyen d'un spiritueux. </t>
  </si>
  <si>
    <t>Ou de le multiplier par trois... Une valeur approximative est suffisante, non ?</t>
  </si>
  <si>
    <t xml:space="preserve">Parce que les gens sont plus conscients de ce qu'ils boivent et de la manière dont ils le font, et que cela les aide à faire un choix éclairé. </t>
  </si>
  <si>
    <t>Parce que les cocktails à faible teneur en alcool (4-7% TAV) sont de plus en plus populaires. Parce que c'est un outil utile dans la panoplie de tout barman responsable.</t>
  </si>
  <si>
    <t xml:space="preserve">Donc, 60 ml de Beefeater London Dry Gin et 15ml de vermouth sec, mélangés avec de la glace jusqu'à ce qu'ils soient refroidis, puis filtrés dans un verre à cocktail froid, </t>
  </si>
  <si>
    <t>garni d'une olive. D'abord, nous identifions les ingrédients alcoolisés...</t>
  </si>
  <si>
    <t xml:space="preserve">Commencez par le Beefeater. Si 60 ml représentent 100% du gin de la recette, combien de millilitres correspondent à 47% du gin ? </t>
  </si>
  <si>
    <t>Divisez la quantité de la boisson par 100, puis multipliez-la par le pourcentage d'alcool.</t>
  </si>
  <si>
    <t>Exact, à cause du mélange et de la préparation, qui fait fondre une partie de la glace.</t>
  </si>
  <si>
    <t xml:space="preserve"> Disons que, lorsque nous avons filtré ce martini, le volume total est de 130ml - 60ml de gin + 15ml de vermouth + 55ml de glace fondue (avec 0% ABV). </t>
  </si>
  <si>
    <t>Le volume d'alcool est de 28.2gr (gin), plus 2.7gr (vermouth) + 0 (eau) = 30.9ml.</t>
  </si>
  <si>
    <t xml:space="preserve">Il suffit de diviser la quantité totale d'alcool (30,9 g) par le volume total d'alcool (130 g), puis de multiplier le résultat par 100 : 30,9 ÷ 130 × 100 = 23,77 g, </t>
  </si>
  <si>
    <t>soit le pourcentage d'alcool contenu dans ce martini sec. Vous pouvez arrondir cette quantité à une seule décimale : 23,7% ABV.</t>
  </si>
  <si>
    <t xml:space="preserve">En fait, oui. La dilution par la glace est à prendre en compte et varie en fonction de l'intensité avec laquelle vous secouez ou remuez. </t>
  </si>
  <si>
    <t>La taille du verre a également son importance - si vous complétez votre cocktail avec du soda dans un verre highball de 240 ml,</t>
  </si>
  <si>
    <t xml:space="preserve"> le taux d'alcool sera différent de celui d'un highball de 350 ml (cet article l'explique).</t>
  </si>
  <si>
    <t>Timbale  +/- 35 cl pour cocktail type Julep's</t>
  </si>
  <si>
    <t>https://www.hotellerie-restauration.ac-versailles.fr/spip.php?page=recherche&amp;recherche=bar</t>
  </si>
  <si>
    <t>Matériel : Doseur.Passoire fine.Passoire à cocktail.Shaker Boston.Pilon.Cuillère de bar.Presse agrumes.Passoire à julep.plucheur.Bec verseur.Shaker continental.Shaker 3 pièces. Etc..</t>
  </si>
  <si>
    <t>Décoration : cerise à l'eau de vie.Zeste de citron.Demi-tranche de citron.Mures.Paille.Olive verte.Grains de café.Basilic frais.Menthe fraiche.Tranche orange.Zeste d'orange.Lamelle de gingembre.etc..</t>
  </si>
  <si>
    <t>Mirer et remplir le verre de glace</t>
  </si>
  <si>
    <t>Retirer la glace du verre et égoutter la grande timbale du shaker</t>
  </si>
  <si>
    <t>Frapper puis passer dans le verre rafraîchi</t>
  </si>
  <si>
    <t>Verser les ingrédients dans le verre à mélange</t>
  </si>
  <si>
    <t>Mélanger puis passer dans le verre rafraîchi</t>
  </si>
  <si>
    <t>Garnir d’un zeste de citron exprimé</t>
  </si>
  <si>
    <t>Retirer la glace du verre et égoutter le verre à mélange</t>
  </si>
  <si>
    <t>Mirer et remplir le verre Rocks de glace pilée</t>
  </si>
  <si>
    <t>égoutter le verre et compléter de glace si besoin</t>
  </si>
  <si>
    <t>Mélanger</t>
  </si>
  <si>
    <t>compléter le verre de glace pilée</t>
  </si>
  <si>
    <t>Verser la crème de mûre (sans Mélanger)</t>
  </si>
  <si>
    <t>Ajouter une paille courte</t>
  </si>
  <si>
    <t>Mirer et remplir le verre Coupe de glace</t>
  </si>
  <si>
    <t>Mirer et givrer le verre Coupe au sel fin</t>
  </si>
  <si>
    <t>Mirer et remplir la timbale Julep de glace pilée</t>
  </si>
  <si>
    <t>Mirer et remplir la Flûte de glace</t>
  </si>
  <si>
    <t>shaker à l’exception de l’eau gazeuse</t>
  </si>
  <si>
    <t>Mirer et remplir la timbale Mule de glace</t>
  </si>
  <si>
    <t>Mirer et givrer le verre Highball au sel fin</t>
  </si>
  <si>
    <t>Mirer et remplir le verre Highball de glace pilée</t>
  </si>
  <si>
    <t>Mirer et remplir le verre à Vin de glace</t>
  </si>
  <si>
    <t>Mirer les verres</t>
  </si>
  <si>
    <t>Remplir les verres de glace</t>
  </si>
  <si>
    <t>Rafraîchir à l’aide de la cuillère à mélange (facultatif)</t>
  </si>
  <si>
    <t>Egoutter le verre à l’aide de la passoire</t>
  </si>
  <si>
    <t>Rajouter de la glace si besoin</t>
  </si>
  <si>
    <t>Remuer et sentir les jus (s’il y en a).</t>
  </si>
  <si>
    <t>Remuer (selon la recette)</t>
  </si>
  <si>
    <t>Remuer et décorer ou garnir si besoin</t>
  </si>
  <si>
    <t>Rajouter un stick et/ou une paille si nécessaire</t>
  </si>
  <si>
    <t>Retirer les glaçons des verres de service</t>
  </si>
  <si>
    <t>Mélanger à l’aide de la cuillère à mélange (7 à 10 secondes)</t>
  </si>
  <si>
    <t>Décorer ou garnir si besoin</t>
  </si>
  <si>
    <t>Remplir les verres de glace et la grande timbale du shaker</t>
  </si>
  <si>
    <t>Verser dans la petite timbale tous les ingrédients dans l’ordre de la recette</t>
  </si>
  <si>
    <t>shaker avant de compléter le verre.</t>
  </si>
  <si>
    <t>Tout complément sera ensuite remué</t>
  </si>
  <si>
    <t>Si nécessaire, rafraîchir le complément dans la grande timbale du shaker avant de compléter le verre.</t>
  </si>
  <si>
    <t>Garnir d’une demitranche de citron et de deux mûres</t>
  </si>
  <si>
    <t>Verser les ingrédients à l’exception de la crème de mûre</t>
  </si>
  <si>
    <t>Retirer la glace du verre</t>
  </si>
  <si>
    <t>Verser la mesure de cachaça</t>
  </si>
  <si>
    <t>Mélanger et compléter de glace pilée</t>
  </si>
  <si>
    <t>Verser les ingrédients dans la petite timbale du shaker</t>
  </si>
  <si>
    <t>Garnir d’un zeste de citron vert exprimé</t>
  </si>
  <si>
    <t>Garnir de trois grains de café déposés sur la mousse</t>
  </si>
  <si>
    <t>égoutter la grande timbale du shaker</t>
  </si>
  <si>
    <t>Frapper puis passer dans le verre rempli de glace</t>
  </si>
  <si>
    <t>Garnir d’une tête de basilic frais</t>
  </si>
  <si>
    <t>Rafraîchir la timbale avec la cuillère de bar</t>
  </si>
  <si>
    <t>Retirer la glace de la timbale</t>
  </si>
  <si>
    <t>Piler la menthe et le sucre en poudre</t>
  </si>
  <si>
    <t>compléter la timbale de glace pilée</t>
  </si>
  <si>
    <t>Garnir d’une tête de menthe fraîche et Ajouter une paille courte</t>
  </si>
  <si>
    <t>Piler le morceau de sucre brun imbibé d’aromatic bitters</t>
  </si>
  <si>
    <t>Remplir à moitié de glace le verre</t>
  </si>
  <si>
    <t>Verser les ingrédients dans la petite timbale du shaker à l’exception du whisky tourbé</t>
  </si>
  <si>
    <t>Verser le whisky tourbé (sans Mélanger)</t>
  </si>
  <si>
    <t>Garnir d’une lamelle de gingembre</t>
  </si>
  <si>
    <t>Accompagner de champagne servi dans un verre shot</t>
  </si>
  <si>
    <t>Frapper</t>
  </si>
  <si>
    <t>Verser les ingrédients</t>
  </si>
  <si>
    <t>Assaisonner de sel au céleri, de quelques</t>
  </si>
  <si>
    <t>Verser les ingrédients, puis mélanger</t>
  </si>
  <si>
    <t>Ajouter un agitateur</t>
  </si>
  <si>
    <t>Déposer le sucre imbibé d’aromatic bitters dans le verre</t>
  </si>
  <si>
    <t>Verser les ingrédients à l’exception du black rum</t>
  </si>
  <si>
    <t>Ajouter le black rum (sans Mélanger)</t>
  </si>
  <si>
    <t>Garnir d’un quartier de citron vert</t>
  </si>
  <si>
    <t>Verser les ingrédients dans la petite timbale du</t>
  </si>
  <si>
    <t>compléter d’eau gazeuse fraîche</t>
  </si>
  <si>
    <t>Garnir d’une tranche de citron</t>
  </si>
  <si>
    <t>Verser les ingrédients dans la petite timbale du shaker à l’exception du champagne</t>
  </si>
  <si>
    <t>compléter de champagne frais</t>
  </si>
  <si>
    <t>Garnir d’un long zeste de citron exprimé</t>
  </si>
  <si>
    <t>égoutter le verre et compléter de glace pilée si besoin</t>
  </si>
  <si>
    <t>Frapper puis passer dans le verre rempli de glace pilée</t>
  </si>
  <si>
    <t>Garnir d’une demitranche de citron vert et d’une tête de menthe fraîche</t>
  </si>
  <si>
    <t>Retirer la glace</t>
  </si>
  <si>
    <t>Piler légèrement les feuilles de menthe et le sucre poudre</t>
  </si>
  <si>
    <t>Verser le jus de citron vert</t>
  </si>
  <si>
    <t>Remplir le verre de glace</t>
  </si>
  <si>
    <t>Verser le ron et l’eau gazeuse fraîche</t>
  </si>
  <si>
    <t>Garnir d’une tranche de citron vert et d’une tête de menthe fraîche</t>
  </si>
  <si>
    <t>Ajouter une paille</t>
  </si>
  <si>
    <t>égoutter la timbale et compléter de glace si besoin</t>
  </si>
  <si>
    <t>Garnir d’une tranche de citron vert</t>
  </si>
  <si>
    <t>Verser les ingrédients à l’exception du rhum agricole ambré</t>
  </si>
  <si>
    <t>Ajouter un trait de rhum agricole ambré (sans Mélanger)</t>
  </si>
  <si>
    <t>Mélanger à l’aide d’un swizzle stick (ou de la cuillère de bar)</t>
  </si>
  <si>
    <t>Garnir d’un zeste d’orange exprimé et décorer d’une tête de menthe fraîche</t>
  </si>
  <si>
    <t>Garnir d’une décoration adaptée à la recette</t>
  </si>
  <si>
    <t>Verser les ingrédients à l’exception du sirop de grenadine</t>
  </si>
  <si>
    <t>Verser un trait de grenadine (sans Mélanger)</t>
  </si>
  <si>
    <t>S’assurer de la mise en place (produits, matériels).</t>
  </si>
  <si>
    <t>Verser les ingrédients dans l’ordre de la recette.</t>
  </si>
  <si>
    <t>Compléter si nécessaire</t>
  </si>
  <si>
    <t>Passer dans le verre</t>
  </si>
  <si>
    <t>Rafraîchir le verre et le verre à mélange avec la cuillère de bar</t>
  </si>
  <si>
    <t>Diluer le sucre en mélangeant quelques secondes avec une cuillère de bar</t>
  </si>
  <si>
    <t>Mirer et remplir le verre Martini et le verre à mélange de glace</t>
  </si>
  <si>
    <t>Garnir d’une olive verte ou d’un zeste de citron exprimé</t>
  </si>
  <si>
    <t>Verser l’eau de vie</t>
  </si>
  <si>
    <t>Verser 20 ml d’eau de vie brune</t>
  </si>
  <si>
    <t>Garnir d’une demitranche de citron et d’une branche de céleri (* facultatif)</t>
  </si>
  <si>
    <t>Lors de la verse dans les verres de service, il faut éviter les « escaliers » et servir en 2 ou 3 passages maximum.</t>
  </si>
  <si>
    <t>Le mirage des verres est obligatoire même si vous êtes sûrs de votre matériel.</t>
  </si>
  <si>
    <t>Garnir d’un quartier d’ananas et d’une cerise à l’eau de vie</t>
  </si>
  <si>
    <t>Garnir d’une demi tranche d’orange</t>
  </si>
  <si>
    <t>Garnir d’une demi tranche d’orange et d’une cerise à l’eau de vie</t>
  </si>
  <si>
    <t>Garnir d’une demi tranche de pamplemousse</t>
  </si>
  <si>
    <t>Mélanger pour diluer le sucre</t>
  </si>
  <si>
    <t>Piler le demi citron vert coupé en morceaux et le sucre en poudre</t>
  </si>
  <si>
    <t>Garnir d’une cerise à l’eau de vie</t>
  </si>
  <si>
    <t>V</t>
  </si>
  <si>
    <t>ajouter</t>
  </si>
  <si>
    <t>mélanger</t>
  </si>
  <si>
    <t>mirer</t>
  </si>
  <si>
    <t>rafraichir</t>
  </si>
  <si>
    <t>rajouter</t>
  </si>
  <si>
    <t>remplir</t>
  </si>
  <si>
    <t>remuer</t>
  </si>
  <si>
    <t>retirer</t>
  </si>
  <si>
    <t>Garnir d’un demi fruit de la passion</t>
  </si>
  <si>
    <t>assaisonner</t>
  </si>
  <si>
    <t>collez les "Verres". Modifiez matériel et Décoration</t>
  </si>
  <si>
    <t xml:space="preserve">Dans les deux cas, on subdivise l’once liquide en huit drachmes liquides (fluid drams ou fluidrams). Dans le système américain, quatre onces liquides donnent une roquille (gill), </t>
  </si>
  <si>
    <t>alors qu’il en faut cinq pour faire la roquille impériale (aussi appelée noggin, terme qui est absent du système américain).</t>
  </si>
  <si>
    <t>Volume standard d'un shot :</t>
  </si>
  <si>
    <r>
      <t>États-Unis</t>
    </r>
    <r>
      <rPr>
        <sz val="11"/>
        <color theme="1"/>
        <rFont val="Calibri"/>
        <family val="2"/>
        <scheme val="minor"/>
      </rPr>
      <t xml:space="preserve"> : 1.5 oz (fluid ounces), soit environ </t>
    </r>
    <r>
      <rPr>
        <b/>
        <sz val="11"/>
        <color theme="1"/>
        <rFont val="Calibri"/>
        <family val="2"/>
        <scheme val="minor"/>
      </rPr>
      <t>44 ml</t>
    </r>
    <r>
      <rPr>
        <sz val="11"/>
        <color theme="1"/>
        <rFont val="Calibri"/>
        <family val="2"/>
        <scheme val="minor"/>
      </rPr>
      <t>.</t>
    </r>
  </si>
  <si>
    <r>
      <t>Europe</t>
    </r>
    <r>
      <rPr>
        <sz val="11"/>
        <color theme="1"/>
        <rFont val="Calibri"/>
        <family val="2"/>
        <scheme val="minor"/>
      </rPr>
      <t xml:space="preserve"> : La taille standard est souvent de </t>
    </r>
    <r>
      <rPr>
        <b/>
        <sz val="11"/>
        <color theme="1"/>
        <rFont val="Calibri"/>
        <family val="2"/>
        <scheme val="minor"/>
      </rPr>
      <t>30 ml</t>
    </r>
    <r>
      <rPr>
        <sz val="11"/>
        <color theme="1"/>
        <rFont val="Calibri"/>
        <family val="2"/>
        <scheme val="minor"/>
      </rPr>
      <t xml:space="preserve"> ou </t>
    </r>
    <r>
      <rPr>
        <b/>
        <sz val="11"/>
        <color theme="1"/>
        <rFont val="Calibri"/>
        <family val="2"/>
        <scheme val="minor"/>
      </rPr>
      <t>40 ml</t>
    </r>
    <r>
      <rPr>
        <sz val="11"/>
        <color theme="1"/>
        <rFont val="Calibri"/>
        <family val="2"/>
        <scheme val="minor"/>
      </rPr>
      <t xml:space="preserve"> selon le pays.</t>
    </r>
  </si>
  <si>
    <r>
      <t>Royaume-Uni</t>
    </r>
    <r>
      <rPr>
        <sz val="11"/>
        <color theme="1"/>
        <rFont val="Calibri"/>
        <family val="2"/>
        <scheme val="minor"/>
      </rPr>
      <t xml:space="preserve"> : Un shot est souvent de </t>
    </r>
    <r>
      <rPr>
        <b/>
        <sz val="11"/>
        <color theme="1"/>
        <rFont val="Calibri"/>
        <family val="2"/>
        <scheme val="minor"/>
      </rPr>
      <t>25 ml</t>
    </r>
    <r>
      <rPr>
        <sz val="11"/>
        <color theme="1"/>
        <rFont val="Calibri"/>
        <family val="2"/>
        <scheme val="minor"/>
      </rPr>
      <t xml:space="preserve"> ou </t>
    </r>
    <r>
      <rPr>
        <b/>
        <sz val="11"/>
        <color theme="1"/>
        <rFont val="Calibri"/>
        <family val="2"/>
        <scheme val="minor"/>
      </rPr>
      <t>35 ml</t>
    </r>
    <r>
      <rPr>
        <sz val="11"/>
        <color theme="1"/>
        <rFont val="Calibri"/>
        <family val="2"/>
        <scheme val="minor"/>
      </rPr>
      <t>, en fonction des pratiques locales.</t>
    </r>
  </si>
  <si>
    <r>
      <t>Australie</t>
    </r>
    <r>
      <rPr>
        <sz val="11"/>
        <color theme="1"/>
        <rFont val="Calibri"/>
        <family val="2"/>
        <scheme val="minor"/>
      </rPr>
      <t xml:space="preserve"> : La taille est généralement de </t>
    </r>
    <r>
      <rPr>
        <b/>
        <sz val="11"/>
        <color theme="1"/>
        <rFont val="Calibri"/>
        <family val="2"/>
        <scheme val="minor"/>
      </rPr>
      <t>30 ml</t>
    </r>
    <r>
      <rPr>
        <sz val="11"/>
        <color theme="1"/>
        <rFont val="Calibri"/>
        <family val="2"/>
        <scheme val="minor"/>
      </rPr>
      <t>.</t>
    </r>
  </si>
  <si>
    <t>Volume en millilitres (ml) :</t>
  </si>
  <si>
    <r>
      <t xml:space="preserve">En moyenne, on peut retenir que </t>
    </r>
    <r>
      <rPr>
        <b/>
        <sz val="11"/>
        <color theme="1"/>
        <rFont val="Calibri"/>
        <family val="2"/>
        <scheme val="minor"/>
      </rPr>
      <t>1 shot équivaut à environ 30 à 45 ml</t>
    </r>
    <r>
      <rPr>
        <sz val="11"/>
        <color theme="1"/>
        <rFont val="Calibri"/>
        <family val="2"/>
        <scheme val="minor"/>
      </rPr>
      <t>.</t>
    </r>
  </si>
  <si>
    <t>Volume en millilitres :</t>
  </si>
  <si>
    <r>
      <t>1 oz liquide</t>
    </r>
    <r>
      <rPr>
        <sz val="11"/>
        <color theme="1"/>
        <rFont val="Calibri"/>
        <family val="2"/>
        <scheme val="minor"/>
      </rPr>
      <t xml:space="preserve"> équivaut à </t>
    </r>
    <r>
      <rPr>
        <b/>
        <sz val="11"/>
        <color theme="1"/>
        <rFont val="Calibri"/>
        <family val="2"/>
        <scheme val="minor"/>
      </rPr>
      <t>30 ml</t>
    </r>
    <r>
      <rPr>
        <sz val="11"/>
        <color theme="1"/>
        <rFont val="Calibri"/>
        <family val="2"/>
        <scheme val="minor"/>
      </rPr>
      <t>.</t>
    </r>
  </si>
  <si>
    <r>
      <t xml:space="preserve">Donc, un </t>
    </r>
    <r>
      <rPr>
        <b/>
        <sz val="11"/>
        <color theme="1"/>
        <rFont val="Calibri"/>
        <family val="2"/>
        <scheme val="minor"/>
      </rPr>
      <t>Pony Shot</t>
    </r>
    <r>
      <rPr>
        <sz val="11"/>
        <color theme="1"/>
        <rFont val="Calibri"/>
        <family val="2"/>
        <scheme val="minor"/>
      </rPr>
      <t xml:space="preserve"> contient </t>
    </r>
    <r>
      <rPr>
        <b/>
        <sz val="11"/>
        <color theme="1"/>
        <rFont val="Calibri"/>
        <family val="2"/>
        <scheme val="minor"/>
      </rPr>
      <t>30 ml</t>
    </r>
    <r>
      <rPr>
        <sz val="11"/>
        <color theme="1"/>
        <rFont val="Calibri"/>
        <family val="2"/>
        <scheme val="minor"/>
      </rPr>
      <t xml:space="preserve"> d'alcool ou de liquide.</t>
    </r>
  </si>
  <si>
    <r>
      <t xml:space="preserve">Un </t>
    </r>
    <r>
      <rPr>
        <b/>
        <sz val="11"/>
        <color theme="1"/>
        <rFont val="Calibri"/>
        <family val="2"/>
        <scheme val="minor"/>
      </rPr>
      <t>Pony Shot</t>
    </r>
    <r>
      <rPr>
        <sz val="11"/>
        <color theme="1"/>
        <rFont val="Calibri"/>
        <family val="2"/>
        <scheme val="minor"/>
      </rPr>
      <t xml:space="preserve"> est une mesure plus petite qu'un shot standard. Traditionnellement, </t>
    </r>
  </si>
  <si>
    <t>un Pony Shot correspond à 1 oz liquide (fluid ounce).</t>
  </si>
  <si>
    <r>
      <t xml:space="preserve">Un </t>
    </r>
    <r>
      <rPr>
        <b/>
        <sz val="11"/>
        <color theme="1"/>
        <rFont val="Calibri"/>
        <family val="2"/>
        <scheme val="minor"/>
      </rPr>
      <t>Double Shot</t>
    </r>
    <r>
      <rPr>
        <sz val="11"/>
        <color theme="1"/>
        <rFont val="Calibri"/>
        <family val="2"/>
        <scheme val="minor"/>
      </rPr>
      <t xml:space="preserve"> correspond à deux fois le volume d'un shot standard.</t>
    </r>
  </si>
  <si>
    <r>
      <t xml:space="preserve">Si un shot standard fait </t>
    </r>
    <r>
      <rPr>
        <b/>
        <sz val="11"/>
        <color theme="1"/>
        <rFont val="Calibri"/>
        <family val="2"/>
        <scheme val="minor"/>
      </rPr>
      <t>30 à 45 ml</t>
    </r>
    <r>
      <rPr>
        <sz val="11"/>
        <color theme="1"/>
        <rFont val="Calibri"/>
        <family val="2"/>
        <scheme val="minor"/>
      </rPr>
      <t>, alors :</t>
    </r>
  </si>
  <si>
    <r>
      <t xml:space="preserve">Un </t>
    </r>
    <r>
      <rPr>
        <b/>
        <sz val="11"/>
        <color theme="1"/>
        <rFont val="Calibri"/>
        <family val="2"/>
        <scheme val="minor"/>
      </rPr>
      <t>Double Shot</t>
    </r>
    <r>
      <rPr>
        <sz val="11"/>
        <color theme="1"/>
        <rFont val="Calibri"/>
        <family val="2"/>
        <scheme val="minor"/>
      </rPr>
      <t xml:space="preserve"> fait </t>
    </r>
    <r>
      <rPr>
        <b/>
        <sz val="11"/>
        <color theme="1"/>
        <rFont val="Calibri"/>
        <family val="2"/>
        <scheme val="minor"/>
      </rPr>
      <t>60 à 90 ml</t>
    </r>
    <r>
      <rPr>
        <sz val="11"/>
        <color theme="1"/>
        <rFont val="Calibri"/>
        <family val="2"/>
        <scheme val="minor"/>
      </rPr>
      <t>, selon les pratiques locales.</t>
    </r>
  </si>
  <si>
    <t>Répartition selon les régions :</t>
  </si>
  <si>
    <r>
      <t>États-Unis</t>
    </r>
    <r>
      <rPr>
        <sz val="11"/>
        <color theme="1"/>
        <rFont val="Calibri"/>
        <family val="2"/>
        <scheme val="minor"/>
      </rPr>
      <t xml:space="preserve"> : 2 x 1.5 oz = </t>
    </r>
    <r>
      <rPr>
        <b/>
        <sz val="11"/>
        <color theme="1"/>
        <rFont val="Calibri"/>
        <family val="2"/>
        <scheme val="minor"/>
      </rPr>
      <t>90 ml</t>
    </r>
    <r>
      <rPr>
        <sz val="11"/>
        <color theme="1"/>
        <rFont val="Calibri"/>
        <family val="2"/>
        <scheme val="minor"/>
      </rPr>
      <t>.</t>
    </r>
  </si>
  <si>
    <r>
      <t>Europe</t>
    </r>
    <r>
      <rPr>
        <sz val="11"/>
        <color theme="1"/>
        <rFont val="Calibri"/>
        <family val="2"/>
        <scheme val="minor"/>
      </rPr>
      <t xml:space="preserve"> : 2 x 30 ml ou 2 x 40 ml = </t>
    </r>
    <r>
      <rPr>
        <b/>
        <sz val="11"/>
        <color theme="1"/>
        <rFont val="Calibri"/>
        <family val="2"/>
        <scheme val="minor"/>
      </rPr>
      <t>60 à 80 ml</t>
    </r>
    <r>
      <rPr>
        <sz val="11"/>
        <color theme="1"/>
        <rFont val="Calibri"/>
        <family val="2"/>
        <scheme val="minor"/>
      </rPr>
      <t>.</t>
    </r>
  </si>
  <si>
    <r>
      <t>Royaume-Uni</t>
    </r>
    <r>
      <rPr>
        <sz val="11"/>
        <color theme="1"/>
        <rFont val="Calibri"/>
        <family val="2"/>
        <scheme val="minor"/>
      </rPr>
      <t xml:space="preserve"> : 2 x 25 ml ou 2 x 35 ml = </t>
    </r>
    <r>
      <rPr>
        <b/>
        <sz val="11"/>
        <color theme="1"/>
        <rFont val="Calibri"/>
        <family val="2"/>
        <scheme val="minor"/>
      </rPr>
      <t>50 à 70 ml</t>
    </r>
    <r>
      <rPr>
        <sz val="11"/>
        <color theme="1"/>
        <rFont val="Calibri"/>
        <family val="2"/>
        <scheme val="minor"/>
      </rPr>
      <t>.</t>
    </r>
  </si>
  <si>
    <r>
      <t>Australie</t>
    </r>
    <r>
      <rPr>
        <sz val="11"/>
        <color theme="1"/>
        <rFont val="Calibri"/>
        <family val="2"/>
        <scheme val="minor"/>
      </rPr>
      <t xml:space="preserve"> : 2 x 30 ml = </t>
    </r>
    <r>
      <rPr>
        <b/>
        <sz val="11"/>
        <color theme="1"/>
        <rFont val="Calibri"/>
        <family val="2"/>
        <scheme val="minor"/>
      </rPr>
      <t>60 ml</t>
    </r>
    <r>
      <rPr>
        <sz val="11"/>
        <color theme="1"/>
        <rFont val="Calibri"/>
        <family val="2"/>
        <scheme val="minor"/>
      </rPr>
      <t>.</t>
    </r>
  </si>
  <si>
    <r>
      <t xml:space="preserve">Un </t>
    </r>
    <r>
      <rPr>
        <b/>
        <sz val="11"/>
        <color theme="1"/>
        <rFont val="Calibri"/>
        <family val="2"/>
        <scheme val="minor"/>
      </rPr>
      <t>Double Shot</t>
    </r>
    <r>
      <rPr>
        <sz val="11"/>
        <color theme="1"/>
        <rFont val="Calibri"/>
        <family val="2"/>
        <scheme val="minor"/>
      </rPr>
      <t xml:space="preserve"> est souvent utilisé pour des cocktails plus corsés </t>
    </r>
  </si>
  <si>
    <t>ou pour des boissons servies avec une base alcoolique plus généreuse. 🥂</t>
  </si>
  <si>
    <t>Conversion d'un oz en millilitres :</t>
  </si>
  <si>
    <r>
      <t>1 oz liquide (US)</t>
    </r>
    <r>
      <rPr>
        <sz val="11"/>
        <color theme="1"/>
        <rFont val="Calibri"/>
        <family val="2"/>
        <scheme val="minor"/>
      </rPr>
      <t xml:space="preserve"> = </t>
    </r>
    <r>
      <rPr>
        <b/>
        <sz val="11"/>
        <color theme="1"/>
        <rFont val="Calibri"/>
        <family val="2"/>
        <scheme val="minor"/>
      </rPr>
      <t>29.5735 ml</t>
    </r>
    <r>
      <rPr>
        <sz val="11"/>
        <color theme="1"/>
        <rFont val="Calibri"/>
        <family val="2"/>
        <scheme val="minor"/>
      </rPr>
      <t xml:space="preserve"> (souvent arrondi à </t>
    </r>
    <r>
      <rPr>
        <b/>
        <sz val="11"/>
        <color theme="1"/>
        <rFont val="Calibri"/>
        <family val="2"/>
        <scheme val="minor"/>
      </rPr>
      <t>30 ml</t>
    </r>
    <r>
      <rPr>
        <sz val="11"/>
        <color theme="1"/>
        <rFont val="Calibri"/>
        <family val="2"/>
        <scheme val="minor"/>
      </rPr>
      <t xml:space="preserve"> pour simplifier).</t>
    </r>
  </si>
  <si>
    <r>
      <t>1 oz liquide (UK)</t>
    </r>
    <r>
      <rPr>
        <sz val="11"/>
        <color theme="1"/>
        <rFont val="Calibri"/>
        <family val="2"/>
        <scheme val="minor"/>
      </rPr>
      <t xml:space="preserve"> = </t>
    </r>
    <r>
      <rPr>
        <b/>
        <sz val="11"/>
        <color theme="1"/>
        <rFont val="Calibri"/>
        <family val="2"/>
        <scheme val="minor"/>
      </rPr>
      <t>28.4131 ml</t>
    </r>
    <r>
      <rPr>
        <sz val="11"/>
        <color theme="1"/>
        <rFont val="Calibri"/>
        <family val="2"/>
        <scheme val="minor"/>
      </rPr>
      <t>.</t>
    </r>
  </si>
  <si>
    <r>
      <t xml:space="preserve">Un </t>
    </r>
    <r>
      <rPr>
        <b/>
        <sz val="11"/>
        <color theme="1"/>
        <rFont val="Calibri"/>
        <family val="2"/>
        <scheme val="minor"/>
      </rPr>
      <t>oz</t>
    </r>
    <r>
      <rPr>
        <sz val="11"/>
        <color theme="1"/>
        <rFont val="Calibri"/>
        <family val="2"/>
        <scheme val="minor"/>
      </rPr>
      <t xml:space="preserve"> (abréviation pour "fluid ounce") est une unité de mesure </t>
    </r>
  </si>
  <si>
    <t>utilisée principalement dans les pays anglo-saxons pour les liquides.</t>
  </si>
  <si>
    <t>Utilisation courante :</t>
  </si>
  <si>
    <r>
      <t xml:space="preserve">Dans les recettes de cocktails, on utilise généralement la mesure américaine, donc </t>
    </r>
    <r>
      <rPr>
        <b/>
        <sz val="11"/>
        <color theme="1"/>
        <rFont val="Calibri"/>
        <family val="2"/>
        <scheme val="minor"/>
      </rPr>
      <t>1 oz ≈ 30 ml</t>
    </r>
    <r>
      <rPr>
        <sz val="11"/>
        <color theme="1"/>
        <rFont val="Calibri"/>
        <family val="2"/>
        <scheme val="minor"/>
      </rPr>
      <t>.</t>
    </r>
  </si>
  <si>
    <r>
      <t xml:space="preserve">Ainsi, si un cocktail demande 2 oz d'un ingrédient, cela correspond à environ </t>
    </r>
    <r>
      <rPr>
        <b/>
        <sz val="11"/>
        <color theme="1"/>
        <rFont val="Calibri"/>
        <family val="2"/>
        <scheme val="minor"/>
      </rPr>
      <t>60 ml</t>
    </r>
    <r>
      <rPr>
        <sz val="11"/>
        <color theme="1"/>
        <rFont val="Calibri"/>
        <family val="2"/>
        <scheme val="minor"/>
      </rPr>
      <t>. 🍸</t>
    </r>
  </si>
  <si>
    <t>ZESTE : partie extérieure de l’écorce d’un agrume contenant des essences.</t>
  </si>
  <si>
    <t>SWEET</t>
  </si>
  <si>
    <t>STRONG</t>
  </si>
  <si>
    <t>Hauteur de ligne 24</t>
  </si>
  <si>
    <t>Lien &gt;</t>
  </si>
  <si>
    <t>Mélanger.</t>
  </si>
  <si>
    <t xml:space="preserve">Dans un tumbler rempli de glace, </t>
  </si>
  <si>
    <t>verser les ingrédients dans l’ordre de la recette.</t>
  </si>
  <si>
    <t>Garnir d’une 1/2 tranche d’orange et d’une 1/2 tranche de citron</t>
  </si>
  <si>
    <t>tranche d'orange</t>
  </si>
  <si>
    <t>tranche de citron</t>
  </si>
  <si>
    <t>vermouth rouge Italien</t>
  </si>
  <si>
    <t>bitter Campari</t>
  </si>
  <si>
    <t>eau gazeuse ou Soda</t>
  </si>
  <si>
    <t>Apéritif classique à base de vermouth et de Campari</t>
  </si>
  <si>
    <t>demi</t>
  </si>
  <si>
    <t>Quoi/combien</t>
  </si>
  <si>
    <t>Décoration</t>
  </si>
  <si>
    <t>collez les "Verres"</t>
  </si>
  <si>
    <t xml:space="preserve">Matériel : </t>
  </si>
  <si>
    <t>Modifiez ou saisissez matériel et Décoration</t>
  </si>
  <si>
    <t>Quart</t>
  </si>
  <si>
    <t>résultat en poids Col.11</t>
  </si>
  <si>
    <t>résultat en volumes Col.13</t>
  </si>
  <si>
    <t>de citron</t>
  </si>
  <si>
    <t>Ne confondez pas ces 4 cellules qui ajoutent du poids dans la colonne 11 Poids Auteur</t>
  </si>
  <si>
    <t>Tiers</t>
  </si>
  <si>
    <t>de verre</t>
  </si>
  <si>
    <t>avec ces 3 cellules neutres qui servent à totaliser Col.14</t>
  </si>
  <si>
    <t>Copiez</t>
  </si>
  <si>
    <t>Collez</t>
  </si>
  <si>
    <t>Tableau de recherche</t>
  </si>
  <si>
    <t>Composition</t>
  </si>
  <si>
    <t>Formule pour le TAV</t>
  </si>
  <si>
    <t>divisé par le Volume total du mélange</t>
  </si>
  <si>
    <t>TAV=((Volume produit 1 * Degré d'alcool produit 1) + (Volume produit 2 * Degré d'alcool produit 2))</t>
  </si>
  <si>
    <r>
      <t>A1</t>
    </r>
    <r>
      <rPr>
        <sz val="11"/>
        <color theme="1"/>
        <rFont val="Calibri"/>
        <family val="2"/>
        <scheme val="minor"/>
      </rPr>
      <t xml:space="preserve"> : "Ingrédient"</t>
    </r>
  </si>
  <si>
    <r>
      <t>A2</t>
    </r>
    <r>
      <rPr>
        <sz val="11"/>
        <color theme="1"/>
        <rFont val="Calibri"/>
        <family val="2"/>
        <scheme val="minor"/>
      </rPr>
      <t xml:space="preserve"> : "Vermouth"</t>
    </r>
  </si>
  <si>
    <r>
      <t>B2</t>
    </r>
    <r>
      <rPr>
        <sz val="11"/>
        <color theme="1"/>
        <rFont val="Calibri"/>
        <family val="2"/>
        <scheme val="minor"/>
      </rPr>
      <t xml:space="preserve"> : </t>
    </r>
    <r>
      <rPr>
        <sz val="10"/>
        <color theme="1"/>
        <rFont val="Arial Unicode MS"/>
      </rPr>
      <t>20</t>
    </r>
  </si>
  <si>
    <r>
      <t>D2</t>
    </r>
    <r>
      <rPr>
        <sz val="11"/>
        <color theme="1"/>
        <rFont val="Calibri"/>
        <family val="2"/>
        <scheme val="minor"/>
      </rPr>
      <t xml:space="preserve"> : </t>
    </r>
    <r>
      <rPr>
        <sz val="10"/>
        <color theme="1"/>
        <rFont val="Arial Unicode MS"/>
      </rPr>
      <t>=B2*C2</t>
    </r>
  </si>
  <si>
    <r>
      <t>B3</t>
    </r>
    <r>
      <rPr>
        <sz val="11"/>
        <color theme="1"/>
        <rFont val="Calibri"/>
        <family val="2"/>
        <scheme val="minor"/>
      </rPr>
      <t xml:space="preserve"> : </t>
    </r>
    <r>
      <rPr>
        <sz val="10"/>
        <color theme="1"/>
        <rFont val="Arial Unicode MS"/>
      </rPr>
      <t>50</t>
    </r>
  </si>
  <si>
    <r>
      <t>D3</t>
    </r>
    <r>
      <rPr>
        <sz val="11"/>
        <color theme="1"/>
        <rFont val="Calibri"/>
        <family val="2"/>
        <scheme val="minor"/>
      </rPr>
      <t xml:space="preserve"> : </t>
    </r>
    <r>
      <rPr>
        <sz val="10"/>
        <color theme="1"/>
        <rFont val="Arial Unicode MS"/>
      </rPr>
      <t>=B3*C3</t>
    </r>
  </si>
  <si>
    <t>voici la formule générale :</t>
  </si>
  <si>
    <r>
      <t xml:space="preserve">Pour calculer le </t>
    </r>
    <r>
      <rPr>
        <b/>
        <sz val="11"/>
        <color theme="1"/>
        <rFont val="Calibri"/>
        <family val="2"/>
        <scheme val="minor"/>
      </rPr>
      <t>Titre Alcoométrique Volumique (TAV)</t>
    </r>
    <r>
      <rPr>
        <sz val="11"/>
        <color theme="1"/>
        <rFont val="Calibri"/>
        <family val="2"/>
        <scheme val="minor"/>
      </rPr>
      <t xml:space="preserve"> d'un mélange</t>
    </r>
  </si>
  <si>
    <t>Données pour votre cocktail :</t>
  </si>
  <si>
    <r>
      <t>1. Vermouth rouge</t>
    </r>
    <r>
      <rPr>
        <sz val="11"/>
        <color theme="1"/>
        <rFont val="Calibri"/>
        <family val="2"/>
        <scheme val="minor"/>
      </rPr>
      <t xml:space="preserve"> :</t>
    </r>
  </si>
  <si>
    <t>Volume = 20 ml</t>
  </si>
  <si>
    <t>TAV = 15.5%</t>
  </si>
  <si>
    <r>
      <t>2. Bitter</t>
    </r>
    <r>
      <rPr>
        <sz val="11"/>
        <color theme="1"/>
        <rFont val="Calibri"/>
        <family val="2"/>
        <scheme val="minor"/>
      </rPr>
      <t xml:space="preserve"> :</t>
    </r>
  </si>
  <si>
    <t>Volume = 50 ml</t>
  </si>
  <si>
    <t>TAV = 25%</t>
  </si>
  <si>
    <r>
      <t>3. Eau gazeuse</t>
    </r>
    <r>
      <rPr>
        <sz val="11"/>
        <color theme="1"/>
        <rFont val="Calibri"/>
        <family val="2"/>
        <scheme val="minor"/>
      </rPr>
      <t xml:space="preserve"> :</t>
    </r>
  </si>
  <si>
    <t>TAV = 0%</t>
  </si>
  <si>
    <r>
      <t>4. Volume total</t>
    </r>
    <r>
      <rPr>
        <sz val="11"/>
        <color theme="1"/>
        <rFont val="Calibri"/>
        <family val="2"/>
        <scheme val="minor"/>
      </rPr>
      <t xml:space="preserve"> :</t>
    </r>
  </si>
  <si>
    <r>
      <t>5. Calcul du TAV pondéré</t>
    </r>
    <r>
      <rPr>
        <sz val="11"/>
        <color theme="1"/>
        <rFont val="Calibri"/>
        <family val="2"/>
        <scheme val="minor"/>
      </rPr>
      <t xml:space="preserve"> :</t>
    </r>
  </si>
  <si>
    <t>Comment le faire dans Excel</t>
  </si>
  <si>
    <r>
      <t>1. Colonnes et cellules</t>
    </r>
    <r>
      <rPr>
        <sz val="11"/>
        <color theme="1"/>
        <rFont val="Calibri"/>
        <family val="2"/>
        <scheme val="minor"/>
      </rPr>
      <t xml:space="preserve"> :</t>
    </r>
  </si>
  <si>
    <r>
      <t>B1</t>
    </r>
    <r>
      <rPr>
        <sz val="11"/>
        <color theme="1"/>
        <rFont val="Calibri"/>
        <family val="2"/>
        <scheme val="minor"/>
      </rPr>
      <t xml:space="preserve"> : "Volume (ml)"</t>
    </r>
  </si>
  <si>
    <r>
      <t>C1</t>
    </r>
    <r>
      <rPr>
        <sz val="11"/>
        <color theme="1"/>
        <rFont val="Calibri"/>
        <family val="2"/>
        <scheme val="minor"/>
      </rPr>
      <t xml:space="preserve"> : "TAV (%)"</t>
    </r>
  </si>
  <si>
    <r>
      <t>D1</t>
    </r>
    <r>
      <rPr>
        <sz val="11"/>
        <color theme="1"/>
        <rFont val="Calibri"/>
        <family val="2"/>
        <scheme val="minor"/>
      </rPr>
      <t xml:space="preserve"> : "Volume × TAV"</t>
    </r>
  </si>
  <si>
    <t>2. Remplissez comme suit :</t>
  </si>
  <si>
    <r>
      <t>C2</t>
    </r>
    <r>
      <rPr>
        <sz val="11"/>
        <color theme="1"/>
        <rFont val="Calibri"/>
        <family val="2"/>
        <scheme val="minor"/>
      </rPr>
      <t xml:space="preserve"> : </t>
    </r>
    <r>
      <rPr>
        <sz val="10"/>
        <color theme="1"/>
        <rFont val="Arial Unicode MS"/>
      </rPr>
      <t>15.5</t>
    </r>
  </si>
  <si>
    <r>
      <t>A3</t>
    </r>
    <r>
      <rPr>
        <sz val="11"/>
        <color theme="1"/>
        <rFont val="Calibri"/>
        <family val="2"/>
        <scheme val="minor"/>
      </rPr>
      <t xml:space="preserve"> : "Bitter"</t>
    </r>
  </si>
  <si>
    <r>
      <t>C3</t>
    </r>
    <r>
      <rPr>
        <sz val="11"/>
        <color theme="1"/>
        <rFont val="Calibri"/>
        <family val="2"/>
        <scheme val="minor"/>
      </rPr>
      <t xml:space="preserve"> : </t>
    </r>
    <r>
      <rPr>
        <sz val="10"/>
        <color theme="1"/>
        <rFont val="Arial Unicode MS"/>
      </rPr>
      <t>25</t>
    </r>
  </si>
  <si>
    <r>
      <t>A4</t>
    </r>
    <r>
      <rPr>
        <sz val="11"/>
        <color theme="1"/>
        <rFont val="Calibri"/>
        <family val="2"/>
        <scheme val="minor"/>
      </rPr>
      <t xml:space="preserve"> : "Eau gazeuse"</t>
    </r>
  </si>
  <si>
    <r>
      <t>B4</t>
    </r>
    <r>
      <rPr>
        <sz val="11"/>
        <color theme="1"/>
        <rFont val="Calibri"/>
        <family val="2"/>
        <scheme val="minor"/>
      </rPr>
      <t xml:space="preserve"> : </t>
    </r>
    <r>
      <rPr>
        <sz val="10"/>
        <color theme="1"/>
        <rFont val="Arial Unicode MS"/>
      </rPr>
      <t>50</t>
    </r>
  </si>
  <si>
    <r>
      <t>C4</t>
    </r>
    <r>
      <rPr>
        <sz val="11"/>
        <color theme="1"/>
        <rFont val="Calibri"/>
        <family val="2"/>
        <scheme val="minor"/>
      </rPr>
      <t xml:space="preserve"> : </t>
    </r>
    <r>
      <rPr>
        <sz val="10"/>
        <color theme="1"/>
        <rFont val="Arial Unicode MS"/>
      </rPr>
      <t>0</t>
    </r>
  </si>
  <si>
    <r>
      <t>D4</t>
    </r>
    <r>
      <rPr>
        <sz val="11"/>
        <color theme="1"/>
        <rFont val="Calibri"/>
        <family val="2"/>
        <scheme val="minor"/>
      </rPr>
      <t xml:space="preserve"> : </t>
    </r>
    <r>
      <rPr>
        <sz val="10"/>
        <color theme="1"/>
        <rFont val="Arial Unicode MS"/>
      </rPr>
      <t>=B4*C4</t>
    </r>
  </si>
  <si>
    <r>
      <t>A5</t>
    </r>
    <r>
      <rPr>
        <sz val="11"/>
        <color theme="1"/>
        <rFont val="Calibri"/>
        <family val="2"/>
        <scheme val="minor"/>
      </rPr>
      <t xml:space="preserve"> : "Total"</t>
    </r>
  </si>
  <si>
    <r>
      <t>3. Calcul final</t>
    </r>
    <r>
      <rPr>
        <sz val="11"/>
        <color theme="1"/>
        <rFont val="Calibri"/>
        <family val="2"/>
        <scheme val="minor"/>
      </rPr>
      <t xml:space="preserve"> :</t>
    </r>
  </si>
  <si>
    <r>
      <t xml:space="preserve">En </t>
    </r>
    <r>
      <rPr>
        <b/>
        <sz val="11"/>
        <color theme="1"/>
        <rFont val="Calibri"/>
        <family val="2"/>
        <scheme val="minor"/>
      </rPr>
      <t>E1</t>
    </r>
    <r>
      <rPr>
        <sz val="11"/>
        <color theme="1"/>
        <rFont val="Calibri"/>
        <family val="2"/>
        <scheme val="minor"/>
      </rPr>
      <t>, ajoutez "TAV (%)".</t>
    </r>
  </si>
  <si>
    <r>
      <t xml:space="preserve">En </t>
    </r>
    <r>
      <rPr>
        <b/>
        <sz val="11"/>
        <color theme="1"/>
        <rFont val="Calibri"/>
        <family val="2"/>
        <scheme val="minor"/>
      </rPr>
      <t>E5</t>
    </r>
    <r>
      <rPr>
        <sz val="11"/>
        <color theme="1"/>
        <rFont val="Calibri"/>
        <family val="2"/>
        <scheme val="minor"/>
      </rPr>
      <t xml:space="preserve">, calculez : </t>
    </r>
    <r>
      <rPr>
        <sz val="10"/>
        <color theme="1"/>
        <rFont val="Arial Unicode MS"/>
      </rPr>
      <t>=D5/B5</t>
    </r>
    <r>
      <rPr>
        <sz val="11"/>
        <color theme="1"/>
        <rFont val="Calibri"/>
        <family val="2"/>
        <scheme val="minor"/>
      </rPr>
      <t>.</t>
    </r>
  </si>
  <si>
    <t>Résultat final</t>
  </si>
  <si>
    <r>
      <t xml:space="preserve">Le </t>
    </r>
    <r>
      <rPr>
        <b/>
        <sz val="11"/>
        <color theme="1"/>
        <rFont val="Calibri"/>
        <family val="2"/>
        <scheme val="minor"/>
      </rPr>
      <t>TAV</t>
    </r>
    <r>
      <rPr>
        <sz val="11"/>
        <color theme="1"/>
        <rFont val="Calibri"/>
        <family val="2"/>
        <scheme val="minor"/>
      </rPr>
      <t xml:space="preserve"> du cocktail est </t>
    </r>
    <r>
      <rPr>
        <b/>
        <sz val="11"/>
        <color theme="1"/>
        <rFont val="Calibri"/>
        <family val="2"/>
        <scheme val="minor"/>
      </rPr>
      <t>13%</t>
    </r>
    <r>
      <rPr>
        <sz val="11"/>
        <color theme="1"/>
        <rFont val="Calibri"/>
        <family val="2"/>
        <scheme val="minor"/>
      </rPr>
      <t>.</t>
    </r>
  </si>
  <si>
    <t>20ml+50ml+50ml=120ml</t>
  </si>
  <si>
    <t>TAV=(20×15.5)+(50×25)+(50×0)</t>
  </si>
  <si>
    <t>310+1250+0</t>
  </si>
  <si>
    <t>= 13%</t>
  </si>
  <si>
    <r>
      <t>B5</t>
    </r>
    <r>
      <rPr>
        <sz val="11"/>
        <color theme="1"/>
        <rFont val="Calibri"/>
        <family val="2"/>
        <scheme val="minor"/>
      </rPr>
      <t xml:space="preserve"> : </t>
    </r>
    <r>
      <rPr>
        <sz val="10"/>
        <color theme="1"/>
        <rFont val="Arial Unicode MS"/>
      </rPr>
      <t>=SOMME(B2:B4)</t>
    </r>
    <r>
      <rPr>
        <sz val="11"/>
        <color theme="1"/>
        <rFont val="Calibri"/>
        <family val="2"/>
        <scheme val="minor"/>
      </rPr>
      <t xml:space="preserve"> (volume total)</t>
    </r>
  </si>
  <si>
    <r>
      <t>D5</t>
    </r>
    <r>
      <rPr>
        <sz val="11"/>
        <color theme="1"/>
        <rFont val="Calibri"/>
        <family val="2"/>
        <scheme val="minor"/>
      </rPr>
      <t xml:space="preserve"> : </t>
    </r>
    <r>
      <rPr>
        <sz val="10"/>
        <color theme="1"/>
        <rFont val="Arial Unicode MS"/>
      </rPr>
      <t>=SOMME(D2:D4)</t>
    </r>
    <r>
      <rPr>
        <sz val="11"/>
        <color theme="1"/>
        <rFont val="Calibri"/>
        <family val="2"/>
        <scheme val="minor"/>
      </rPr>
      <t xml:space="preserve"> (somme des volumes pondérés)</t>
    </r>
  </si>
  <si>
    <t>Trembler</t>
  </si>
  <si>
    <t>Neat</t>
  </si>
  <si>
    <t>Pousse-Café</t>
  </si>
  <si>
    <t>Shooter</t>
  </si>
  <si>
    <t>Short Drink</t>
  </si>
  <si>
    <t>Straight</t>
  </si>
  <si>
    <t>Fixe</t>
  </si>
  <si>
    <t>Fizz</t>
  </si>
  <si>
    <t>Flip</t>
  </si>
  <si>
    <t>Jullep</t>
  </si>
  <si>
    <t>Rickey</t>
  </si>
  <si>
    <t>Virgin</t>
  </si>
  <si>
    <t>Blended</t>
  </si>
  <si>
    <t>Cobblers</t>
  </si>
  <si>
    <t>Colada</t>
  </si>
  <si>
    <t>Collins</t>
  </si>
  <si>
    <t xml:space="preserve">Cooler </t>
  </si>
  <si>
    <t>Cup</t>
  </si>
  <si>
    <t xml:space="preserve">High Ball </t>
  </si>
  <si>
    <t xml:space="preserve">Hot Drink </t>
  </si>
  <si>
    <t>Punch</t>
  </si>
  <si>
    <t xml:space="preserve">Sparkling </t>
  </si>
  <si>
    <t>classement Alphabétique</t>
  </si>
  <si>
    <t>40 /50 ml</t>
  </si>
  <si>
    <t>60 / 80 ml.</t>
  </si>
  <si>
    <t>60 / 100 ml</t>
  </si>
  <si>
    <t>30/60 ml</t>
  </si>
  <si>
    <t>70/100 ml</t>
  </si>
  <si>
    <t>40 /60 ml</t>
  </si>
  <si>
    <t xml:space="preserve">120 /160 ml </t>
  </si>
  <si>
    <t>120 /150 ml</t>
  </si>
  <si>
    <t xml:space="preserve">120 /150 ml </t>
  </si>
  <si>
    <t>120  ml</t>
  </si>
  <si>
    <t>100 /150 ml</t>
  </si>
  <si>
    <t>200 /300 ml</t>
  </si>
  <si>
    <t>150 /200 ml</t>
  </si>
  <si>
    <t xml:space="preserve"> 150 /200 ml</t>
  </si>
  <si>
    <t xml:space="preserve">Egg Nog </t>
  </si>
  <si>
    <t>140 /170 ml</t>
  </si>
  <si>
    <t>200 /250 ml</t>
  </si>
  <si>
    <t>120 /180 ml</t>
  </si>
  <si>
    <t xml:space="preserve">150 / 200 ml </t>
  </si>
  <si>
    <t>4 /5 Cl</t>
  </si>
  <si>
    <t>6 / 8 Cl.</t>
  </si>
  <si>
    <t>6 / 10 cl</t>
  </si>
  <si>
    <t>3/6 cl</t>
  </si>
  <si>
    <t xml:space="preserve"> 7/10 Cl</t>
  </si>
  <si>
    <t>4 /6 Cl</t>
  </si>
  <si>
    <t xml:space="preserve">12 /16 Cl </t>
  </si>
  <si>
    <t>12 /15 Cl</t>
  </si>
  <si>
    <t xml:space="preserve">12 /15 Cl </t>
  </si>
  <si>
    <t xml:space="preserve"> 12  cl</t>
  </si>
  <si>
    <t>10 /15 Cl</t>
  </si>
  <si>
    <t>Egal ou Inférieur à 100 ml - 10 cl</t>
  </si>
  <si>
    <t>Egal ou Inférieur à 150 ml - 15 cl</t>
  </si>
  <si>
    <t>Supérieur à 150 ml - 15 cl</t>
  </si>
  <si>
    <t>20 /30 Cl</t>
  </si>
  <si>
    <t>15 /20 Cl</t>
  </si>
  <si>
    <t xml:space="preserve"> 15 /20 Cl</t>
  </si>
  <si>
    <t>14 /17 Cl</t>
  </si>
  <si>
    <t xml:space="preserve"> 20 /25 Cl</t>
  </si>
  <si>
    <t>12 /18 Cl</t>
  </si>
  <si>
    <t xml:space="preserve"> 15 / 20 cl </t>
  </si>
  <si>
    <t>Dans la fiche recette à vous de saisir les volumes col.7       les volumes indiqués ici sont indicatifs</t>
  </si>
  <si>
    <t>Couleur : rouge doux</t>
  </si>
  <si>
    <t>imprimables</t>
  </si>
  <si>
    <t>Colonnes Masquées</t>
  </si>
  <si>
    <t>format =0\ "lignes"</t>
  </si>
  <si>
    <t>Lorsque vous masquez des lignes ou colonnes appuyez sur la touche F9 pour forcer Excel à recalculer</t>
  </si>
  <si>
    <t xml:space="preserve">Brouillon : </t>
  </si>
  <si>
    <t>Collez les recettes récupérées sur le net dans le brouillon ci-dessous</t>
  </si>
  <si>
    <t>Pourquoi coller texte et quantités dans ce tableau ? Pour conserver la recette originale de l'Auteur et pour vérification en cas d'erreur de saisie</t>
  </si>
  <si>
    <t>ATTENTION pour le texte : COLLAGE SPÉCIAL 1.2.3. VALEUR pour respecter la mise en forme</t>
  </si>
  <si>
    <t>Pour agrandir l'image cliquez dessus et tirez sur les carrés ou les cercles blancs dans les angles</t>
  </si>
  <si>
    <t>les Valeurs de recherche sont en Kg - exemple 1 verre = 0.225</t>
  </si>
  <si>
    <t>les miniatures sont des imprime écran</t>
  </si>
  <si>
    <t>1.scannez votre document papier en photo ou pdf</t>
  </si>
  <si>
    <t>2.ouvrez et ajustez à l'écran</t>
  </si>
  <si>
    <t>3.faites un imprime écran et collez le dans votre document</t>
  </si>
  <si>
    <t>Greenshot est un logiciel de capture d’écran léger pour Windows</t>
  </si>
  <si>
    <t>Lien internet</t>
  </si>
  <si>
    <t>collez le lien vous renvoyant vers l'Auteur de la recette</t>
  </si>
  <si>
    <t>toujours indiquer les sources</t>
  </si>
  <si>
    <t>avec fonction puis faites les rectifications</t>
  </si>
  <si>
    <t>les flèches indiquent que la ligne est inutilisée vous pouvez donc</t>
  </si>
  <si>
    <t>masquer les lignes</t>
  </si>
  <si>
    <t>③ Poids ou Volume</t>
  </si>
  <si>
    <t>④ g.kg.L.dl.cl.ml</t>
  </si>
  <si>
    <t>❻ Degré d'alcool (ti) (%)</t>
  </si>
  <si>
    <t>⑤ Quoi</t>
  </si>
  <si>
    <r>
      <t>30 ml</t>
    </r>
    <r>
      <rPr>
        <sz val="11"/>
        <color theme="1"/>
        <rFont val="Calibri"/>
        <family val="2"/>
        <scheme val="minor"/>
      </rPr>
      <t xml:space="preserve"> : Taille standard pour des shots simples (tequila, vodka, etc.).</t>
    </r>
  </si>
  <si>
    <r>
      <t>45 ml</t>
    </r>
    <r>
      <rPr>
        <sz val="11"/>
        <color theme="1"/>
        <rFont val="Calibri"/>
        <family val="2"/>
        <scheme val="minor"/>
      </rPr>
      <t xml:space="preserve"> : Utilisé pour des shots un peu plus généreux ou doubles.</t>
    </r>
  </si>
  <si>
    <r>
      <t>60 ml</t>
    </r>
    <r>
      <rPr>
        <sz val="11"/>
        <color theme="1"/>
        <rFont val="Calibri"/>
        <family val="2"/>
        <scheme val="minor"/>
      </rPr>
      <t xml:space="preserve"> : Parfois pour des cocktails servis directement dans des shooters.</t>
    </r>
  </si>
  <si>
    <r>
      <t xml:space="preserve">Le volume total reste souvent autour de </t>
    </r>
    <r>
      <rPr>
        <b/>
        <sz val="11"/>
        <color theme="1"/>
        <rFont val="Calibri"/>
        <family val="2"/>
        <scheme val="minor"/>
      </rPr>
      <t>90 à 100 ml</t>
    </r>
    <r>
      <rPr>
        <sz val="11"/>
        <color theme="1"/>
        <rFont val="Calibri"/>
        <family val="2"/>
        <scheme val="minor"/>
      </rPr>
      <t>, pour conserver l'élégance et la légèreté propres à ce type de verre.</t>
    </r>
  </si>
  <si>
    <t>Pour un cocktail servi dans un verre INAO :</t>
  </si>
  <si>
    <r>
      <t xml:space="preserve">Le volume typique de service est de </t>
    </r>
    <r>
      <rPr>
        <b/>
        <sz val="11"/>
        <color theme="1"/>
        <rFont val="Calibri"/>
        <family val="2"/>
        <scheme val="minor"/>
      </rPr>
      <t>90 à 120 ml</t>
    </r>
    <r>
      <rPr>
        <sz val="11"/>
        <color theme="1"/>
        <rFont val="Calibri"/>
        <family val="2"/>
        <scheme val="minor"/>
      </rPr>
      <t>, laissant suffisamment de place pour l'aération et l'appréciation des arômes.</t>
    </r>
  </si>
  <si>
    <t>Ingrédients typiques pour 500 ml :</t>
  </si>
  <si>
    <r>
      <t>50 ml de Pimm's No. 1</t>
    </r>
    <r>
      <rPr>
        <sz val="11"/>
        <color theme="1"/>
        <rFont val="Calibri"/>
        <family val="2"/>
        <scheme val="minor"/>
      </rPr>
      <t xml:space="preserve"> (l'alcool de base).</t>
    </r>
  </si>
  <si>
    <r>
      <t>250 ml de limonade gazeuse</t>
    </r>
    <r>
      <rPr>
        <sz val="11"/>
        <color theme="1"/>
        <rFont val="Calibri"/>
        <family val="2"/>
        <scheme val="minor"/>
      </rPr>
      <t xml:space="preserve"> ou ginger ale.</t>
    </r>
  </si>
  <si>
    <r>
      <t>150 ml de glaçons</t>
    </r>
    <r>
      <rPr>
        <sz val="11"/>
        <color theme="1"/>
        <rFont val="Calibri"/>
        <family val="2"/>
        <scheme val="minor"/>
      </rPr>
      <t xml:space="preserve"> (ou remplissez jusqu'à ce que la chope soit bien rafraîchie).</t>
    </r>
  </si>
  <si>
    <r>
      <t>50 ml de fruits et garnitures</t>
    </r>
    <r>
      <rPr>
        <sz val="11"/>
        <color theme="1"/>
        <rFont val="Calibri"/>
        <family val="2"/>
        <scheme val="minor"/>
      </rPr>
      <t xml:space="preserve"> :</t>
    </r>
  </si>
  <si>
    <t>Rondelles de concombre.</t>
  </si>
  <si>
    <t>Tranches d'orange ou de citron.</t>
  </si>
  <si>
    <t>Fraises ou autres fruits rouges.</t>
  </si>
  <si>
    <t>Feuilles de menthe fraîche.</t>
  </si>
  <si>
    <t>Proportions typiques pour 240 ml :</t>
  </si>
  <si>
    <r>
      <t>1. 45 ml</t>
    </r>
    <r>
      <rPr>
        <sz val="11"/>
        <color theme="1"/>
        <rFont val="Calibri"/>
        <family val="2"/>
        <scheme val="minor"/>
      </rPr>
      <t xml:space="preserve"> de spiritueux (whisky, rhum ou brandy selon la recette).</t>
    </r>
  </si>
  <si>
    <r>
      <t>2. 15 ml</t>
    </r>
    <r>
      <rPr>
        <sz val="11"/>
        <color theme="1"/>
        <rFont val="Calibri"/>
        <family val="2"/>
        <scheme val="minor"/>
      </rPr>
      <t xml:space="preserve"> de jus de citron frais.</t>
    </r>
  </si>
  <si>
    <r>
      <t>3. 15 ml</t>
    </r>
    <r>
      <rPr>
        <sz val="11"/>
        <color theme="1"/>
        <rFont val="Calibri"/>
        <family val="2"/>
        <scheme val="minor"/>
      </rPr>
      <t xml:space="preserve"> de miel ou de sirop simple.</t>
    </r>
  </si>
  <si>
    <r>
      <t xml:space="preserve">4. Complétez avec environ </t>
    </r>
    <r>
      <rPr>
        <b/>
        <sz val="11"/>
        <color theme="1"/>
        <rFont val="Calibri"/>
        <family val="2"/>
        <scheme val="minor"/>
      </rPr>
      <t>150 à 180 ml d'eau chaude</t>
    </r>
    <r>
      <rPr>
        <sz val="11"/>
        <color theme="1"/>
        <rFont val="Calibri"/>
        <family val="2"/>
        <scheme val="minor"/>
      </rPr>
      <t xml:space="preserve"> (selon la place laissée par les glaçons et garnitures).</t>
    </r>
  </si>
  <si>
    <t>5. Garniture (optionnelle) : un bâton de cannelle, une rondelle de citron ou une étoile de badiane.</t>
  </si>
  <si>
    <t>Suggestions pour un service de cocktail dans un verre VDN :</t>
  </si>
  <si>
    <r>
      <t>60 ml</t>
    </r>
    <r>
      <rPr>
        <sz val="11"/>
        <color theme="1"/>
        <rFont val="Calibri"/>
        <family val="2"/>
        <scheme val="minor"/>
      </rPr>
      <t xml:space="preserve"> de base alcoolisée (comme du vin doux, porto ou vermouth).</t>
    </r>
  </si>
  <si>
    <r>
      <t>15 à 30 ml</t>
    </r>
    <r>
      <rPr>
        <sz val="11"/>
        <color theme="1"/>
        <rFont val="Calibri"/>
        <family val="2"/>
        <scheme val="minor"/>
      </rPr>
      <t xml:space="preserve"> d'accompagnement (liqueurs, jus ou sirops selon la recette).</t>
    </r>
  </si>
  <si>
    <t>Garniture : zeste d'agrumes ou fruits pour rehausser les arômes.</t>
  </si>
  <si>
    <t>Exemple de proportions :</t>
  </si>
  <si>
    <r>
      <t>50 ml</t>
    </r>
    <r>
      <rPr>
        <sz val="11"/>
        <color theme="1"/>
        <rFont val="Calibri"/>
        <family val="2"/>
        <scheme val="minor"/>
      </rPr>
      <t xml:space="preserve"> d'alcool de base (vin fortifié, spiritueux, ou cocktail à base de vin).</t>
    </r>
  </si>
  <si>
    <r>
      <t>30 à 50 ml</t>
    </r>
    <r>
      <rPr>
        <sz val="11"/>
        <color theme="1"/>
        <rFont val="Calibri"/>
        <family val="2"/>
        <scheme val="minor"/>
      </rPr>
      <t xml:space="preserve"> d'accompagnement (sirops, liqueurs, ou jus).</t>
    </r>
  </si>
  <si>
    <r>
      <t>10 à 20 ml</t>
    </r>
    <r>
      <rPr>
        <sz val="11"/>
        <color theme="1"/>
        <rFont val="Calibri"/>
        <family val="2"/>
        <scheme val="minor"/>
      </rPr>
      <t xml:space="preserve"> de garnitures liquides (si nécessaire) ou complétez avec une petite quantité de glace ou une touche de soda.</t>
    </r>
  </si>
  <si>
    <t>Volume typique pour un service de cocktail dans un tumbler :</t>
  </si>
  <si>
    <r>
      <t>60 à 90 ml</t>
    </r>
    <r>
      <rPr>
        <sz val="11"/>
        <color theme="1"/>
        <rFont val="Calibri"/>
        <family val="2"/>
        <scheme val="minor"/>
      </rPr>
      <t xml:space="preserve"> pour les spiritueux et les ingrédients principaux.</t>
    </r>
  </si>
  <si>
    <t>Exemples de proportions :</t>
  </si>
  <si>
    <r>
      <t>1. Cocktail classique (Old Fashioned)</t>
    </r>
    <r>
      <rPr>
        <sz val="11"/>
        <color theme="1"/>
        <rFont val="Calibri"/>
        <family val="2"/>
        <scheme val="minor"/>
      </rPr>
      <t xml:space="preserve"> :</t>
    </r>
  </si>
  <si>
    <r>
      <t>50 ml</t>
    </r>
    <r>
      <rPr>
        <sz val="11"/>
        <color theme="1"/>
        <rFont val="Calibri"/>
        <family val="2"/>
        <scheme val="minor"/>
      </rPr>
      <t xml:space="preserve"> de whisky.</t>
    </r>
  </si>
  <si>
    <r>
      <t>5-10 ml</t>
    </r>
    <r>
      <rPr>
        <sz val="11"/>
        <color theme="1"/>
        <rFont val="Calibri"/>
        <family val="2"/>
        <scheme val="minor"/>
      </rPr>
      <t xml:space="preserve"> de sirop simple ou de sucre.</t>
    </r>
  </si>
  <si>
    <t>Quelques traits d'amer (Angostura, par exemple).</t>
  </si>
  <si>
    <r>
      <t xml:space="preserve">Glaçons, avec une touche d'eau si nécessaire, pour un total de </t>
    </r>
    <r>
      <rPr>
        <b/>
        <sz val="11"/>
        <color theme="1"/>
        <rFont val="Calibri"/>
        <family val="2"/>
        <scheme val="minor"/>
      </rPr>
      <t>120 à 150 ml</t>
    </r>
    <r>
      <rPr>
        <sz val="11"/>
        <color theme="1"/>
        <rFont val="Calibri"/>
        <family val="2"/>
        <scheme val="minor"/>
      </rPr>
      <t>.</t>
    </r>
  </si>
  <si>
    <r>
      <t>2. Cocktail plus léger (Whisky Sour, Mojito)</t>
    </r>
    <r>
      <rPr>
        <sz val="11"/>
        <color theme="1"/>
        <rFont val="Calibri"/>
        <family val="2"/>
        <scheme val="minor"/>
      </rPr>
      <t xml:space="preserve"> :</t>
    </r>
  </si>
  <si>
    <r>
      <t>60 ml</t>
    </r>
    <r>
      <rPr>
        <sz val="11"/>
        <color theme="1"/>
        <rFont val="Calibri"/>
        <family val="2"/>
        <scheme val="minor"/>
      </rPr>
      <t xml:space="preserve"> de spiritueux.</t>
    </r>
  </si>
  <si>
    <r>
      <t>30 ml</t>
    </r>
    <r>
      <rPr>
        <sz val="11"/>
        <color theme="1"/>
        <rFont val="Calibri"/>
        <family val="2"/>
        <scheme val="minor"/>
      </rPr>
      <t xml:space="preserve"> de jus de citron ou de lime.</t>
    </r>
  </si>
  <si>
    <r>
      <t>15 ml</t>
    </r>
    <r>
      <rPr>
        <sz val="11"/>
        <color theme="1"/>
        <rFont val="Calibri"/>
        <family val="2"/>
        <scheme val="minor"/>
      </rPr>
      <t xml:space="preserve"> de sirop simple.</t>
    </r>
  </si>
  <si>
    <r>
      <t xml:space="preserve">Complétez avec de la glace pour un volume total de </t>
    </r>
    <r>
      <rPr>
        <b/>
        <sz val="11"/>
        <color theme="1"/>
        <rFont val="Calibri"/>
        <family val="2"/>
        <scheme val="minor"/>
      </rPr>
      <t>200 à 250 ml</t>
    </r>
    <r>
      <rPr>
        <sz val="11"/>
        <color theme="1"/>
        <rFont val="Calibri"/>
        <family val="2"/>
        <scheme val="minor"/>
      </rPr>
      <t>.</t>
    </r>
  </si>
  <si>
    <t>Adaptez selon les recettes et la capacité du verre.</t>
  </si>
  <si>
    <t>Astuce pour le service :</t>
  </si>
  <si>
    <r>
      <t>Pour un cocktail classique</t>
    </r>
    <r>
      <rPr>
        <sz val="11"/>
        <color theme="1"/>
        <rFont val="Calibri"/>
        <family val="2"/>
        <scheme val="minor"/>
      </rPr>
      <t xml:space="preserve"> (par exemple un Kir Royal ou un Mimosa) : prévoyez environ </t>
    </r>
    <r>
      <rPr>
        <b/>
        <sz val="11"/>
        <color theme="1"/>
        <rFont val="Calibri"/>
        <family val="2"/>
        <scheme val="minor"/>
      </rPr>
      <t>100 ml à 120 ml</t>
    </r>
    <r>
      <rPr>
        <sz val="11"/>
        <color theme="1"/>
        <rFont val="Calibri"/>
        <family val="2"/>
        <scheme val="minor"/>
      </rPr>
      <t xml:space="preserve"> de mélange.</t>
    </r>
  </si>
  <si>
    <r>
      <t>Pour du champagne seul</t>
    </r>
    <r>
      <rPr>
        <sz val="11"/>
        <color theme="1"/>
        <rFont val="Calibri"/>
        <family val="2"/>
        <scheme val="minor"/>
      </rPr>
      <t xml:space="preserve"> : servez environ </t>
    </r>
    <r>
      <rPr>
        <b/>
        <sz val="11"/>
        <color theme="1"/>
        <rFont val="Calibri"/>
        <family val="2"/>
        <scheme val="minor"/>
      </rPr>
      <t>120 ml à 150 ml</t>
    </r>
    <r>
      <rPr>
        <sz val="11"/>
        <color theme="1"/>
        <rFont val="Calibri"/>
        <family val="2"/>
        <scheme val="minor"/>
      </rPr>
      <t>, selon les préférences ou le type d'événement.</t>
    </r>
  </si>
  <si>
    <t>Cela garantit une bonne présentation et une facilité de dégustation.</t>
  </si>
  <si>
    <r>
      <t>Spiritueux purs</t>
    </r>
    <r>
      <rPr>
        <sz val="11"/>
        <color theme="1"/>
        <rFont val="Calibri"/>
        <family val="2"/>
        <scheme val="minor"/>
      </rPr>
      <t xml:space="preserve"> (ex. whisky, cognac) : </t>
    </r>
    <r>
      <rPr>
        <b/>
        <sz val="11"/>
        <color theme="1"/>
        <rFont val="Calibri"/>
        <family val="2"/>
        <scheme val="minor"/>
      </rPr>
      <t>30 ml à 50 ml</t>
    </r>
    <r>
      <rPr>
        <sz val="11"/>
        <color theme="1"/>
        <rFont val="Calibri"/>
        <family val="2"/>
        <scheme val="minor"/>
      </rPr>
      <t>.</t>
    </r>
  </si>
  <si>
    <t>Volume recommandé pour un service de cocktail dans un verre Tiki :</t>
  </si>
  <si>
    <r>
      <t>Cocktail liquide</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liquide (sans compter la glace).</t>
    </r>
  </si>
  <si>
    <r>
      <t>Capacité finale cocktail + glace + garniture</t>
    </r>
    <r>
      <rPr>
        <sz val="11"/>
        <color theme="1"/>
        <rFont val="Calibri"/>
        <family val="2"/>
        <scheme val="minor"/>
      </rPr>
      <t xml:space="preserve"> : Entre </t>
    </r>
    <r>
      <rPr>
        <b/>
        <sz val="11"/>
        <color theme="1"/>
        <rFont val="Calibri"/>
        <family val="2"/>
        <scheme val="minor"/>
      </rPr>
      <t>300 ml et 400 ml</t>
    </r>
    <r>
      <rPr>
        <sz val="11"/>
        <color theme="1"/>
        <rFont val="Calibri"/>
        <family val="2"/>
        <scheme val="minor"/>
      </rPr>
      <t>, en fonction du design du verre.</t>
    </r>
  </si>
  <si>
    <t>Ce format est parfait pour les cocktails comme le Mai Tai, Zombie ou Painkiller, qui sont souvent généreux en portions.</t>
  </si>
  <si>
    <t>Capacités et volumes recommandés :</t>
  </si>
  <si>
    <r>
      <t>1. Verre à bière standard (330 ml à 500 ml)</t>
    </r>
    <r>
      <rPr>
        <sz val="11"/>
        <color theme="1"/>
        <rFont val="Calibri"/>
        <family val="2"/>
        <scheme val="minor"/>
      </rPr>
      <t xml:space="preserve"> :</t>
    </r>
  </si>
  <si>
    <r>
      <t>2. Grande chope ou verre tulipe (500 ml à 750 ml)</t>
    </r>
    <r>
      <rPr>
        <sz val="11"/>
        <color theme="1"/>
        <rFont val="Calibri"/>
        <family val="2"/>
        <scheme val="minor"/>
      </rPr>
      <t xml:space="preserve"> :</t>
    </r>
  </si>
  <si>
    <r>
      <t>Volume liquide du cocktail</t>
    </r>
    <r>
      <rPr>
        <sz val="11"/>
        <color theme="1"/>
        <rFont val="Calibri"/>
        <family val="2"/>
        <scheme val="minor"/>
      </rPr>
      <t xml:space="preserve"> : </t>
    </r>
    <r>
      <rPr>
        <b/>
        <sz val="11"/>
        <color theme="1"/>
        <rFont val="Calibri"/>
        <family val="2"/>
        <scheme val="minor"/>
      </rPr>
      <t>300 ml à 400 ml</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</si>
  <si>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t>
    </r>
  </si>
  <si>
    <t>Pratique pour des cocktails simples ou des portions réduites.</t>
  </si>
  <si>
    <t>Astuces :</t>
  </si>
  <si>
    <r>
      <t>Cocktails contenant de la bière</t>
    </r>
    <r>
      <rPr>
        <sz val="11"/>
        <color theme="1"/>
        <rFont val="Calibri"/>
        <family val="2"/>
        <scheme val="minor"/>
      </rPr>
      <t xml:space="preserve"> : Gardez à l'esprit que la bière peut mousser. Ajoutez-la délicatement pour éviter les débordements.</t>
    </r>
  </si>
  <si>
    <r>
      <t>Garnitures</t>
    </r>
    <r>
      <rPr>
        <sz val="11"/>
        <color theme="1"/>
        <rFont val="Calibri"/>
        <family val="2"/>
        <scheme val="minor"/>
      </rPr>
      <t xml:space="preserve"> : Prévoyez toujours un peu d'espace pour la glace et les décorations. Remplir à 80-85 % du verre est souvent une bonne règle.</t>
    </r>
  </si>
  <si>
    <t>Volume recommandé pour un service de cocktail dans un verre à Julep :</t>
  </si>
  <si>
    <r>
      <t>Volume liquide du cocktail</t>
    </r>
    <r>
      <rPr>
        <sz val="11"/>
        <color theme="1"/>
        <rFont val="Calibri"/>
        <family val="2"/>
        <scheme val="minor"/>
      </rPr>
      <t xml:space="preserve"> : </t>
    </r>
    <r>
      <rPr>
        <b/>
        <sz val="11"/>
        <color theme="1"/>
        <rFont val="Calibri"/>
        <family val="2"/>
        <scheme val="minor"/>
      </rPr>
      <t>90 ml à 120 ml</t>
    </r>
    <r>
      <rPr>
        <sz val="11"/>
        <color theme="1"/>
        <rFont val="Calibri"/>
        <family val="2"/>
        <scheme val="minor"/>
      </rPr>
      <t xml:space="preserve"> de mélange liquide.</t>
    </r>
  </si>
  <si>
    <r>
      <t>Glace pilée</t>
    </r>
    <r>
      <rPr>
        <sz val="11"/>
        <color theme="1"/>
        <rFont val="Calibri"/>
        <family val="2"/>
        <scheme val="minor"/>
      </rPr>
      <t xml:space="preserve"> : Ce type de verre est souvent rempli de glace pilée, ce qui occupe une grande partie du volume du verre. L'idée est de remplir le verre de glace après avoir ajouté le mélange de cocktail.</t>
    </r>
  </si>
  <si>
    <r>
      <t>Garnitures</t>
    </r>
    <r>
      <rPr>
        <sz val="11"/>
        <color theme="1"/>
        <rFont val="Calibri"/>
        <family val="2"/>
        <scheme val="minor"/>
      </rPr>
      <t xml:space="preserve"> : On laisse généralement de la place pour quelques feuilles de menthe ou autres garnitures.</t>
    </r>
  </si>
  <si>
    <t>Astuce :</t>
  </si>
  <si>
    <r>
      <t xml:space="preserve">Un verre à Mule, également appelé </t>
    </r>
    <r>
      <rPr>
        <b/>
        <sz val="11"/>
        <color theme="1"/>
        <rFont val="Calibri"/>
        <family val="2"/>
        <scheme val="minor"/>
      </rPr>
      <t>verre à Moscow Mule</t>
    </r>
    <r>
      <rPr>
        <sz val="11"/>
        <color theme="1"/>
        <rFont val="Calibri"/>
        <family val="2"/>
        <scheme val="minor"/>
      </rPr>
      <t xml:space="preserve"> (souvent en métal, typiquement en cuivre), a une capacité qui varie généralement entre </t>
    </r>
    <r>
      <rPr>
        <b/>
        <sz val="11"/>
        <color theme="1"/>
        <rFont val="Calibri"/>
        <family val="2"/>
        <scheme val="minor"/>
      </rPr>
      <t>350 ml et 500 ml</t>
    </r>
    <r>
      <rPr>
        <sz val="11"/>
        <color theme="1"/>
        <rFont val="Calibri"/>
        <family val="2"/>
        <scheme val="minor"/>
      </rPr>
      <t>.</t>
    </r>
  </si>
  <si>
    <t>Volume recommandé pour un service de cocktail dans un verre à Mule :</t>
  </si>
  <si>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liquide (le cocktail lui-même, généralement à base de vodka, de gingembre et de lime).</t>
    </r>
  </si>
  <si>
    <r>
      <t>Glace</t>
    </r>
    <r>
      <rPr>
        <sz val="11"/>
        <color theme="1"/>
        <rFont val="Calibri"/>
        <family val="2"/>
        <scheme val="minor"/>
      </rPr>
      <t xml:space="preserve"> : Les verres à Mule sont souvent remplis de glace (généralement de la glace pilée ou des glaçons). La glace occupe environ </t>
    </r>
    <r>
      <rPr>
        <b/>
        <sz val="11"/>
        <color theme="1"/>
        <rFont val="Calibri"/>
        <family val="2"/>
        <scheme val="minor"/>
      </rPr>
      <t>50 % à 60 %</t>
    </r>
    <r>
      <rPr>
        <sz val="11"/>
        <color theme="1"/>
        <rFont val="Calibri"/>
        <family val="2"/>
        <scheme val="minor"/>
      </rPr>
      <t xml:space="preserve"> du volume du verre.</t>
    </r>
  </si>
  <si>
    <r>
      <t>Garniture</t>
    </r>
    <r>
      <rPr>
        <sz val="11"/>
        <color theme="1"/>
        <rFont val="Calibri"/>
        <family val="2"/>
        <scheme val="minor"/>
      </rPr>
      <t xml:space="preserve"> : Prévoir un peu d'espace pour la garniture (généralement une tranche de lime ou un brin de menthe).</t>
    </r>
  </si>
  <si>
    <r>
      <t>Conseil</t>
    </r>
    <r>
      <rPr>
        <sz val="11"/>
        <color theme="1"/>
        <rFont val="Calibri"/>
        <family val="2"/>
        <scheme val="minor"/>
      </rPr>
      <t xml:space="preserve"> : Remplir jusqu'aux </t>
    </r>
    <r>
      <rPr>
        <b/>
        <sz val="11"/>
        <color theme="1"/>
        <rFont val="Calibri"/>
        <family val="2"/>
        <scheme val="minor"/>
      </rPr>
      <t>2/3 à 3/4</t>
    </r>
    <r>
      <rPr>
        <sz val="11"/>
        <color theme="1"/>
        <rFont val="Calibri"/>
        <family val="2"/>
        <scheme val="minor"/>
      </rPr>
      <t xml:space="preserve"> du verre, en fonction de l'alcool ou du cocktail utilisé, tout en permettant un joli aspect visuel.</t>
    </r>
  </si>
  <si>
    <t>Les shooters sont généralement servis en petites portions, idéales pour des cocktails forts ou des mélanges simples.</t>
  </si>
  <si>
    <r>
      <t xml:space="preserve">Un verre à margarita, reconnaissable à sa coupe évasée, a une capacité généralement comprise entre </t>
    </r>
    <r>
      <rPr>
        <b/>
        <sz val="11"/>
        <color theme="1"/>
        <rFont val="Calibri"/>
        <family val="2"/>
        <scheme val="minor"/>
      </rPr>
      <t>300 ml et 400 ml</t>
    </r>
    <r>
      <rPr>
        <sz val="11"/>
        <color theme="1"/>
        <rFont val="Calibri"/>
        <family val="2"/>
        <scheme val="minor"/>
      </rPr>
      <t>.</t>
    </r>
  </si>
  <si>
    <t>Volume recommandé pour un service de cocktail dans un verre à margarita :</t>
  </si>
  <si>
    <r>
      <t>Volume liquide du cocktail</t>
    </r>
    <r>
      <rPr>
        <sz val="11"/>
        <color theme="1"/>
        <rFont val="Calibri"/>
        <family val="2"/>
        <scheme val="minor"/>
      </rPr>
      <t xml:space="preserve"> : </t>
    </r>
    <r>
      <rPr>
        <b/>
        <sz val="11"/>
        <color theme="1"/>
        <rFont val="Calibri"/>
        <family val="2"/>
        <scheme val="minor"/>
      </rPr>
      <t>180 ml à 250 ml</t>
    </r>
    <r>
      <rPr>
        <sz val="11"/>
        <color theme="1"/>
        <rFont val="Calibri"/>
        <family val="2"/>
        <scheme val="minor"/>
      </rPr>
      <t xml:space="preserve"> de mélange, en fonction de la recette et de l'ajout de glace ou de garnitures.</t>
    </r>
  </si>
  <si>
    <r>
      <t>Garniture</t>
    </r>
    <r>
      <rPr>
        <sz val="11"/>
        <color theme="1"/>
        <rFont val="Calibri"/>
        <family val="2"/>
        <scheme val="minor"/>
      </rPr>
      <t xml:space="preserve"> : Laissez de l'espace pour garnir avec des tranches de lime ou des éléments décoratifs.</t>
    </r>
  </si>
  <si>
    <r>
      <t xml:space="preserve">Le verre à margarita est généralement rempli à environ </t>
    </r>
    <r>
      <rPr>
        <b/>
        <sz val="11"/>
        <color theme="1"/>
        <rFont val="Calibri"/>
        <family val="2"/>
        <scheme val="minor"/>
      </rPr>
      <t>2/3 à 3/4</t>
    </r>
    <r>
      <rPr>
        <sz val="11"/>
        <color theme="1"/>
        <rFont val="Calibri"/>
        <family val="2"/>
        <scheme val="minor"/>
      </rPr>
      <t xml:space="preserve"> de sa capacité pour un service élégant et une dégustation agréable.</t>
    </r>
  </si>
  <si>
    <r>
      <t>Garniture</t>
    </r>
    <r>
      <rPr>
        <sz val="11"/>
        <color theme="1"/>
        <rFont val="Calibri"/>
        <family val="2"/>
        <scheme val="minor"/>
      </rPr>
      <t xml:space="preserve"> : Laisser un peu d'espace pour des garnitures comme des fruits frais, des herbes ou des noix, si nécessaire.</t>
    </r>
  </si>
  <si>
    <t>Volume recommandé pour un service de cocktail dans un verre Stockholm :</t>
  </si>
  <si>
    <r>
      <t>Volume liquide du cocktail</t>
    </r>
    <r>
      <rPr>
        <sz val="11"/>
        <color theme="1"/>
        <rFont val="Calibri"/>
        <family val="2"/>
        <scheme val="minor"/>
      </rPr>
      <t xml:space="preserve"> : </t>
    </r>
    <r>
      <rPr>
        <b/>
        <sz val="11"/>
        <color theme="1"/>
        <rFont val="Calibri"/>
        <family val="2"/>
        <scheme val="minor"/>
      </rPr>
      <t>200 ml à 250 ml</t>
    </r>
    <r>
      <rPr>
        <sz val="11"/>
        <color theme="1"/>
        <rFont val="Calibri"/>
        <family val="2"/>
        <scheme val="minor"/>
      </rPr>
      <t xml:space="preserve"> de mélange.</t>
    </r>
  </si>
  <si>
    <r>
      <t>Garniture</t>
    </r>
    <r>
      <rPr>
        <sz val="11"/>
        <color theme="1"/>
        <rFont val="Calibri"/>
        <family val="2"/>
        <scheme val="minor"/>
      </rPr>
      <t xml:space="preserve"> : Laissez de l'espace pour des garnitures comme des tranches de citron, de lime, ou des herbes.</t>
    </r>
  </si>
  <si>
    <t>Volume recommandé pour un service de cocktail dans un verre mug :</t>
  </si>
  <si>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liquide.</t>
    </r>
  </si>
  <si>
    <r>
      <t>Garniture</t>
    </r>
    <r>
      <rPr>
        <sz val="11"/>
        <color theme="1"/>
        <rFont val="Calibri"/>
        <family val="2"/>
        <scheme val="minor"/>
      </rPr>
      <t xml:space="preserve"> : Prévoir un peu d'espace pour des garnitures comme des tranches de fruits, des herbes ou des épices.</t>
    </r>
  </si>
  <si>
    <r>
      <t xml:space="preserve">Un </t>
    </r>
    <r>
      <rPr>
        <b/>
        <sz val="11"/>
        <color theme="1"/>
        <rFont val="Calibri"/>
        <family val="2"/>
        <scheme val="minor"/>
      </rPr>
      <t>verre à Martini</t>
    </r>
    <r>
      <rPr>
        <sz val="11"/>
        <color theme="1"/>
        <rFont val="Calibri"/>
        <family val="2"/>
        <scheme val="minor"/>
      </rPr>
      <t xml:space="preserve">, reconnaissable à sa forme conique et son large bord, a généralement une capacité de </t>
    </r>
    <r>
      <rPr>
        <b/>
        <sz val="11"/>
        <color theme="1"/>
        <rFont val="Calibri"/>
        <family val="2"/>
        <scheme val="minor"/>
      </rPr>
      <t>180 ml à 250 ml</t>
    </r>
    <r>
      <rPr>
        <sz val="11"/>
        <color theme="1"/>
        <rFont val="Calibri"/>
        <family val="2"/>
        <scheme val="minor"/>
      </rPr>
      <t>.</t>
    </r>
  </si>
  <si>
    <t>Volume recommandé pour un service de cocktail dans un verre à Martini :</t>
  </si>
  <si>
    <r>
      <t>Volume liquide du cocktail</t>
    </r>
    <r>
      <rPr>
        <sz val="11"/>
        <color theme="1"/>
        <rFont val="Calibri"/>
        <family val="2"/>
        <scheme val="minor"/>
      </rPr>
      <t xml:space="preserve"> : </t>
    </r>
    <r>
      <rPr>
        <b/>
        <sz val="11"/>
        <color theme="1"/>
        <rFont val="Calibri"/>
        <family val="2"/>
        <scheme val="minor"/>
      </rPr>
      <t>120 ml à 180 ml</t>
    </r>
    <r>
      <rPr>
        <sz val="11"/>
        <color theme="1"/>
        <rFont val="Calibri"/>
        <family val="2"/>
        <scheme val="minor"/>
      </rPr>
      <t xml:space="preserve"> de mélange.</t>
    </r>
  </si>
  <si>
    <r>
      <t>Garniture</t>
    </r>
    <r>
      <rPr>
        <sz val="11"/>
        <color theme="1"/>
        <rFont val="Calibri"/>
        <family val="2"/>
        <scheme val="minor"/>
      </rPr>
      <t xml:space="preserve"> : Le verre étant large, il laisse généralement de l'espace pour des garnitures comme des olives, des zestes de citron ou des herbes.</t>
    </r>
  </si>
  <si>
    <r>
      <t xml:space="preserve">Un </t>
    </r>
    <r>
      <rPr>
        <b/>
        <sz val="11"/>
        <color theme="1"/>
        <rFont val="Calibri"/>
        <family val="2"/>
        <scheme val="minor"/>
      </rPr>
      <t>verre à Toddy</t>
    </r>
    <r>
      <rPr>
        <sz val="11"/>
        <color theme="1"/>
        <rFont val="Calibri"/>
        <family val="2"/>
        <scheme val="minor"/>
      </rPr>
      <t xml:space="preserve">, souvent utilisé pour des cocktails chauds comme le </t>
    </r>
    <r>
      <rPr>
        <b/>
        <sz val="11"/>
        <color theme="1"/>
        <rFont val="Calibri"/>
        <family val="2"/>
        <scheme val="minor"/>
      </rPr>
      <t>Hot Toddy</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</si>
  <si>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t>Volume recommandé pour un service de cocktail dans un verre à Toddy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</si>
  <si>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liquide.</t>
    </r>
  </si>
  <si>
    <t>Volume recommandé pour un service de cocktail dans un verre digestif :</t>
  </si>
  <si>
    <r>
      <t>Volume liquide du cocktail ou spiritueux</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t>
    </r>
  </si>
  <si>
    <t>Les digestifs sont généralement servis en petites quantités, souvent entre 30 ml et 50 ml, pour permettre de bien apprécier leurs arômes.</t>
  </si>
  <si>
    <r>
      <t xml:space="preserve">Un </t>
    </r>
    <r>
      <rPr>
        <b/>
        <sz val="11"/>
        <color theme="1"/>
        <rFont val="Calibri"/>
        <family val="2"/>
        <scheme val="minor"/>
      </rPr>
      <t>verre piscine</t>
    </r>
    <r>
      <rPr>
        <sz val="11"/>
        <color theme="1"/>
        <rFont val="Calibri"/>
        <family val="2"/>
        <scheme val="minor"/>
      </rPr>
      <t xml:space="preserve">, généralement utilisé pour des cocktails tropicaux et exotiques, a une grande capacité, typiquement entre </t>
    </r>
    <r>
      <rPr>
        <b/>
        <sz val="11"/>
        <color theme="1"/>
        <rFont val="Calibri"/>
        <family val="2"/>
        <scheme val="minor"/>
      </rPr>
      <t>500 ml et 700 ml</t>
    </r>
    <r>
      <rPr>
        <sz val="11"/>
        <color theme="1"/>
        <rFont val="Calibri"/>
        <family val="2"/>
        <scheme val="minor"/>
      </rPr>
      <t>.</t>
    </r>
  </si>
  <si>
    <t>Volume recommandé pour un service de cocktail dans un verre piscine :</t>
  </si>
  <si>
    <r>
      <t>Volume liquide du cocktail</t>
    </r>
    <r>
      <rPr>
        <sz val="11"/>
        <color theme="1"/>
        <rFont val="Calibri"/>
        <family val="2"/>
        <scheme val="minor"/>
      </rPr>
      <t xml:space="preserve"> : </t>
    </r>
    <r>
      <rPr>
        <b/>
        <sz val="11"/>
        <color theme="1"/>
        <rFont val="Calibri"/>
        <family val="2"/>
        <scheme val="minor"/>
      </rPr>
      <t>300 ml à 450 ml</t>
    </r>
    <r>
      <rPr>
        <sz val="11"/>
        <color theme="1"/>
        <rFont val="Calibri"/>
        <family val="2"/>
        <scheme val="minor"/>
      </rPr>
      <t xml:space="preserve"> de mélange liquide.</t>
    </r>
  </si>
  <si>
    <r>
      <t>Garniture</t>
    </r>
    <r>
      <rPr>
        <sz val="11"/>
        <color theme="1"/>
        <rFont val="Calibri"/>
        <family val="2"/>
        <scheme val="minor"/>
      </rPr>
      <t xml:space="preserve"> : Laisser de l'espace pour des garnitures comme des tranches de fruits, des herbes fraîches ou des décorations.</t>
    </r>
  </si>
  <si>
    <r>
      <t>Volume liquide du cocktail</t>
    </r>
    <r>
      <rPr>
        <sz val="11"/>
        <color theme="1"/>
        <rFont val="Calibri"/>
        <family val="2"/>
        <scheme val="minor"/>
      </rPr>
      <t xml:space="preserve"> : </t>
    </r>
    <r>
      <rPr>
        <b/>
        <sz val="11"/>
        <color theme="1"/>
        <rFont val="Calibri"/>
        <family val="2"/>
        <scheme val="minor"/>
      </rPr>
      <t>120 ml à 180 ml</t>
    </r>
    <r>
      <rPr>
        <sz val="11"/>
        <color theme="1"/>
        <rFont val="Calibri"/>
        <family val="2"/>
        <scheme val="minor"/>
      </rPr>
      <t xml:space="preserve"> de mélange, en fonction de la recette et de l'ajout de garnitures.</t>
    </r>
  </si>
  <si>
    <t>Volume recommandé pour un service de cocktail dans un verre fantaisie :</t>
  </si>
  <si>
    <r>
      <t>Capacité du verre</t>
    </r>
    <r>
      <rPr>
        <sz val="11"/>
        <color theme="1"/>
        <rFont val="Calibri"/>
        <family val="2"/>
        <scheme val="minor"/>
      </rPr>
      <t xml:space="preserve"> : Les verres fantaisie ont souvent une capacité comprise entre </t>
    </r>
    <r>
      <rPr>
        <b/>
        <sz val="11"/>
        <color theme="1"/>
        <rFont val="Calibri"/>
        <family val="2"/>
        <scheme val="minor"/>
      </rPr>
      <t>300 ml et 600 ml</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</si>
  <si>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selon le type de cocktail et la quantité de glace ajoutée.</t>
    </r>
  </si>
  <si>
    <r>
      <t xml:space="preserve">Un </t>
    </r>
    <r>
      <rPr>
        <b/>
        <sz val="11"/>
        <color theme="1"/>
        <rFont val="Calibri"/>
        <family val="2"/>
        <scheme val="minor"/>
      </rPr>
      <t>verre Neat</t>
    </r>
    <r>
      <rPr>
        <sz val="11"/>
        <color theme="1"/>
        <rFont val="Calibri"/>
        <family val="2"/>
        <scheme val="minor"/>
      </rPr>
      <t xml:space="preserve">, souvent utilisé pour servir des spiritueux purs comme le </t>
    </r>
    <r>
      <rPr>
        <b/>
        <sz val="11"/>
        <color theme="1"/>
        <rFont val="Calibri"/>
        <family val="2"/>
        <scheme val="minor"/>
      </rPr>
      <t>whisky</t>
    </r>
    <r>
      <rPr>
        <sz val="11"/>
        <color theme="1"/>
        <rFont val="Calibri"/>
        <family val="2"/>
        <scheme val="minor"/>
      </rPr>
      <t xml:space="preserve">, le </t>
    </r>
    <r>
      <rPr>
        <b/>
        <sz val="11"/>
        <color theme="1"/>
        <rFont val="Calibri"/>
        <family val="2"/>
        <scheme val="minor"/>
      </rPr>
      <t>cognac</t>
    </r>
    <r>
      <rPr>
        <sz val="11"/>
        <color theme="1"/>
        <rFont val="Calibri"/>
        <family val="2"/>
        <scheme val="minor"/>
      </rPr>
      <t xml:space="preserve"> ou le </t>
    </r>
    <r>
      <rPr>
        <b/>
        <sz val="11"/>
        <color theme="1"/>
        <rFont val="Calibri"/>
        <family val="2"/>
        <scheme val="minor"/>
      </rPr>
      <t>rhum</t>
    </r>
    <r>
      <rPr>
        <sz val="11"/>
        <color theme="1"/>
        <rFont val="Calibri"/>
        <family val="2"/>
        <scheme val="minor"/>
      </rPr>
      <t xml:space="preserve">, a généralement une capacité de </t>
    </r>
    <r>
      <rPr>
        <b/>
        <sz val="11"/>
        <color theme="1"/>
        <rFont val="Calibri"/>
        <family val="2"/>
        <scheme val="minor"/>
      </rPr>
      <t>150 ml à 200 ml</t>
    </r>
    <r>
      <rPr>
        <sz val="11"/>
        <color theme="1"/>
        <rFont val="Calibri"/>
        <family val="2"/>
        <scheme val="minor"/>
      </rPr>
      <t>.</t>
    </r>
  </si>
  <si>
    <t>Volume recommandé pour un service de cocktail dans un verre Neat :</t>
  </si>
  <si>
    <r>
      <t>Volume liquide du cocktail ou spiritueux</t>
    </r>
    <r>
      <rPr>
        <sz val="11"/>
        <color theme="1"/>
        <rFont val="Calibri"/>
        <family val="2"/>
        <scheme val="minor"/>
      </rPr>
      <t xml:space="preserve"> : </t>
    </r>
    <r>
      <rPr>
        <b/>
        <sz val="11"/>
        <color theme="1"/>
        <rFont val="Calibri"/>
        <family val="2"/>
        <scheme val="minor"/>
      </rPr>
      <t>30 ml à 50 ml</t>
    </r>
    <r>
      <rPr>
        <sz val="11"/>
        <color theme="1"/>
        <rFont val="Calibri"/>
        <family val="2"/>
        <scheme val="minor"/>
      </rPr>
      <t xml:space="preserve">, car ces verres sont conçus pour servir des boissons alcoolisées sans glace ou avec une petite quantité de glace (type </t>
    </r>
    <r>
      <rPr>
        <b/>
        <sz val="11"/>
        <color theme="1"/>
        <rFont val="Calibri"/>
        <family val="2"/>
        <scheme val="minor"/>
      </rPr>
      <t>"on the rocks"</t>
    </r>
    <r>
      <rPr>
        <sz val="11"/>
        <color theme="1"/>
        <rFont val="Calibri"/>
        <family val="2"/>
        <scheme val="minor"/>
      </rPr>
      <t>).</t>
    </r>
  </si>
  <si>
    <r>
      <t>Volume liquide du cocktail</t>
    </r>
    <r>
      <rPr>
        <sz val="11"/>
        <color theme="1"/>
        <rFont val="Calibri"/>
        <family val="2"/>
        <scheme val="minor"/>
      </rPr>
      <t xml:space="preserve"> : </t>
    </r>
    <r>
      <rPr>
        <b/>
        <sz val="11"/>
        <color theme="1"/>
        <rFont val="Calibri"/>
        <family val="2"/>
        <scheme val="minor"/>
      </rPr>
      <t>90 ml à 150 ml</t>
    </r>
    <r>
      <rPr>
        <sz val="11"/>
        <color theme="1"/>
        <rFont val="Calibri"/>
        <family val="2"/>
        <scheme val="minor"/>
      </rPr>
      <t xml:space="preserve"> de mélange, en fonction de la recette et de l'ajout de glace.</t>
    </r>
  </si>
  <si>
    <r>
      <t xml:space="preserve">Un </t>
    </r>
    <r>
      <rPr>
        <b/>
        <sz val="11"/>
        <color theme="1"/>
        <rFont val="Calibri"/>
        <family val="2"/>
        <scheme val="minor"/>
      </rPr>
      <t>verre straight</t>
    </r>
    <r>
      <rPr>
        <sz val="11"/>
        <color theme="1"/>
        <rFont val="Calibri"/>
        <family val="2"/>
        <scheme val="minor"/>
      </rPr>
      <t xml:space="preserve">, utilisé pour des cocktails forts servis "neat" (sans glace) ou avec peu de glace, a généralement une capacité d'environ </t>
    </r>
    <r>
      <rPr>
        <b/>
        <sz val="11"/>
        <color theme="1"/>
        <rFont val="Calibri"/>
        <family val="2"/>
        <scheme val="minor"/>
      </rPr>
      <t>180 ml à 250 ml</t>
    </r>
    <r>
      <rPr>
        <sz val="11"/>
        <color theme="1"/>
        <rFont val="Calibri"/>
        <family val="2"/>
        <scheme val="minor"/>
      </rPr>
      <t>.</t>
    </r>
  </si>
  <si>
    <t>Volume recommandé pour un service de cocktail dans un verre straight :</t>
  </si>
  <si>
    <r>
      <t>Volume liquide du cocktail</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 xml:space="preserve"> de spiritueux pur, selon le type de cocktail ou de digestif.</t>
    </r>
  </si>
  <si>
    <r>
      <t xml:space="preserve">Un </t>
    </r>
    <r>
      <rPr>
        <b/>
        <sz val="11"/>
        <color theme="1"/>
        <rFont val="Calibri"/>
        <family val="2"/>
        <scheme val="minor"/>
      </rPr>
      <t>verre Daisy</t>
    </r>
    <r>
      <rPr>
        <sz val="11"/>
        <color theme="1"/>
        <rFont val="Calibri"/>
        <family val="2"/>
        <scheme val="minor"/>
      </rPr>
      <t xml:space="preserve">, souvent utilisé pour des cocktails comme le </t>
    </r>
    <r>
      <rPr>
        <b/>
        <sz val="11"/>
        <color theme="1"/>
        <rFont val="Calibri"/>
        <family val="2"/>
        <scheme val="minor"/>
      </rPr>
      <t>Gin Daisy</t>
    </r>
    <r>
      <rPr>
        <sz val="11"/>
        <color theme="1"/>
        <rFont val="Calibri"/>
        <family val="2"/>
        <scheme val="minor"/>
      </rPr>
      <t xml:space="preserve"> ou d'autres cocktails fruités et rafraîchissants, a généralement une capacité de </t>
    </r>
    <r>
      <rPr>
        <b/>
        <sz val="11"/>
        <color theme="1"/>
        <rFont val="Calibri"/>
        <family val="2"/>
        <scheme val="minor"/>
      </rPr>
      <t>250 ml à 350 ml</t>
    </r>
    <r>
      <rPr>
        <sz val="11"/>
        <color theme="1"/>
        <rFont val="Calibri"/>
        <family val="2"/>
        <scheme val="minor"/>
      </rPr>
      <t>.</t>
    </r>
  </si>
  <si>
    <t>Volume recommandé pour un service de cocktail dans un verre Daisy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</si>
  <si>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 du cocktail.</t>
    </r>
  </si>
  <si>
    <r>
      <t>Glace</t>
    </r>
    <r>
      <rPr>
        <sz val="11"/>
        <color theme="1"/>
        <rFont val="Calibri"/>
        <family val="2"/>
        <scheme val="minor"/>
      </rPr>
      <t xml:space="preserve"> : Ce type de verre est souvent rempli de glace, qui peut représenter environ </t>
    </r>
    <r>
      <rPr>
        <b/>
        <sz val="11"/>
        <color theme="1"/>
        <rFont val="Calibri"/>
        <family val="2"/>
        <scheme val="minor"/>
      </rPr>
      <t>50 % à 60 %</t>
    </r>
    <r>
      <rPr>
        <sz val="11"/>
        <color theme="1"/>
        <rFont val="Calibri"/>
        <family val="2"/>
        <scheme val="minor"/>
      </rPr>
      <t xml:space="preserve"> du volume total du verre.</t>
    </r>
  </si>
  <si>
    <r>
      <t>Garniture</t>
    </r>
    <r>
      <rPr>
        <sz val="11"/>
        <color theme="1"/>
        <rFont val="Calibri"/>
        <family val="2"/>
        <scheme val="minor"/>
      </rPr>
      <t xml:space="preserve"> : Le verre laisse également de l'espace pour des garnitures comme des fruits frais ou des herbes.</t>
    </r>
  </si>
  <si>
    <r>
      <t xml:space="preserve">Un </t>
    </r>
    <r>
      <rPr>
        <b/>
        <sz val="11"/>
        <color theme="1"/>
        <rFont val="Calibri"/>
        <family val="2"/>
        <scheme val="minor"/>
      </rPr>
      <t>verre fixe</t>
    </r>
    <r>
      <rPr>
        <sz val="11"/>
        <color theme="1"/>
        <rFont val="Calibri"/>
        <family val="2"/>
        <scheme val="minor"/>
      </rPr>
      <t xml:space="preserve">, souvent utilisé pour des cocktails comme le </t>
    </r>
    <r>
      <rPr>
        <b/>
        <sz val="11"/>
        <color theme="1"/>
        <rFont val="Calibri"/>
        <family val="2"/>
        <scheme val="minor"/>
      </rPr>
      <t>Gin Fizz</t>
    </r>
    <r>
      <rPr>
        <sz val="11"/>
        <color theme="1"/>
        <rFont val="Calibri"/>
        <family val="2"/>
        <scheme val="minor"/>
      </rPr>
      <t xml:space="preserve"> ou d'autres mélanges longs, a une capacité généralement comprise entre </t>
    </r>
    <r>
      <rPr>
        <b/>
        <sz val="11"/>
        <color theme="1"/>
        <rFont val="Calibri"/>
        <family val="2"/>
        <scheme val="minor"/>
      </rPr>
      <t>300 ml et 400 ml</t>
    </r>
    <r>
      <rPr>
        <sz val="11"/>
        <color theme="1"/>
        <rFont val="Calibri"/>
        <family val="2"/>
        <scheme val="minor"/>
      </rPr>
      <t>.</t>
    </r>
  </si>
  <si>
    <t>Volume recommandé pour un service de cocktail dans un verre fixe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</si>
  <si>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le type de cocktail.</t>
    </r>
  </si>
  <si>
    <r>
      <t>Glace</t>
    </r>
    <r>
      <rPr>
        <sz val="11"/>
        <color theme="1"/>
        <rFont val="Calibri"/>
        <family val="2"/>
        <scheme val="minor"/>
      </rPr>
      <t xml:space="preserve"> : Ce type de verre est souvent rempli de glace, représentant environ </t>
    </r>
    <r>
      <rPr>
        <b/>
        <sz val="11"/>
        <color theme="1"/>
        <rFont val="Calibri"/>
        <family val="2"/>
        <scheme val="minor"/>
      </rPr>
      <t>50 % à 60 %</t>
    </r>
    <r>
      <rPr>
        <sz val="11"/>
        <color theme="1"/>
        <rFont val="Calibri"/>
        <family val="2"/>
        <scheme val="minor"/>
      </rPr>
      <t xml:space="preserve"> du volume total du verre.</t>
    </r>
  </si>
  <si>
    <r>
      <t>Garniture</t>
    </r>
    <r>
      <rPr>
        <sz val="11"/>
        <color theme="1"/>
        <rFont val="Calibri"/>
        <family val="2"/>
        <scheme val="minor"/>
      </rPr>
      <t xml:space="preserve"> : Laissez de l'espace pour des garnitures comme des fruits frais, des herbes ou des zestes d'agrumes.</t>
    </r>
  </si>
  <si>
    <r>
      <t xml:space="preserve">Un </t>
    </r>
    <r>
      <rPr>
        <b/>
        <sz val="11"/>
        <color theme="1"/>
        <rFont val="Calibri"/>
        <family val="2"/>
        <scheme val="minor"/>
      </rPr>
      <t>verre Fizz</t>
    </r>
    <r>
      <rPr>
        <sz val="11"/>
        <color theme="1"/>
        <rFont val="Calibri"/>
        <family val="2"/>
        <scheme val="minor"/>
      </rPr>
      <t xml:space="preserve">, utilisé pour des cocktails comme le </t>
    </r>
    <r>
      <rPr>
        <b/>
        <sz val="11"/>
        <color theme="1"/>
        <rFont val="Calibri"/>
        <family val="2"/>
        <scheme val="minor"/>
      </rPr>
      <t>Gin Fizz</t>
    </r>
    <r>
      <rPr>
        <sz val="11"/>
        <color theme="1"/>
        <rFont val="Calibri"/>
        <family val="2"/>
        <scheme val="minor"/>
      </rPr>
      <t xml:space="preserve"> ou le </t>
    </r>
    <r>
      <rPr>
        <b/>
        <sz val="11"/>
        <color theme="1"/>
        <rFont val="Calibri"/>
        <family val="2"/>
        <scheme val="minor"/>
      </rPr>
      <t>Tom Collins</t>
    </r>
    <r>
      <rPr>
        <sz val="11"/>
        <color theme="1"/>
        <rFont val="Calibri"/>
        <family val="2"/>
        <scheme val="minor"/>
      </rPr>
      <t xml:space="preserve">, a généralement une capacité de </t>
    </r>
    <r>
      <rPr>
        <b/>
        <sz val="11"/>
        <color theme="1"/>
        <rFont val="Calibri"/>
        <family val="2"/>
        <scheme val="minor"/>
      </rPr>
      <t>300 ml à 400 ml</t>
    </r>
    <r>
      <rPr>
        <sz val="11"/>
        <color theme="1"/>
        <rFont val="Calibri"/>
        <family val="2"/>
        <scheme val="minor"/>
      </rPr>
      <t>.</t>
    </r>
  </si>
  <si>
    <t>Volume recommandé pour un service de cocktail dans un verre Fizz :</t>
  </si>
  <si>
    <r>
      <t>Glace</t>
    </r>
    <r>
      <rPr>
        <sz val="11"/>
        <color theme="1"/>
        <rFont val="Calibri"/>
        <family val="2"/>
        <scheme val="minor"/>
      </rPr>
      <t xml:space="preserve"> : Ce type de verre est souvent rempli de glace (en glaçons ou glace pilée), occupant environ </t>
    </r>
    <r>
      <rPr>
        <b/>
        <sz val="11"/>
        <color theme="1"/>
        <rFont val="Calibri"/>
        <family val="2"/>
        <scheme val="minor"/>
      </rPr>
      <t>50 % à 60 %</t>
    </r>
    <r>
      <rPr>
        <sz val="11"/>
        <color theme="1"/>
        <rFont val="Calibri"/>
        <family val="2"/>
        <scheme val="minor"/>
      </rPr>
      <t xml:space="preserve"> du volume total.</t>
    </r>
  </si>
  <si>
    <r>
      <t>Garniture</t>
    </r>
    <r>
      <rPr>
        <sz val="11"/>
        <color theme="1"/>
        <rFont val="Calibri"/>
        <family val="2"/>
        <scheme val="minor"/>
      </rPr>
      <t xml:space="preserve"> : Prévoir un peu d'espace pour des garnitures comme des tranches de citron ou des herbes.</t>
    </r>
  </si>
  <si>
    <r>
      <t>Garniture</t>
    </r>
    <r>
      <rPr>
        <sz val="11"/>
        <color theme="1"/>
        <rFont val="Calibri"/>
        <family val="2"/>
        <scheme val="minor"/>
      </rPr>
      <t xml:space="preserve"> : Laissez de l'espace pour des garnitures comme de la noix de muscade râpée ou des épices.</t>
    </r>
  </si>
  <si>
    <r>
      <t>Glace</t>
    </r>
    <r>
      <rPr>
        <sz val="11"/>
        <color theme="1"/>
        <rFont val="Calibri"/>
        <family val="2"/>
        <scheme val="minor"/>
      </rPr>
      <t xml:space="preserve"> : Ce type de verre est souvent rempli de glace (généralement en cubes), représentant environ </t>
    </r>
    <r>
      <rPr>
        <b/>
        <sz val="11"/>
        <color theme="1"/>
        <rFont val="Calibri"/>
        <family val="2"/>
        <scheme val="minor"/>
      </rPr>
      <t>50 % à 60 %</t>
    </r>
    <r>
      <rPr>
        <sz val="11"/>
        <color theme="1"/>
        <rFont val="Calibri"/>
        <family val="2"/>
        <scheme val="minor"/>
      </rPr>
      <t xml:space="preserve"> du volume total.</t>
    </r>
  </si>
  <si>
    <r>
      <t>Garniture</t>
    </r>
    <r>
      <rPr>
        <sz val="11"/>
        <color theme="1"/>
        <rFont val="Calibri"/>
        <family val="2"/>
        <scheme val="minor"/>
      </rPr>
      <t xml:space="preserve"> : Prévoir un peu d'espace pour des garnitures comme des tranches de citron ou de lime.</t>
    </r>
  </si>
  <si>
    <r>
      <t>Glace</t>
    </r>
    <r>
      <rPr>
        <sz val="11"/>
        <color theme="1"/>
        <rFont val="Calibri"/>
        <family val="2"/>
        <scheme val="minor"/>
      </rPr>
      <t xml:space="preserve"> : Le verre est souvent rempli de glace pilée ou de glaçons, représentant environ </t>
    </r>
    <r>
      <rPr>
        <b/>
        <sz val="11"/>
        <color theme="1"/>
        <rFont val="Calibri"/>
        <family val="2"/>
        <scheme val="minor"/>
      </rPr>
      <t>50 % à 60 %</t>
    </r>
    <r>
      <rPr>
        <sz val="11"/>
        <color theme="1"/>
        <rFont val="Calibri"/>
        <family val="2"/>
        <scheme val="minor"/>
      </rPr>
      <t xml:space="preserve"> du volume total du verre.</t>
    </r>
  </si>
  <si>
    <r>
      <t xml:space="preserve">Un </t>
    </r>
    <r>
      <rPr>
        <b/>
        <sz val="11"/>
        <color theme="1"/>
        <rFont val="Calibri"/>
        <family val="2"/>
        <scheme val="minor"/>
      </rPr>
      <t>verre Blended</t>
    </r>
    <r>
      <rPr>
        <sz val="11"/>
        <color theme="1"/>
        <rFont val="Calibri"/>
        <family val="2"/>
        <scheme val="minor"/>
      </rPr>
      <t xml:space="preserve">, souvent utilisé pour des cocktails mélangés (comme des </t>
    </r>
    <r>
      <rPr>
        <b/>
        <sz val="11"/>
        <color theme="1"/>
        <rFont val="Calibri"/>
        <family val="2"/>
        <scheme val="minor"/>
      </rPr>
      <t>Frozen Margaritas</t>
    </r>
    <r>
      <rPr>
        <sz val="11"/>
        <color theme="1"/>
        <rFont val="Calibri"/>
        <family val="2"/>
        <scheme val="minor"/>
      </rPr>
      <t xml:space="preserve"> ou des </t>
    </r>
    <r>
      <rPr>
        <b/>
        <sz val="11"/>
        <color theme="1"/>
        <rFont val="Calibri"/>
        <family val="2"/>
        <scheme val="minor"/>
      </rPr>
      <t>Frozen Daiquiris</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</si>
  <si>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t>Volume recommandé pour un service de cocktail dans un verre Blended :</t>
  </si>
  <si>
    <r>
      <t>Volume liquide du cocktail</t>
    </r>
    <r>
      <rPr>
        <sz val="11"/>
        <color theme="1"/>
        <rFont val="Calibri"/>
        <family val="2"/>
        <scheme val="minor"/>
      </rPr>
      <t xml:space="preserve"> : </t>
    </r>
    <r>
      <rPr>
        <b/>
        <sz val="11"/>
        <color theme="1"/>
        <rFont val="Calibri"/>
        <family val="2"/>
        <scheme val="minor"/>
      </rPr>
      <t>200 ml à 350 ml</t>
    </r>
    <r>
      <rPr>
        <sz val="11"/>
        <color theme="1"/>
        <rFont val="Calibri"/>
        <family val="2"/>
        <scheme val="minor"/>
      </rPr>
      <t xml:space="preserve"> de mélange, selon la recette du cocktail.</t>
    </r>
  </si>
  <si>
    <r>
      <t>Glace</t>
    </r>
    <r>
      <rPr>
        <sz val="11"/>
        <color theme="1"/>
        <rFont val="Calibri"/>
        <family val="2"/>
        <scheme val="minor"/>
      </rPr>
      <t xml:space="preserve"> : Le verre Blended est souvent rempli de glace pilée ou mixée, ce qui peut occuper une grande partie du volume total du verre (généralement </t>
    </r>
    <r>
      <rPr>
        <b/>
        <sz val="11"/>
        <color theme="1"/>
        <rFont val="Calibri"/>
        <family val="2"/>
        <scheme val="minor"/>
      </rPr>
      <t>50 % à 60 %</t>
    </r>
    <r>
      <rPr>
        <sz val="11"/>
        <color theme="1"/>
        <rFont val="Calibri"/>
        <family val="2"/>
        <scheme val="minor"/>
      </rPr>
      <t>).</t>
    </r>
  </si>
  <si>
    <r>
      <t>Garniture</t>
    </r>
    <r>
      <rPr>
        <sz val="11"/>
        <color theme="1"/>
        <rFont val="Calibri"/>
        <family val="2"/>
        <scheme val="minor"/>
      </rPr>
      <t xml:space="preserve"> : Laissez un peu d'espace pour des garnitures comme des fruits frais ou des herbes.</t>
    </r>
  </si>
  <si>
    <r>
      <t xml:space="preserve">Un </t>
    </r>
    <r>
      <rPr>
        <b/>
        <sz val="11"/>
        <color theme="1"/>
        <rFont val="Calibri"/>
        <family val="2"/>
        <scheme val="minor"/>
      </rPr>
      <t>verre Cobblers</t>
    </r>
    <r>
      <rPr>
        <sz val="11"/>
        <color theme="1"/>
        <rFont val="Calibri"/>
        <family val="2"/>
        <scheme val="minor"/>
      </rPr>
      <t xml:space="preserve">, souvent utilisé pour des cocktails comme le </t>
    </r>
    <r>
      <rPr>
        <b/>
        <sz val="11"/>
        <color theme="1"/>
        <rFont val="Calibri"/>
        <family val="2"/>
        <scheme val="minor"/>
      </rPr>
      <t>Cobbler</t>
    </r>
    <r>
      <rPr>
        <sz val="11"/>
        <color theme="1"/>
        <rFont val="Calibri"/>
        <family val="2"/>
        <scheme val="minor"/>
      </rPr>
      <t xml:space="preserve"> ou des boissons à base de vin ou de fruits, a généralement une capacité de </t>
    </r>
    <r>
      <rPr>
        <b/>
        <sz val="11"/>
        <color theme="1"/>
        <rFont val="Calibri"/>
        <family val="2"/>
        <scheme val="minor"/>
      </rPr>
      <t>300 ml à 350 ml</t>
    </r>
    <r>
      <rPr>
        <sz val="11"/>
        <color theme="1"/>
        <rFont val="Calibri"/>
        <family val="2"/>
        <scheme val="minor"/>
      </rPr>
      <t>.</t>
    </r>
  </si>
  <si>
    <t>Volume recommandé pour un service de cocktail dans un verre Cobblers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</si>
  <si>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 et la quantité de glace ajoutée.</t>
    </r>
  </si>
  <si>
    <r>
      <t>Glace</t>
    </r>
    <r>
      <rPr>
        <sz val="11"/>
        <color theme="1"/>
        <rFont val="Calibri"/>
        <family val="2"/>
        <scheme val="minor"/>
      </rPr>
      <t xml:space="preserve"> : Le verre Cobblers est souvent rempli de glaçons ou de glace pilée, ce qui peut représenter environ </t>
    </r>
    <r>
      <rPr>
        <b/>
        <sz val="11"/>
        <color theme="1"/>
        <rFont val="Calibri"/>
        <family val="2"/>
        <scheme val="minor"/>
      </rPr>
      <t>50 % à 60 %</t>
    </r>
    <r>
      <rPr>
        <sz val="11"/>
        <color theme="1"/>
        <rFont val="Calibri"/>
        <family val="2"/>
        <scheme val="minor"/>
      </rPr>
      <t xml:space="preserve"> du volume total.</t>
    </r>
  </si>
  <si>
    <r>
      <t>Garniture</t>
    </r>
    <r>
      <rPr>
        <sz val="11"/>
        <color theme="1"/>
        <rFont val="Calibri"/>
        <family val="2"/>
        <scheme val="minor"/>
      </rPr>
      <t xml:space="preserve"> : Laissez de l'espace pour des garnitures comme des tranches de fruits frais, des herbes ou des épices.</t>
    </r>
  </si>
  <si>
    <r>
      <t xml:space="preserve">Un </t>
    </r>
    <r>
      <rPr>
        <b/>
        <sz val="11"/>
        <color theme="1"/>
        <rFont val="Calibri"/>
        <family val="2"/>
        <scheme val="minor"/>
      </rPr>
      <t>verre Colada</t>
    </r>
    <r>
      <rPr>
        <sz val="11"/>
        <color theme="1"/>
        <rFont val="Calibri"/>
        <family val="2"/>
        <scheme val="minor"/>
      </rPr>
      <t xml:space="preserve">, souvent utilisé pour des cocktails comme la </t>
    </r>
    <r>
      <rPr>
        <b/>
        <sz val="11"/>
        <color theme="1"/>
        <rFont val="Calibri"/>
        <family val="2"/>
        <scheme val="minor"/>
      </rPr>
      <t>Piña Colada</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</si>
  <si>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t>Volume recommandé pour un service de cocktail dans un verre Colada :</t>
  </si>
  <si>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selon la recette.</t>
    </r>
  </si>
  <si>
    <r>
      <t>Glace</t>
    </r>
    <r>
      <rPr>
        <sz val="11"/>
        <color theme="1"/>
        <rFont val="Calibri"/>
        <family val="2"/>
        <scheme val="minor"/>
      </rPr>
      <t xml:space="preserve"> : Ce type de verre est souvent rempli de glace pilée ou de glaçons, représentant environ </t>
    </r>
    <r>
      <rPr>
        <b/>
        <sz val="11"/>
        <color theme="1"/>
        <rFont val="Calibri"/>
        <family val="2"/>
        <scheme val="minor"/>
      </rPr>
      <t>50 % à 60 %</t>
    </r>
    <r>
      <rPr>
        <sz val="11"/>
        <color theme="1"/>
        <rFont val="Calibri"/>
        <family val="2"/>
        <scheme val="minor"/>
      </rPr>
      <t xml:space="preserve"> du volume total du verre.</t>
    </r>
  </si>
  <si>
    <r>
      <t>Garniture</t>
    </r>
    <r>
      <rPr>
        <sz val="11"/>
        <color theme="1"/>
        <rFont val="Calibri"/>
        <family val="2"/>
        <scheme val="minor"/>
      </rPr>
      <t xml:space="preserve"> : Prévoir un peu d'espace pour des garnitures comme des fruits frais (tranches d'ananas, cerises) ou des herbes.</t>
    </r>
  </si>
  <si>
    <r>
      <t xml:space="preserve">Un </t>
    </r>
    <r>
      <rPr>
        <b/>
        <sz val="11"/>
        <color theme="1"/>
        <rFont val="Calibri"/>
        <family val="2"/>
        <scheme val="minor"/>
      </rPr>
      <t>verre Collins</t>
    </r>
    <r>
      <rPr>
        <sz val="11"/>
        <color theme="1"/>
        <rFont val="Calibri"/>
        <family val="2"/>
        <scheme val="minor"/>
      </rPr>
      <t xml:space="preserve">, utilisé pour des cocktails longs comme le </t>
    </r>
    <r>
      <rPr>
        <b/>
        <sz val="11"/>
        <color theme="1"/>
        <rFont val="Calibri"/>
        <family val="2"/>
        <scheme val="minor"/>
      </rPr>
      <t>Tom Collins</t>
    </r>
    <r>
      <rPr>
        <sz val="11"/>
        <color theme="1"/>
        <rFont val="Calibri"/>
        <family val="2"/>
        <scheme val="minor"/>
      </rPr>
      <t xml:space="preserve"> ou le </t>
    </r>
    <r>
      <rPr>
        <b/>
        <sz val="11"/>
        <color theme="1"/>
        <rFont val="Calibri"/>
        <family val="2"/>
        <scheme val="minor"/>
      </rPr>
      <t>Gin Fizz</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</si>
  <si>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t>Volume recommandé pour un service de cocktail dans un verre Collins :</t>
  </si>
  <si>
    <r>
      <t>Volume liquide du cocktail</t>
    </r>
    <r>
      <rPr>
        <sz val="11"/>
        <color theme="1"/>
        <rFont val="Calibri"/>
        <family val="2"/>
        <scheme val="minor"/>
      </rPr>
      <t xml:space="preserve"> : </t>
    </r>
    <r>
      <rPr>
        <b/>
        <sz val="11"/>
        <color theme="1"/>
        <rFont val="Calibri"/>
        <family val="2"/>
        <scheme val="minor"/>
      </rPr>
      <t>200 ml à 300 ml</t>
    </r>
    <r>
      <rPr>
        <sz val="11"/>
        <color theme="1"/>
        <rFont val="Calibri"/>
        <family val="2"/>
        <scheme val="minor"/>
      </rPr>
      <t xml:space="preserve"> de mélange, en fonction de la recette.</t>
    </r>
  </si>
  <si>
    <r>
      <t>Glace</t>
    </r>
    <r>
      <rPr>
        <sz val="11"/>
        <color theme="1"/>
        <rFont val="Calibri"/>
        <family val="2"/>
        <scheme val="minor"/>
      </rPr>
      <t xml:space="preserve"> : Le verre Collins est souvent rempli de glaçons, représentant environ </t>
    </r>
    <r>
      <rPr>
        <b/>
        <sz val="11"/>
        <color theme="1"/>
        <rFont val="Calibri"/>
        <family val="2"/>
        <scheme val="minor"/>
      </rPr>
      <t>50 % à 60 %</t>
    </r>
    <r>
      <rPr>
        <sz val="11"/>
        <color theme="1"/>
        <rFont val="Calibri"/>
        <family val="2"/>
        <scheme val="minor"/>
      </rPr>
      <t xml:space="preserve"> du volume total du verre.</t>
    </r>
  </si>
  <si>
    <r>
      <t xml:space="preserve">Un </t>
    </r>
    <r>
      <rPr>
        <b/>
        <sz val="11"/>
        <color theme="1"/>
        <rFont val="Calibri"/>
        <family val="2"/>
        <scheme val="minor"/>
      </rPr>
      <t>verre Cooler</t>
    </r>
    <r>
      <rPr>
        <sz val="11"/>
        <color theme="1"/>
        <rFont val="Calibri"/>
        <family val="2"/>
        <scheme val="minor"/>
      </rPr>
      <t xml:space="preserve">, souvent utilisé pour des cocktails rafraîchissants et fruités comme le </t>
    </r>
    <r>
      <rPr>
        <b/>
        <sz val="11"/>
        <color theme="1"/>
        <rFont val="Calibri"/>
        <family val="2"/>
        <scheme val="minor"/>
      </rPr>
      <t>Sea Breeze</t>
    </r>
    <r>
      <rPr>
        <sz val="11"/>
        <color theme="1"/>
        <rFont val="Calibri"/>
        <family val="2"/>
        <scheme val="minor"/>
      </rPr>
      <t xml:space="preserve"> ou le </t>
    </r>
    <r>
      <rPr>
        <b/>
        <sz val="11"/>
        <color theme="1"/>
        <rFont val="Calibri"/>
        <family val="2"/>
        <scheme val="minor"/>
      </rPr>
      <t>Hurricane</t>
    </r>
    <r>
      <rPr>
        <sz val="11"/>
        <color theme="1"/>
        <rFont val="Calibri"/>
        <family val="2"/>
        <scheme val="minor"/>
      </rPr>
      <t xml:space="preserve">, a généralement une capacité de </t>
    </r>
    <r>
      <rPr>
        <b/>
        <sz val="11"/>
        <color theme="1"/>
        <rFont val="Calibri"/>
        <family val="2"/>
        <scheme val="minor"/>
      </rPr>
      <t>350 ml à 500 ml</t>
    </r>
    <r>
      <rPr>
        <sz val="11"/>
        <color theme="1"/>
        <rFont val="Calibri"/>
        <family val="2"/>
        <scheme val="minor"/>
      </rPr>
      <t>.</t>
    </r>
  </si>
  <si>
    <t>Volume recommandé pour un service de cocktail dans un verre Cooler :</t>
  </si>
  <si>
    <r>
      <t>Glace</t>
    </r>
    <r>
      <rPr>
        <sz val="11"/>
        <color theme="1"/>
        <rFont val="Calibri"/>
        <family val="2"/>
        <scheme val="minor"/>
      </rPr>
      <t xml:space="preserve"> : Ce type de verre est souvent rempli de glaçons ou de glace pilée, représentant environ </t>
    </r>
    <r>
      <rPr>
        <b/>
        <sz val="11"/>
        <color theme="1"/>
        <rFont val="Calibri"/>
        <family val="2"/>
        <scheme val="minor"/>
      </rPr>
      <t>50 % à 60 %</t>
    </r>
    <r>
      <rPr>
        <sz val="11"/>
        <color theme="1"/>
        <rFont val="Calibri"/>
        <family val="2"/>
        <scheme val="minor"/>
      </rPr>
      <t xml:space="preserve"> du volume total.</t>
    </r>
  </si>
  <si>
    <r>
      <t>Garniture</t>
    </r>
    <r>
      <rPr>
        <sz val="11"/>
        <color theme="1"/>
        <rFont val="Calibri"/>
        <family val="2"/>
        <scheme val="minor"/>
      </rPr>
      <t xml:space="preserve"> : Laissez de l'espace pour des garnitures comme des fruits frais, des herbes ou des zestes.</t>
    </r>
  </si>
  <si>
    <r>
      <t xml:space="preserve">Un </t>
    </r>
    <r>
      <rPr>
        <b/>
        <sz val="11"/>
        <color theme="1"/>
        <rFont val="Calibri"/>
        <family val="2"/>
        <scheme val="minor"/>
      </rPr>
      <t>verre Cup</t>
    </r>
    <r>
      <rPr>
        <sz val="11"/>
        <color theme="1"/>
        <rFont val="Calibri"/>
        <family val="2"/>
        <scheme val="minor"/>
      </rPr>
      <t xml:space="preserve">, souvent utilisé pour des cocktails comme des </t>
    </r>
    <r>
      <rPr>
        <b/>
        <sz val="11"/>
        <color theme="1"/>
        <rFont val="Calibri"/>
        <family val="2"/>
        <scheme val="minor"/>
      </rPr>
      <t>punchs</t>
    </r>
    <r>
      <rPr>
        <sz val="11"/>
        <color theme="1"/>
        <rFont val="Calibri"/>
        <family val="2"/>
        <scheme val="minor"/>
      </rPr>
      <t xml:space="preserve"> ou des </t>
    </r>
    <r>
      <rPr>
        <b/>
        <sz val="11"/>
        <color theme="1"/>
        <rFont val="Calibri"/>
        <family val="2"/>
        <scheme val="minor"/>
      </rPr>
      <t>cocktails à base de fruits</t>
    </r>
    <r>
      <rPr>
        <sz val="11"/>
        <color theme="1"/>
        <rFont val="Calibri"/>
        <family val="2"/>
        <scheme val="minor"/>
      </rPr>
      <t xml:space="preserve">, a généralement une capacité de </t>
    </r>
    <r>
      <rPr>
        <b/>
        <sz val="11"/>
        <color theme="1"/>
        <rFont val="Calibri"/>
        <family val="2"/>
        <scheme val="minor"/>
      </rPr>
      <t>300 ml à 500 ml</t>
    </r>
    <r>
      <rPr>
        <sz val="11"/>
        <color theme="1"/>
        <rFont val="Calibri"/>
        <family val="2"/>
        <scheme val="minor"/>
      </rPr>
      <t>.</t>
    </r>
  </si>
  <si>
    <t>Volume recommandé pour un service de cocktail dans un verre Cup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</si>
  <si>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selon la recette.</t>
    </r>
  </si>
  <si>
    <r>
      <t>Glace</t>
    </r>
    <r>
      <rPr>
        <sz val="11"/>
        <color theme="1"/>
        <rFont val="Calibri"/>
        <family val="2"/>
        <scheme val="minor"/>
      </rPr>
      <t xml:space="preserve"> : Le verre Cup est souvent rempli de glace (en glaçons ou en glace pilée), représentant environ </t>
    </r>
    <r>
      <rPr>
        <b/>
        <sz val="11"/>
        <color theme="1"/>
        <rFont val="Calibri"/>
        <family val="2"/>
        <scheme val="minor"/>
      </rPr>
      <t>50 % à 60 %</t>
    </r>
    <r>
      <rPr>
        <sz val="11"/>
        <color theme="1"/>
        <rFont val="Calibri"/>
        <family val="2"/>
        <scheme val="minor"/>
      </rPr>
      <t xml:space="preserve"> du volume total du verre.</t>
    </r>
  </si>
  <si>
    <r>
      <t>Garniture</t>
    </r>
    <r>
      <rPr>
        <sz val="11"/>
        <color theme="1"/>
        <rFont val="Calibri"/>
        <family val="2"/>
        <scheme val="minor"/>
      </rPr>
      <t xml:space="preserve"> : Prévoir un peu d'espace pour des garnitures comme des fruits frais, des herbes ou des épices.</t>
    </r>
  </si>
  <si>
    <r>
      <t xml:space="preserve">Un </t>
    </r>
    <r>
      <rPr>
        <b/>
        <sz val="11"/>
        <color theme="1"/>
        <rFont val="Calibri"/>
        <family val="2"/>
        <scheme val="minor"/>
      </rPr>
      <t>verre Egg Nog</t>
    </r>
    <r>
      <rPr>
        <sz val="11"/>
        <color theme="1"/>
        <rFont val="Calibri"/>
        <family val="2"/>
        <scheme val="minor"/>
      </rPr>
      <t>, utilisé principalement pour servir des cocktails crémeux comme l'</t>
    </r>
    <r>
      <rPr>
        <b/>
        <sz val="11"/>
        <color theme="1"/>
        <rFont val="Calibri"/>
        <family val="2"/>
        <scheme val="minor"/>
      </rPr>
      <t>Egg Nog</t>
    </r>
    <r>
      <rPr>
        <sz val="11"/>
        <color theme="1"/>
        <rFont val="Calibri"/>
        <family val="2"/>
        <scheme val="minor"/>
      </rPr>
      <t xml:space="preserve"> (à base de lait, œufs et alcool), a généralement une capacité de </t>
    </r>
    <r>
      <rPr>
        <b/>
        <sz val="11"/>
        <color theme="1"/>
        <rFont val="Calibri"/>
        <family val="2"/>
        <scheme val="minor"/>
      </rPr>
      <t>250 ml à 300 ml</t>
    </r>
    <r>
      <rPr>
        <sz val="11"/>
        <color theme="1"/>
        <rFont val="Calibri"/>
        <family val="2"/>
        <scheme val="minor"/>
      </rPr>
      <t>.</t>
    </r>
  </si>
  <si>
    <t>Volume recommandé pour un service de cocktail dans un verre Egg Nog :</t>
  </si>
  <si>
    <r>
      <t>Volume liquide du cocktail</t>
    </r>
    <r>
      <rPr>
        <sz val="11"/>
        <color theme="1"/>
        <rFont val="Calibri"/>
        <family val="2"/>
        <scheme val="minor"/>
      </rPr>
      <t xml:space="preserve"> : </t>
    </r>
    <r>
      <rPr>
        <b/>
        <sz val="11"/>
        <color theme="1"/>
        <rFont val="Calibri"/>
        <family val="2"/>
        <scheme val="minor"/>
      </rPr>
      <t>150 ml à 200 ml</t>
    </r>
    <r>
      <rPr>
        <sz val="11"/>
        <color theme="1"/>
        <rFont val="Calibri"/>
        <family val="2"/>
        <scheme val="minor"/>
      </rPr>
      <t xml:space="preserve"> de mélange, en fonction de la recette.</t>
    </r>
  </si>
  <si>
    <r>
      <t>Garniture</t>
    </r>
    <r>
      <rPr>
        <sz val="11"/>
        <color theme="1"/>
        <rFont val="Calibri"/>
        <family val="2"/>
        <scheme val="minor"/>
      </rPr>
      <t xml:space="preserve"> : Laissez de l'espace pour des garnitures comme de la muscade râpée ou de la cannelle en poudre.</t>
    </r>
  </si>
  <si>
    <r>
      <t xml:space="preserve">Un </t>
    </r>
    <r>
      <rPr>
        <b/>
        <sz val="11"/>
        <color theme="1"/>
        <rFont val="Calibri"/>
        <family val="2"/>
        <scheme val="minor"/>
      </rPr>
      <t>verre Highball</t>
    </r>
    <r>
      <rPr>
        <sz val="11"/>
        <color theme="1"/>
        <rFont val="Calibri"/>
        <family val="2"/>
        <scheme val="minor"/>
      </rPr>
      <t xml:space="preserve">, souvent utilisé pour des cocktails longs comme le </t>
    </r>
    <r>
      <rPr>
        <b/>
        <sz val="11"/>
        <color theme="1"/>
        <rFont val="Calibri"/>
        <family val="2"/>
        <scheme val="minor"/>
      </rPr>
      <t>Whiskey Highball</t>
    </r>
    <r>
      <rPr>
        <sz val="11"/>
        <color theme="1"/>
        <rFont val="Calibri"/>
        <family val="2"/>
        <scheme val="minor"/>
      </rPr>
      <t xml:space="preserve"> ou le </t>
    </r>
    <r>
      <rPr>
        <b/>
        <sz val="11"/>
        <color theme="1"/>
        <rFont val="Calibri"/>
        <family val="2"/>
        <scheme val="minor"/>
      </rPr>
      <t>Gin Tonic</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</si>
  <si>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t>Volume recommandé pour un service de cocktail dans un verre Highball :</t>
  </si>
  <si>
    <r>
      <t>Glace</t>
    </r>
    <r>
      <rPr>
        <sz val="11"/>
        <color theme="1"/>
        <rFont val="Calibri"/>
        <family val="2"/>
        <scheme val="minor"/>
      </rPr>
      <t xml:space="preserve"> : Le verre Highball est souvent rempli de glaçons, représentant environ </t>
    </r>
    <r>
      <rPr>
        <b/>
        <sz val="11"/>
        <color theme="1"/>
        <rFont val="Calibri"/>
        <family val="2"/>
        <scheme val="minor"/>
      </rPr>
      <t>50 % à 60 %</t>
    </r>
    <r>
      <rPr>
        <sz val="11"/>
        <color theme="1"/>
        <rFont val="Calibri"/>
        <family val="2"/>
        <scheme val="minor"/>
      </rPr>
      <t xml:space="preserve"> du volume total.</t>
    </r>
  </si>
  <si>
    <r>
      <t xml:space="preserve">Un </t>
    </r>
    <r>
      <rPr>
        <b/>
        <sz val="11"/>
        <color theme="1"/>
        <rFont val="Calibri"/>
        <family val="2"/>
        <scheme val="minor"/>
      </rPr>
      <t>verre Hot Drink</t>
    </r>
    <r>
      <rPr>
        <sz val="11"/>
        <color theme="1"/>
        <rFont val="Calibri"/>
        <family val="2"/>
        <scheme val="minor"/>
      </rPr>
      <t xml:space="preserve">, utilisé pour des cocktails chauds comme le </t>
    </r>
    <r>
      <rPr>
        <b/>
        <sz val="11"/>
        <color theme="1"/>
        <rFont val="Calibri"/>
        <family val="2"/>
        <scheme val="minor"/>
      </rPr>
      <t>Irish Coffee</t>
    </r>
    <r>
      <rPr>
        <sz val="11"/>
        <color theme="1"/>
        <rFont val="Calibri"/>
        <family val="2"/>
        <scheme val="minor"/>
      </rPr>
      <t xml:space="preserve">, le </t>
    </r>
    <r>
      <rPr>
        <b/>
        <sz val="11"/>
        <color theme="1"/>
        <rFont val="Calibri"/>
        <family val="2"/>
        <scheme val="minor"/>
      </rPr>
      <t>Hot Toddy</t>
    </r>
    <r>
      <rPr>
        <sz val="11"/>
        <color theme="1"/>
        <rFont val="Calibri"/>
        <family val="2"/>
        <scheme val="minor"/>
      </rPr>
      <t xml:space="preserve"> ou le </t>
    </r>
    <r>
      <rPr>
        <b/>
        <sz val="11"/>
        <color theme="1"/>
        <rFont val="Calibri"/>
        <family val="2"/>
        <scheme val="minor"/>
      </rPr>
      <t>Café Viennois</t>
    </r>
    <r>
      <rPr>
        <sz val="11"/>
        <color theme="1"/>
        <rFont val="Calibri"/>
        <family val="2"/>
        <scheme val="minor"/>
      </rPr>
      <t xml:space="preserve">, a généralement une capacité de </t>
    </r>
    <r>
      <rPr>
        <b/>
        <sz val="11"/>
        <color theme="1"/>
        <rFont val="Calibri"/>
        <family val="2"/>
        <scheme val="minor"/>
      </rPr>
      <t>250 ml à 350 ml</t>
    </r>
    <r>
      <rPr>
        <sz val="11"/>
        <color theme="1"/>
        <rFont val="Calibri"/>
        <family val="2"/>
        <scheme val="minor"/>
      </rPr>
      <t>.</t>
    </r>
  </si>
  <si>
    <t>Volume recommandé pour un service de cocktail dans un verre Hot Drink :</t>
  </si>
  <si>
    <r>
      <t>Volume liquide du cocktail</t>
    </r>
    <r>
      <rPr>
        <sz val="11"/>
        <color theme="1"/>
        <rFont val="Calibri"/>
        <family val="2"/>
        <scheme val="minor"/>
      </rPr>
      <t xml:space="preserve"> : </t>
    </r>
    <r>
      <rPr>
        <b/>
        <sz val="11"/>
        <color theme="1"/>
        <rFont val="Calibri"/>
        <family val="2"/>
        <scheme val="minor"/>
      </rPr>
      <t>150 ml à 250 ml</t>
    </r>
    <r>
      <rPr>
        <sz val="11"/>
        <color theme="1"/>
        <rFont val="Calibri"/>
        <family val="2"/>
        <scheme val="minor"/>
      </rPr>
      <t xml:space="preserve"> de mélange, en fonction de la recette.</t>
    </r>
  </si>
  <si>
    <r>
      <t>Garniture</t>
    </r>
    <r>
      <rPr>
        <sz val="11"/>
        <color theme="1"/>
        <rFont val="Calibri"/>
        <family val="2"/>
        <scheme val="minor"/>
      </rPr>
      <t xml:space="preserve"> : Laissez de l'espace pour des garnitures comme de la crème fouettée, des épices ou du chocolat râpé.</t>
    </r>
  </si>
  <si>
    <r>
      <t xml:space="preserve">Un </t>
    </r>
    <r>
      <rPr>
        <b/>
        <sz val="11"/>
        <color theme="1"/>
        <rFont val="Calibri"/>
        <family val="2"/>
        <scheme val="minor"/>
      </rPr>
      <t>verre Punch</t>
    </r>
    <r>
      <rPr>
        <sz val="11"/>
        <color theme="1"/>
        <rFont val="Calibri"/>
        <family val="2"/>
        <scheme val="minor"/>
      </rPr>
      <t xml:space="preserve">, souvent utilisé pour des cocktails comme le </t>
    </r>
    <r>
      <rPr>
        <b/>
        <sz val="11"/>
        <color theme="1"/>
        <rFont val="Calibri"/>
        <family val="2"/>
        <scheme val="minor"/>
      </rPr>
      <t>Punch au rhum</t>
    </r>
    <r>
      <rPr>
        <sz val="11"/>
        <color theme="1"/>
        <rFont val="Calibri"/>
        <family val="2"/>
        <scheme val="minor"/>
      </rPr>
      <t xml:space="preserve"> ou d'autres boissons fruitées et festives, a généralement une capacité de </t>
    </r>
    <r>
      <rPr>
        <b/>
        <sz val="11"/>
        <color theme="1"/>
        <rFont val="Calibri"/>
        <family val="2"/>
        <scheme val="minor"/>
      </rPr>
      <t>300 ml à 500 ml</t>
    </r>
    <r>
      <rPr>
        <sz val="11"/>
        <color theme="1"/>
        <rFont val="Calibri"/>
        <family val="2"/>
        <scheme val="minor"/>
      </rPr>
      <t>.</t>
    </r>
  </si>
  <si>
    <r>
      <t>Glace</t>
    </r>
    <r>
      <rPr>
        <sz val="11"/>
        <color theme="1"/>
        <rFont val="Calibri"/>
        <family val="2"/>
        <scheme val="minor"/>
      </rPr>
      <t xml:space="preserve"> : Le verre Punch est souvent rempli de glaçons ou de glace pilée, représentant environ </t>
    </r>
    <r>
      <rPr>
        <b/>
        <sz val="11"/>
        <color theme="1"/>
        <rFont val="Calibri"/>
        <family val="2"/>
        <scheme val="minor"/>
      </rPr>
      <t>50 % à 60 %</t>
    </r>
    <r>
      <rPr>
        <sz val="11"/>
        <color theme="1"/>
        <rFont val="Calibri"/>
        <family val="2"/>
        <scheme val="minor"/>
      </rPr>
      <t xml:space="preserve"> du volume total du verre.</t>
    </r>
  </si>
  <si>
    <r>
      <t xml:space="preserve">Un </t>
    </r>
    <r>
      <rPr>
        <b/>
        <sz val="11"/>
        <color theme="1"/>
        <rFont val="Calibri"/>
        <family val="2"/>
        <scheme val="minor"/>
      </rPr>
      <t>verre Sparkling</t>
    </r>
    <r>
      <rPr>
        <sz val="11"/>
        <color theme="1"/>
        <rFont val="Calibri"/>
        <family val="2"/>
        <scheme val="minor"/>
      </rPr>
      <t xml:space="preserve">, souvent utilisé pour des cocktails à base de vin mousseux comme le </t>
    </r>
    <r>
      <rPr>
        <b/>
        <sz val="11"/>
        <color theme="1"/>
        <rFont val="Calibri"/>
        <family val="2"/>
        <scheme val="minor"/>
      </rPr>
      <t>Mimosa</t>
    </r>
    <r>
      <rPr>
        <sz val="11"/>
        <color theme="1"/>
        <rFont val="Calibri"/>
        <family val="2"/>
        <scheme val="minor"/>
      </rPr>
      <t xml:space="preserve"> ou le </t>
    </r>
    <r>
      <rPr>
        <b/>
        <sz val="11"/>
        <color theme="1"/>
        <rFont val="Calibri"/>
        <family val="2"/>
        <scheme val="minor"/>
      </rPr>
      <t>Bellini</t>
    </r>
    <r>
      <rPr>
        <sz val="11"/>
        <color theme="1"/>
        <rFont val="Calibri"/>
        <family val="2"/>
        <scheme val="minor"/>
      </rPr>
      <t xml:space="preserve">, a généralement une capacité de </t>
    </r>
    <r>
      <rPr>
        <b/>
        <sz val="11"/>
        <color theme="1"/>
        <rFont val="Calibri"/>
        <family val="2"/>
        <scheme val="minor"/>
      </rPr>
      <t>150 ml à 250 ml</t>
    </r>
    <r>
      <rPr>
        <sz val="11"/>
        <color theme="1"/>
        <rFont val="Calibri"/>
        <family val="2"/>
        <scheme val="minor"/>
      </rPr>
      <t>.</t>
    </r>
  </si>
  <si>
    <t>Volume recommandé pour un service de cocktail dans un verre Sparkling :</t>
  </si>
  <si>
    <r>
      <t>Volume liquide du cocktail</t>
    </r>
    <r>
      <rPr>
        <sz val="11"/>
        <color theme="1"/>
        <rFont val="Calibri"/>
        <family val="2"/>
        <scheme val="minor"/>
      </rPr>
      <t xml:space="preserve"> : </t>
    </r>
    <r>
      <rPr>
        <b/>
        <sz val="11"/>
        <color theme="1"/>
        <rFont val="Calibri"/>
        <family val="2"/>
        <scheme val="minor"/>
      </rPr>
      <t>100 ml à 150 ml</t>
    </r>
    <r>
      <rPr>
        <sz val="11"/>
        <color theme="1"/>
        <rFont val="Calibri"/>
        <family val="2"/>
        <scheme val="minor"/>
      </rPr>
      <t xml:space="preserve"> de mélange, en fonction de la recette et de l'ajout de mousse (comme du champagne ou du vin pétillant).</t>
    </r>
  </si>
  <si>
    <r>
      <t>Garniture</t>
    </r>
    <r>
      <rPr>
        <sz val="11"/>
        <color theme="1"/>
        <rFont val="Calibri"/>
        <family val="2"/>
        <scheme val="minor"/>
      </rPr>
      <t xml:space="preserve"> : Laissez un peu d'espace pour des garnitures comme une tranche d'orange, de pêche ou un zeste de citron.</t>
    </r>
  </si>
  <si>
    <r>
      <t xml:space="preserve">Un </t>
    </r>
    <r>
      <rPr>
        <b/>
        <sz val="11"/>
        <color theme="1"/>
        <rFont val="Calibri"/>
        <family val="2"/>
        <scheme val="minor"/>
      </rPr>
      <t>verre Pousse-Café</t>
    </r>
    <r>
      <rPr>
        <sz val="11"/>
        <color theme="1"/>
        <rFont val="Calibri"/>
        <family val="2"/>
        <scheme val="minor"/>
      </rPr>
      <t xml:space="preserve">, utilisé pour des cocktails servis en couches comme le </t>
    </r>
    <r>
      <rPr>
        <b/>
        <sz val="11"/>
        <color theme="1"/>
        <rFont val="Calibri"/>
        <family val="2"/>
        <scheme val="minor"/>
      </rPr>
      <t>Pousse-Café</t>
    </r>
    <r>
      <rPr>
        <sz val="11"/>
        <color theme="1"/>
        <rFont val="Calibri"/>
        <family val="2"/>
        <scheme val="minor"/>
      </rPr>
      <t xml:space="preserve"> ou des boissons digestives, a généralement une capacité de </t>
    </r>
    <r>
      <rPr>
        <b/>
        <sz val="11"/>
        <color theme="1"/>
        <rFont val="Calibri"/>
        <family val="2"/>
        <scheme val="minor"/>
      </rPr>
      <t>60 ml à 90 ml</t>
    </r>
    <r>
      <rPr>
        <sz val="11"/>
        <color theme="1"/>
        <rFont val="Calibri"/>
        <family val="2"/>
        <scheme val="minor"/>
      </rPr>
      <t>.</t>
    </r>
  </si>
  <si>
    <t>Volume recommandé pour un service de cocktail dans un verre Pousse-Café :</t>
  </si>
  <si>
    <r>
      <t>Volume liquide du cocktail</t>
    </r>
    <r>
      <rPr>
        <sz val="11"/>
        <color theme="1"/>
        <rFont val="Calibri"/>
        <family val="2"/>
        <scheme val="minor"/>
      </rPr>
      <t xml:space="preserve"> : </t>
    </r>
    <r>
      <rPr>
        <b/>
        <sz val="11"/>
        <color theme="1"/>
        <rFont val="Calibri"/>
        <family val="2"/>
        <scheme val="minor"/>
      </rPr>
      <t>30 ml à 60 ml</t>
    </r>
    <r>
      <rPr>
        <sz val="11"/>
        <color theme="1"/>
        <rFont val="Calibri"/>
        <family val="2"/>
        <scheme val="minor"/>
      </rPr>
      <t xml:space="preserve"> de mélange, en fonction de la recette.</t>
    </r>
  </si>
  <si>
    <r>
      <t>Garniture</t>
    </r>
    <r>
      <rPr>
        <sz val="11"/>
        <color theme="1"/>
        <rFont val="Calibri"/>
        <family val="2"/>
        <scheme val="minor"/>
      </rPr>
      <t xml:space="preserve"> : Ce type de verre est souvent servi sans glace, mais peut être décoré avec une petite garniture comme une cerise ou un zeste.</t>
    </r>
  </si>
  <si>
    <r>
      <t xml:space="preserve">Un </t>
    </r>
    <r>
      <rPr>
        <b/>
        <sz val="11"/>
        <color theme="1"/>
        <rFont val="Calibri"/>
        <family val="2"/>
        <scheme val="minor"/>
      </rPr>
      <t>verre Shooter</t>
    </r>
    <r>
      <rPr>
        <sz val="11"/>
        <color theme="1"/>
        <rFont val="Calibri"/>
        <family val="2"/>
        <scheme val="minor"/>
      </rPr>
      <t xml:space="preserve">, utilisé pour des cocktails servis en petites quantités, comme le </t>
    </r>
    <r>
      <rPr>
        <b/>
        <sz val="11"/>
        <color theme="1"/>
        <rFont val="Calibri"/>
        <family val="2"/>
        <scheme val="minor"/>
      </rPr>
      <t>B52</t>
    </r>
    <r>
      <rPr>
        <sz val="11"/>
        <color theme="1"/>
        <rFont val="Calibri"/>
        <family val="2"/>
        <scheme val="minor"/>
      </rPr>
      <t xml:space="preserve"> ou le </t>
    </r>
    <r>
      <rPr>
        <b/>
        <sz val="11"/>
        <color theme="1"/>
        <rFont val="Calibri"/>
        <family val="2"/>
        <scheme val="minor"/>
      </rPr>
      <t>Tequila Slammer</t>
    </r>
    <r>
      <rPr>
        <sz val="11"/>
        <color theme="1"/>
        <rFont val="Calibri"/>
        <family val="2"/>
        <scheme val="minor"/>
      </rPr>
      <t xml:space="preserve">, a généralement une capacité de </t>
    </r>
    <r>
      <rPr>
        <b/>
        <sz val="11"/>
        <color theme="1"/>
        <rFont val="Calibri"/>
        <family val="2"/>
        <scheme val="minor"/>
      </rPr>
      <t>30 ml à 60 ml</t>
    </r>
    <r>
      <rPr>
        <sz val="11"/>
        <color theme="1"/>
        <rFont val="Calibri"/>
        <family val="2"/>
        <scheme val="minor"/>
      </rPr>
      <t>.</t>
    </r>
  </si>
  <si>
    <t>Volume recommandé pour un service de cocktail dans un verre Shooter :</t>
  </si>
  <si>
    <r>
      <t>Volume liquide du cocktail</t>
    </r>
    <r>
      <rPr>
        <sz val="11"/>
        <color theme="1"/>
        <rFont val="Calibri"/>
        <family val="2"/>
        <scheme val="minor"/>
      </rPr>
      <t xml:space="preserve"> : </t>
    </r>
    <r>
      <rPr>
        <b/>
        <sz val="11"/>
        <color theme="1"/>
        <rFont val="Calibri"/>
        <family val="2"/>
        <scheme val="minor"/>
      </rPr>
      <t>20 ml à 40 ml</t>
    </r>
    <r>
      <rPr>
        <sz val="11"/>
        <color theme="1"/>
        <rFont val="Calibri"/>
        <family val="2"/>
        <scheme val="minor"/>
      </rPr>
      <t xml:space="preserve"> de mélange, en fonction de la recette.</t>
    </r>
  </si>
  <si>
    <r>
      <t>Garniture</t>
    </r>
    <r>
      <rPr>
        <sz val="11"/>
        <color theme="1"/>
        <rFont val="Calibri"/>
        <family val="2"/>
        <scheme val="minor"/>
      </rPr>
      <t xml:space="preserve"> : Ce type de verre est souvent servi sans garniture ou avec une décoration simple comme un zeste de citron ou une cerise.</t>
    </r>
  </si>
  <si>
    <r>
      <t xml:space="preserve">Un </t>
    </r>
    <r>
      <rPr>
        <b/>
        <sz val="11"/>
        <color theme="1"/>
        <rFont val="Calibri"/>
        <family val="2"/>
        <scheme val="minor"/>
      </rPr>
      <t>verre Old Fashioned</t>
    </r>
    <r>
      <rPr>
        <sz val="11"/>
        <color theme="1"/>
        <rFont val="Calibri"/>
        <family val="2"/>
        <scheme val="minor"/>
      </rPr>
      <t xml:space="preserve">, également connu sous le nom de </t>
    </r>
    <r>
      <rPr>
        <b/>
        <sz val="11"/>
        <color theme="1"/>
        <rFont val="Calibri"/>
        <family val="2"/>
        <scheme val="minor"/>
      </rPr>
      <t>verre à whisky</t>
    </r>
    <r>
      <rPr>
        <sz val="11"/>
        <color theme="1"/>
        <rFont val="Calibri"/>
        <family val="2"/>
        <scheme val="minor"/>
      </rPr>
      <t xml:space="preserve"> ou </t>
    </r>
    <r>
      <rPr>
        <b/>
        <sz val="11"/>
        <color theme="1"/>
        <rFont val="Calibri"/>
        <family val="2"/>
        <scheme val="minor"/>
      </rPr>
      <t>verre Rocks</t>
    </r>
    <r>
      <rPr>
        <sz val="11"/>
        <color theme="1"/>
        <rFont val="Calibri"/>
        <family val="2"/>
        <scheme val="minor"/>
      </rPr>
      <t xml:space="preserve">, utilisé pour des cocktails comme le </t>
    </r>
    <r>
      <rPr>
        <b/>
        <sz val="11"/>
        <color theme="1"/>
        <rFont val="Calibri"/>
        <family val="2"/>
        <scheme val="minor"/>
      </rPr>
      <t>Old Fashioned</t>
    </r>
    <r>
      <rPr>
        <sz val="11"/>
        <color theme="1"/>
        <rFont val="Calibri"/>
        <family val="2"/>
        <scheme val="minor"/>
      </rPr>
      <t xml:space="preserve"> ou le </t>
    </r>
    <r>
      <rPr>
        <b/>
        <sz val="11"/>
        <color theme="1"/>
        <rFont val="Calibri"/>
        <family val="2"/>
        <scheme val="minor"/>
      </rPr>
      <t>Negroni</t>
    </r>
    <r>
      <rPr>
        <sz val="11"/>
        <color theme="1"/>
        <rFont val="Calibri"/>
        <family val="2"/>
        <scheme val="minor"/>
      </rPr>
      <t xml:space="preserve">, a généralement une capacité de </t>
    </r>
    <r>
      <rPr>
        <b/>
        <sz val="11"/>
        <color theme="1"/>
        <rFont val="Calibri"/>
        <family val="2"/>
        <scheme val="minor"/>
      </rPr>
      <t>200 ml à 300 ml</t>
    </r>
    <r>
      <rPr>
        <sz val="11"/>
        <color theme="1"/>
        <rFont val="Calibri"/>
        <family val="2"/>
        <scheme val="minor"/>
      </rPr>
      <t>.</t>
    </r>
  </si>
  <si>
    <t>Volume recommandé pour un service de cocktail dans un verre Old Fashioned :</t>
  </si>
  <si>
    <r>
      <t>Volume liquide du cocktail</t>
    </r>
    <r>
      <rPr>
        <sz val="11"/>
        <color theme="1"/>
        <rFont val="Calibri"/>
        <family val="2"/>
        <scheme val="minor"/>
      </rPr>
      <t xml:space="preserve"> : </t>
    </r>
    <r>
      <rPr>
        <b/>
        <sz val="11"/>
        <color theme="1"/>
        <rFont val="Calibri"/>
        <family val="2"/>
        <scheme val="minor"/>
      </rPr>
      <t>60 ml à 90 ml</t>
    </r>
    <r>
      <rPr>
        <sz val="11"/>
        <color theme="1"/>
        <rFont val="Calibri"/>
        <family val="2"/>
        <scheme val="minor"/>
      </rPr>
      <t xml:space="preserve"> de spiritueux (comme du whisky, du gin ou du rhum), selon la recette.</t>
    </r>
  </si>
  <si>
    <t>La capacité exacte dépend du modèle du verre, mais voici les volumes les plus courants :</t>
  </si>
  <si>
    <r>
      <t xml:space="preserve">Une chope pour un cocktail Pimm's a généralement une capacité de </t>
    </r>
    <r>
      <rPr>
        <b/>
        <sz val="11"/>
        <color theme="1"/>
        <rFont val="Calibri"/>
        <family val="2"/>
        <scheme val="minor"/>
      </rPr>
      <t>500 ml à 1 litre</t>
    </r>
    <r>
      <rPr>
        <sz val="11"/>
        <color theme="1"/>
        <rFont val="Calibri"/>
        <family val="2"/>
        <scheme val="minor"/>
      </rPr>
      <t xml:space="preserve">, </t>
    </r>
  </si>
  <si>
    <t>mais voici comment répartir les volumes pour préparer un Pimm’s traditionnel dans une chope de 500 ml :</t>
  </si>
  <si>
    <t>Si votre chope a une capacité différente, ajustez les proportions en maintenant</t>
  </si>
  <si>
    <t xml:space="preserve"> une part de 1:5 pour le Pimm's et le mélangeur (limonade/ginger ale).</t>
  </si>
  <si>
    <r>
      <t xml:space="preserve">Un verre </t>
    </r>
    <r>
      <rPr>
        <b/>
        <sz val="11"/>
        <color theme="1"/>
        <rFont val="Calibri"/>
        <family val="2"/>
        <scheme val="minor"/>
      </rPr>
      <t>Toddy</t>
    </r>
    <r>
      <rPr>
        <sz val="11"/>
        <color theme="1"/>
        <rFont val="Calibri"/>
        <family val="2"/>
        <scheme val="minor"/>
      </rPr>
      <t xml:space="preserve">, utilisé pour des cocktails chauds comme le </t>
    </r>
    <r>
      <rPr>
        <b/>
        <sz val="11"/>
        <color theme="1"/>
        <rFont val="Calibri"/>
        <family val="2"/>
        <scheme val="minor"/>
      </rPr>
      <t>Hot Toddy</t>
    </r>
    <r>
      <rPr>
        <sz val="11"/>
        <color theme="1"/>
        <rFont val="Calibri"/>
        <family val="2"/>
        <scheme val="minor"/>
      </rPr>
      <t xml:space="preserve">, a généralement une capacité de </t>
    </r>
    <r>
      <rPr>
        <b/>
        <sz val="11"/>
        <color theme="1"/>
        <rFont val="Calibri"/>
        <family val="2"/>
        <scheme val="minor"/>
      </rPr>
      <t>240 ml à 300 ml</t>
    </r>
    <r>
      <rPr>
        <sz val="11"/>
        <color theme="1"/>
        <rFont val="Calibri"/>
        <family val="2"/>
        <scheme val="minor"/>
      </rPr>
      <t xml:space="preserve">. </t>
    </r>
  </si>
  <si>
    <t>Cela varie selon les modèles, mais voici un guide pour préparer un cocktail équilibré dans ce type de verre :</t>
  </si>
  <si>
    <t xml:space="preserve">Si le verre a une capacité de 300 ml, vous pouvez ajuster en augmentant légèrement les ingrédients, </t>
  </si>
  <si>
    <t>en gardant les proportions similaires.</t>
  </si>
  <si>
    <r>
      <t xml:space="preserve">Un verre à VDN (Vin Doux Naturel) est conçu pour servir des vins fortifiés ou des cocktails à base de vins doux. La contenance typique est </t>
    </r>
    <r>
      <rPr>
        <b/>
        <sz val="11"/>
        <color theme="1"/>
        <rFont val="Calibri"/>
        <family val="2"/>
        <scheme val="minor"/>
      </rPr>
      <t>75 ml à 150 ml</t>
    </r>
    <r>
      <rPr>
        <sz val="11"/>
        <color theme="1"/>
        <rFont val="Calibri"/>
        <family val="2"/>
        <scheme val="minor"/>
      </rPr>
      <t>,</t>
    </r>
  </si>
  <si>
    <t xml:space="preserve"> mais les doses servies sont généralement plus petites, souvent entre 75 ml et 100 ml, pour apprécier l'arôme et la richesse.</t>
  </si>
  <si>
    <r>
      <t xml:space="preserve">Un verre </t>
    </r>
    <r>
      <rPr>
        <b/>
        <sz val="11"/>
        <color theme="1"/>
        <rFont val="Calibri"/>
        <family val="2"/>
        <scheme val="minor"/>
      </rPr>
      <t>INAO</t>
    </r>
    <r>
      <rPr>
        <sz val="11"/>
        <color theme="1"/>
        <rFont val="Calibri"/>
        <family val="2"/>
        <scheme val="minor"/>
      </rPr>
      <t xml:space="preserve"> (standard pour la dégustation de vins) a une capacité totale d’environ </t>
    </r>
    <r>
      <rPr>
        <b/>
        <sz val="11"/>
        <color theme="1"/>
        <rFont val="Calibri"/>
        <family val="2"/>
        <scheme val="minor"/>
      </rPr>
      <t>215 ml</t>
    </r>
    <r>
      <rPr>
        <sz val="11"/>
        <color theme="1"/>
        <rFont val="Calibri"/>
        <family val="2"/>
        <scheme val="minor"/>
      </rPr>
      <t xml:space="preserve">, </t>
    </r>
  </si>
  <si>
    <t>mais il est conçu pour ne pas être rempli complètement afin de laisser de la place aux arômes.</t>
  </si>
  <si>
    <r>
      <t xml:space="preserve">L'objectif est de ne pas dépasser </t>
    </r>
    <r>
      <rPr>
        <b/>
        <sz val="11"/>
        <color theme="1"/>
        <rFont val="Calibri"/>
        <family val="2"/>
        <scheme val="minor"/>
      </rPr>
      <t>les 2/3 du verre (environ 150 ml maximum)</t>
    </r>
    <r>
      <rPr>
        <sz val="11"/>
        <color theme="1"/>
        <rFont val="Calibri"/>
        <family val="2"/>
        <scheme val="minor"/>
      </rPr>
      <t xml:space="preserve"> </t>
    </r>
  </si>
  <si>
    <t>pour respecter le rôle d'un verre INAO dans la mise en valeur des arômes.</t>
  </si>
  <si>
    <r>
      <t xml:space="preserve">Un verre </t>
    </r>
    <r>
      <rPr>
        <b/>
        <sz val="11"/>
        <color theme="1"/>
        <rFont val="Calibri"/>
        <family val="2"/>
        <scheme val="minor"/>
      </rPr>
      <t>tumbler</t>
    </r>
    <r>
      <rPr>
        <sz val="11"/>
        <color theme="1"/>
        <rFont val="Calibri"/>
        <family val="2"/>
        <scheme val="minor"/>
      </rPr>
      <t xml:space="preserve"> (ou old-fashioned) est utilisé pour une grande variété de cocktails. </t>
    </r>
  </si>
  <si>
    <t>Sa capacité varie entre 200 ml et 350 ml, selon le modèle et l’usage.</t>
  </si>
  <si>
    <t xml:space="preserve">Complément avec des glaçons ou des liquides supplémentaires (jus, sodas, etc.), </t>
  </si>
  <si>
    <t>atteignant généralement 150 à 250 ml de volume total.</t>
  </si>
  <si>
    <r>
      <t xml:space="preserve">Un verre à flûte classique pour les cocktails ou le champagne a une capacité généralement comprise entre </t>
    </r>
    <r>
      <rPr>
        <b/>
        <sz val="11"/>
        <color theme="1"/>
        <rFont val="Calibri"/>
        <family val="2"/>
        <scheme val="minor"/>
      </rPr>
      <t>120 ml et 180 ml</t>
    </r>
    <r>
      <rPr>
        <sz val="11"/>
        <color theme="1"/>
        <rFont val="Calibri"/>
        <family val="2"/>
        <scheme val="minor"/>
      </rPr>
      <t xml:space="preserve">. </t>
    </r>
  </si>
  <si>
    <t xml:space="preserve">Cependant, pour un service standard en cocktail, on remplit généralement la flûte </t>
  </si>
  <si>
    <t>entre 100 ml et 150 ml pour laisser un peu d'espace et éviter tout débordement.</t>
  </si>
  <si>
    <t>Un verre de dégustation, souvent utilisé pour des cocktails raffinés ou des spiritueux purs,</t>
  </si>
  <si>
    <t xml:space="preserve"> a une capacité totale typique de 150 ml à 250 ml, mais il est rarement rempli à ras bord </t>
  </si>
  <si>
    <r>
      <t xml:space="preserve">Les verres Tiki, souvent utilisés pour des cocktails exotiques et élaborés, ont une capacité totale généralement comprise entre </t>
    </r>
    <r>
      <rPr>
        <b/>
        <sz val="11"/>
        <color theme="1"/>
        <rFont val="Calibri"/>
        <family val="2"/>
        <scheme val="minor"/>
      </rPr>
      <t>350 ml et 600 ml</t>
    </r>
    <r>
      <rPr>
        <sz val="11"/>
        <color theme="1"/>
        <rFont val="Calibri"/>
        <family val="2"/>
        <scheme val="minor"/>
      </rPr>
      <t xml:space="preserve">, </t>
    </r>
  </si>
  <si>
    <t>car ils sont conçus pour contenir des cocktails complexes, souvent accompagnés de beaucoup de glace et de garnitures.</t>
  </si>
  <si>
    <r>
      <t>Avec glace pilée ou glaçons</t>
    </r>
    <r>
      <rPr>
        <sz val="11"/>
        <color theme="1"/>
        <rFont val="Calibri"/>
        <family val="2"/>
        <scheme val="minor"/>
      </rPr>
      <t xml:space="preserve"> : La quantité de glace varie en fonction du remplissage, </t>
    </r>
  </si>
  <si>
    <t>mais prévoyez que la glace occupe environ 50 % à 60 % du volume total du verre.</t>
  </si>
  <si>
    <t xml:space="preserve">Ce volume laisse de la place pour de la glace, des garnitures, </t>
  </si>
  <si>
    <r>
      <t xml:space="preserve">Un verre à Julep, souvent utilisé pour des cocktails classiques comme le </t>
    </r>
    <r>
      <rPr>
        <b/>
        <sz val="11"/>
        <color theme="1"/>
        <rFont val="Calibri"/>
        <family val="2"/>
        <scheme val="minor"/>
      </rPr>
      <t>Mint Julep</t>
    </r>
    <r>
      <rPr>
        <sz val="11"/>
        <color theme="1"/>
        <rFont val="Calibri"/>
        <family val="2"/>
        <scheme val="minor"/>
      </rPr>
      <t xml:space="preserve">, </t>
    </r>
  </si>
  <si>
    <t>est généralement un petit verre métallique ou un verre en verre d'une capacité d'environ 200 ml à 250 ml.</t>
  </si>
  <si>
    <t xml:space="preserve">Le verre à Julep est conçu pour des cocktails à base de glace pilée, donc le remplissage varie en fonction de la quantité de glace. </t>
  </si>
  <si>
    <t>On vise généralement un remplissage à environ 2/3 à 3/4 du verre avec de la glace, permettant à la boisson d’être bien froide tout en conservant une texture légère et rafraîchissante.</t>
  </si>
  <si>
    <t xml:space="preserve">Ce type de verre est conçu pour des cocktails frais et rafraîchissants, </t>
  </si>
  <si>
    <t>donc il est important de laisser suffisamment d'espace pour la glace et permettre au cocktail de se mélanger tout en restant bien frais.</t>
  </si>
  <si>
    <t>a une capacité généralement comprise entre 150 ml et 250 ml.</t>
  </si>
  <si>
    <r>
      <t>Garnitures et espace</t>
    </r>
    <r>
      <rPr>
        <sz val="11"/>
        <color theme="1"/>
        <rFont val="Calibri"/>
        <family val="2"/>
        <scheme val="minor"/>
      </rPr>
      <t xml:space="preserve"> : Laisser un peu d'espace pour les garnitures (comme des zestes, des tranches de fruits, ou des herbes) </t>
    </r>
  </si>
  <si>
    <t>et pour éviter que la boisson ne déborde.</t>
  </si>
  <si>
    <r>
      <t>Volume du cocktail</t>
    </r>
    <r>
      <rPr>
        <sz val="11"/>
        <color theme="1"/>
        <rFont val="Calibri"/>
        <family val="2"/>
        <scheme val="minor"/>
      </rPr>
      <t xml:space="preserve"> : </t>
    </r>
    <r>
      <rPr>
        <b/>
        <sz val="11"/>
        <color theme="1"/>
        <rFont val="Calibri"/>
        <family val="2"/>
        <scheme val="minor"/>
      </rPr>
      <t>30 ml à 50 ml</t>
    </r>
    <r>
      <rPr>
        <sz val="11"/>
        <color theme="1"/>
        <rFont val="Calibri"/>
        <family val="2"/>
        <scheme val="minor"/>
      </rPr>
      <t xml:space="preserve"> de mélange, selon la recette du shooter. Certaines recettes peuvent nécessiter un peu plus, </t>
    </r>
  </si>
  <si>
    <t>mais il est rare de remplir un verre à shooter au-delà de 60 ml.</t>
  </si>
  <si>
    <r>
      <t>Glace</t>
    </r>
    <r>
      <rPr>
        <sz val="11"/>
        <color theme="1"/>
        <rFont val="Calibri"/>
        <family val="2"/>
        <scheme val="minor"/>
      </rPr>
      <t xml:space="preserve"> : Si le cocktail contient de la glace, le verre est souvent rempli avec des glaçons ou de la glace pilée,</t>
    </r>
  </si>
  <si>
    <t xml:space="preserve"> ce qui peut réduire légèrement le volume liquide.</t>
  </si>
  <si>
    <t>donc prévoyez un volume de liquide qui ne remplisse pas totalement le verre, laissant de l'espace pour la garniture et la texture de la boisson.</t>
  </si>
  <si>
    <t>a généralement une capacité de 300 ml à 400 ml. Ce type de verre, souvent haut et droit, est parfait pour des cocktails longs avec des glaçons.</t>
  </si>
  <si>
    <t xml:space="preserve">Le verre Stockholm est conçu pour des cocktails longs et rafraîchissants. </t>
  </si>
  <si>
    <r>
      <t xml:space="preserve">Un </t>
    </r>
    <r>
      <rPr>
        <b/>
        <sz val="11"/>
        <color theme="1"/>
        <rFont val="Calibri"/>
        <family val="2"/>
        <scheme val="minor"/>
      </rPr>
      <t>verre mug</t>
    </r>
    <r>
      <rPr>
        <sz val="11"/>
        <color theme="1"/>
        <rFont val="Calibri"/>
        <family val="2"/>
        <scheme val="minor"/>
      </rPr>
      <t xml:space="preserve">, souvent utilisé pour des cocktails décontractés ou des boissons servies en grandes quantités </t>
    </r>
  </si>
  <si>
    <t>(comme les cocktails à base de bière, le Moscow Mule ou des cocktails tropicaux), a généralement une capacité de 350 ml à 500 ml.</t>
  </si>
  <si>
    <r>
      <t>Glace</t>
    </r>
    <r>
      <rPr>
        <sz val="11"/>
        <color theme="1"/>
        <rFont val="Calibri"/>
        <family val="2"/>
        <scheme val="minor"/>
      </rPr>
      <t xml:space="preserve"> : Le verre mug étant souvent grand et utilisé pour des cocktails rafraîchissants, </t>
    </r>
  </si>
  <si>
    <t>il est généralement rempli de glace, ce qui représente environ 50 % à 60 % du volume du verre.</t>
  </si>
  <si>
    <t xml:space="preserve">Le verre mug est conçu pour des cocktails généreux et souvent accompagnés de beaucoup de glace. </t>
  </si>
  <si>
    <t>On le remplit généralement à 2/3 à 3/4 de sa capacité pour un service adapté et une présentation agréable.</t>
  </si>
  <si>
    <r>
      <t xml:space="preserve">Le verre à Martini est conçu pour être rempli à environ </t>
    </r>
    <r>
      <rPr>
        <b/>
        <sz val="11"/>
        <color theme="1"/>
        <rFont val="Calibri"/>
        <family val="2"/>
        <scheme val="minor"/>
      </rPr>
      <t>2/3 à 3/4 de sa capacité</t>
    </r>
    <r>
      <rPr>
        <sz val="11"/>
        <color theme="1"/>
        <rFont val="Calibri"/>
        <family val="2"/>
        <scheme val="minor"/>
      </rPr>
      <t xml:space="preserve">, </t>
    </r>
  </si>
  <si>
    <t>permettant de profiter pleinement de l'arôme du cocktail tout en laissant un peu d'espace pour la garniture.</t>
  </si>
  <si>
    <r>
      <t>Espace pour la garniture</t>
    </r>
    <r>
      <rPr>
        <sz val="11"/>
        <color theme="1"/>
        <rFont val="Calibri"/>
        <family val="2"/>
        <scheme val="minor"/>
      </rPr>
      <t xml:space="preserve"> : Ce type de verre laisse souvent de l'espace pour des garnitures comme des tranches de citron, </t>
    </r>
  </si>
  <si>
    <t>des épices (ex. : clous de girofle), ou un bâton de cannelle.</t>
  </si>
  <si>
    <t xml:space="preserve">Le verre à Toddy est conçu pour contenir des boissons chaudes, souvent à base d'alcool, d'eau chaude et de sucre. </t>
  </si>
  <si>
    <t>Il est généralement rempli à environ 2/3 à 3/4 de sa capacité pour permettre une bonne diffusion des arômes tout en offrant un service agréable et confortable.</t>
  </si>
  <si>
    <r>
      <t xml:space="preserve">Un </t>
    </r>
    <r>
      <rPr>
        <b/>
        <sz val="11"/>
        <color theme="1"/>
        <rFont val="Calibri"/>
        <family val="2"/>
        <scheme val="minor"/>
      </rPr>
      <t>verre digestif</t>
    </r>
    <r>
      <rPr>
        <sz val="11"/>
        <color theme="1"/>
        <rFont val="Calibri"/>
        <family val="2"/>
        <scheme val="minor"/>
      </rPr>
      <t xml:space="preserve">, utilisé pour servir des boissons comme le </t>
    </r>
    <r>
      <rPr>
        <b/>
        <sz val="11"/>
        <color theme="1"/>
        <rFont val="Calibri"/>
        <family val="2"/>
        <scheme val="minor"/>
      </rPr>
      <t>cognac</t>
    </r>
    <r>
      <rPr>
        <sz val="11"/>
        <color theme="1"/>
        <rFont val="Calibri"/>
        <family val="2"/>
        <scheme val="minor"/>
      </rPr>
      <t xml:space="preserve">, le </t>
    </r>
    <r>
      <rPr>
        <b/>
        <sz val="11"/>
        <color theme="1"/>
        <rFont val="Calibri"/>
        <family val="2"/>
        <scheme val="minor"/>
      </rPr>
      <t>whisky</t>
    </r>
    <r>
      <rPr>
        <sz val="11"/>
        <color theme="1"/>
        <rFont val="Calibri"/>
        <family val="2"/>
        <scheme val="minor"/>
      </rPr>
      <t xml:space="preserve"> ou l'</t>
    </r>
    <r>
      <rPr>
        <b/>
        <sz val="11"/>
        <color theme="1"/>
        <rFont val="Calibri"/>
        <family val="2"/>
        <scheme val="minor"/>
      </rPr>
      <t>armagnac</t>
    </r>
    <r>
      <rPr>
        <sz val="11"/>
        <color theme="1"/>
        <rFont val="Calibri"/>
        <family val="2"/>
        <scheme val="minor"/>
      </rPr>
      <t xml:space="preserve">, a généralement une capacité de </t>
    </r>
    <r>
      <rPr>
        <b/>
        <sz val="11"/>
        <color theme="1"/>
        <rFont val="Calibri"/>
        <family val="2"/>
        <scheme val="minor"/>
      </rPr>
      <t>120 ml à 180 ml</t>
    </r>
    <r>
      <rPr>
        <sz val="11"/>
        <color theme="1"/>
        <rFont val="Calibri"/>
        <family val="2"/>
        <scheme val="minor"/>
      </rPr>
      <t xml:space="preserve">. </t>
    </r>
  </si>
  <si>
    <t>Ces verres, souvent de forme tulipe ou ballon, sont conçus pour permettre à l'alcool de s'aérer et de libérer ses arômes.</t>
  </si>
  <si>
    <r>
      <t xml:space="preserve">Le verre digestif est souvent rempli à environ </t>
    </r>
    <r>
      <rPr>
        <b/>
        <sz val="11"/>
        <color theme="1"/>
        <rFont val="Calibri"/>
        <family val="2"/>
        <scheme val="minor"/>
      </rPr>
      <t>1/3 à 1/2</t>
    </r>
    <r>
      <rPr>
        <sz val="11"/>
        <color theme="1"/>
        <rFont val="Calibri"/>
        <family val="2"/>
        <scheme val="minor"/>
      </rPr>
      <t xml:space="preserve"> de sa capacité. </t>
    </r>
  </si>
  <si>
    <t>Cela permet à l'alcool de se développer en termes d'odeur et de saveur, tout en laissant suffisamment de place pour l'aération.</t>
  </si>
  <si>
    <r>
      <t>Glace</t>
    </r>
    <r>
      <rPr>
        <sz val="11"/>
        <color theme="1"/>
        <rFont val="Calibri"/>
        <family val="2"/>
        <scheme val="minor"/>
      </rPr>
      <t xml:space="preserve"> : Ce type de verre est souvent rempli de glaçons ou de glace pilée, ce qui occupe une grande partie du volume du verre.</t>
    </r>
  </si>
  <si>
    <t xml:space="preserve"> La glace peut représenter environ 50 % à 60 % du volume total.</t>
  </si>
  <si>
    <r>
      <t xml:space="preserve">Le verre piscine est conçu pour des cocktails généreux et rafraîchissants. Il est généralement rempli à </t>
    </r>
    <r>
      <rPr>
        <b/>
        <sz val="11"/>
        <color theme="1"/>
        <rFont val="Calibri"/>
        <family val="2"/>
        <scheme val="minor"/>
      </rPr>
      <t>2/3 à 3/4</t>
    </r>
    <r>
      <rPr>
        <sz val="11"/>
        <color theme="1"/>
        <rFont val="Calibri"/>
        <family val="2"/>
        <scheme val="minor"/>
      </rPr>
      <t xml:space="preserve"> de sa capacité </t>
    </r>
  </si>
  <si>
    <t>pour assurer une bonne proportion de liquide, de glace et de garnitures tout en maintenant un bon équilibre de saveurs.</t>
  </si>
  <si>
    <r>
      <t xml:space="preserve">Un </t>
    </r>
    <r>
      <rPr>
        <b/>
        <sz val="11"/>
        <color theme="1"/>
        <rFont val="Calibri"/>
        <family val="2"/>
        <scheme val="minor"/>
      </rPr>
      <t>verre fantaisie</t>
    </r>
    <r>
      <rPr>
        <sz val="11"/>
        <color theme="1"/>
        <rFont val="Calibri"/>
        <family val="2"/>
        <scheme val="minor"/>
      </rPr>
      <t xml:space="preserve">, souvent utilisé pour des cocktails décorés et exotiques, peut varier largement en fonction de sa taille et de son design. </t>
    </r>
  </si>
  <si>
    <t>Ces verres sont généralement utilisés pour des cocktails à base de fruits ou des boissons avec beaucoup de garnitures.</t>
  </si>
  <si>
    <r>
      <t>Glace et garnitures</t>
    </r>
    <r>
      <rPr>
        <sz val="11"/>
        <color theme="1"/>
        <rFont val="Calibri"/>
        <family val="2"/>
        <scheme val="minor"/>
      </rPr>
      <t xml:space="preserve"> : La glace (généralement pilée ou en gros morceaux) occupe souvent une grande partie du verre.</t>
    </r>
  </si>
  <si>
    <t xml:space="preserve"> L’espace restant peut être utilisé pour des garnitures comme des fruits frais, des herbes ou des décorations.</t>
  </si>
  <si>
    <t xml:space="preserve">Le verre fantaisie est conçu pour être généreusement rempli, mais il est important de ne pas le remplir complètement afin de laisser de la place pour la glace et les garnitures. </t>
  </si>
  <si>
    <t>Prévoir un remplissage à 2/3 à 3/4 de sa capacité permet de maintenir une bonne proportion entre la boisson et les éléments décoratifs.</t>
  </si>
  <si>
    <t>Les boissons sont généralement servies en petites quantités pour mieux savourer les saveurs et les arômes.</t>
  </si>
  <si>
    <r>
      <t xml:space="preserve">Le verre à short drink est conçu pour être rempli à environ </t>
    </r>
    <r>
      <rPr>
        <b/>
        <sz val="11"/>
        <color theme="1"/>
        <rFont val="Calibri"/>
        <family val="2"/>
        <scheme val="minor"/>
      </rPr>
      <t>2/3 à 3/4</t>
    </r>
    <r>
      <rPr>
        <sz val="11"/>
        <color theme="1"/>
        <rFont val="Calibri"/>
        <family val="2"/>
        <scheme val="minor"/>
      </rPr>
      <t xml:space="preserve"> de sa capacité, en laissant de la place pour la glace et la garniture, </t>
    </r>
  </si>
  <si>
    <t>tout en permettant une dégustation optimale des saveurs intenses des cocktails forts.</t>
  </si>
  <si>
    <t>Il est souvent rempli à environ 1/3 à 1/2 de sa capacité pour permettre à la boisson de s’aérer, surtout si elle est servie sans glace.</t>
  </si>
  <si>
    <t xml:space="preserve">Le verre Daisy est conçu pour des cocktails longs et rafraîchissants, </t>
  </si>
  <si>
    <t>donc il est généralement rempli à 2/3 à 3/4 de sa capacité pour un service optimal, permettant un bon équilibre entre liquide, glace et garnitures.</t>
  </si>
  <si>
    <r>
      <t xml:space="preserve">Le verre fixe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t>
    </r>
  </si>
  <si>
    <t>pour assurer une bonne proportion de liquide et de glace tout en permettant une présentation élégante.</t>
  </si>
  <si>
    <r>
      <t xml:space="preserve">Le verre Fizz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pour un service optimal, </t>
    </r>
  </si>
  <si>
    <t>permettant à la boisson de se mélanger avec la glace tout en offrant une belle présentation.</t>
  </si>
  <si>
    <r>
      <t xml:space="preserve">Le verre Flip est conçu pour des cocktails riches et crémeux. Il est souvent rempli à environ </t>
    </r>
    <r>
      <rPr>
        <b/>
        <sz val="11"/>
        <color theme="1"/>
        <rFont val="Calibri"/>
        <family val="2"/>
        <scheme val="minor"/>
      </rPr>
      <t>2/3 à 3/4</t>
    </r>
    <r>
      <rPr>
        <sz val="11"/>
        <color theme="1"/>
        <rFont val="Calibri"/>
        <family val="2"/>
        <scheme val="minor"/>
      </rPr>
      <t xml:space="preserve"> de sa capacité </t>
    </r>
  </si>
  <si>
    <t>laissant un peu d'espace pour les garnitures et une présentation soignée.</t>
  </si>
  <si>
    <t>pour un service optimal, permettant à la boisson de se mélanger parfaitement avec la glace tout en laissant de l'espace pour la garniture.</t>
  </si>
  <si>
    <r>
      <t xml:space="preserve">Le verre Blended est conçu pour des cocktails glacés et crémeux, donc il est généralement rempli à </t>
    </r>
    <r>
      <rPr>
        <b/>
        <sz val="11"/>
        <color theme="1"/>
        <rFont val="Calibri"/>
        <family val="2"/>
        <scheme val="minor"/>
      </rPr>
      <t>2/3 à 3/4</t>
    </r>
    <r>
      <rPr>
        <sz val="11"/>
        <color theme="1"/>
        <rFont val="Calibri"/>
        <family val="2"/>
        <scheme val="minor"/>
      </rPr>
      <t xml:space="preserve"> de sa capacité </t>
    </r>
  </si>
  <si>
    <t>pour assurer un bon équilibre entre le liquide, la glace et la garniture, tout en offrant une présentation agréable et rafraîchissante.</t>
  </si>
  <si>
    <r>
      <t xml:space="preserve">Le verre Cobblers est conçu pour des cocktails fruités et rafraîchissants. Il est généralement rempli à environ </t>
    </r>
    <r>
      <rPr>
        <b/>
        <sz val="11"/>
        <color theme="1"/>
        <rFont val="Calibri"/>
        <family val="2"/>
        <scheme val="minor"/>
      </rPr>
      <t>2/3 à 3/4</t>
    </r>
    <r>
      <rPr>
        <sz val="11"/>
        <color theme="1"/>
        <rFont val="Calibri"/>
        <family val="2"/>
        <scheme val="minor"/>
      </rPr>
      <t xml:space="preserve"> de sa capacité,</t>
    </r>
  </si>
  <si>
    <t xml:space="preserve"> laissant de l'espace pour les garnitures et une présentation soignée.</t>
  </si>
  <si>
    <r>
      <t xml:space="preserve">Le verre Colada est conçu pour des cocktails exotiques et rafraîchissants. Il est généralement rempli à </t>
    </r>
    <r>
      <rPr>
        <b/>
        <sz val="11"/>
        <color theme="1"/>
        <rFont val="Calibri"/>
        <family val="2"/>
        <scheme val="minor"/>
      </rPr>
      <t>2/3 à 3/4</t>
    </r>
    <r>
      <rPr>
        <sz val="11"/>
        <color theme="1"/>
        <rFont val="Calibri"/>
        <family val="2"/>
        <scheme val="minor"/>
      </rPr>
      <t xml:space="preserve"> de sa capacité, </t>
    </r>
  </si>
  <si>
    <t>permettant une bonne proportion de liquide et de glace tout en offrant un espace pour les garnitures et une présentation élégante.</t>
  </si>
  <si>
    <r>
      <t xml:space="preserve">Le verre Collins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t>
    </r>
  </si>
  <si>
    <t xml:space="preserve"> permettant une bonne proportion de liquide et de glace tout en laissant de l'espace pour les garnitures et une présentation élégante.</t>
  </si>
  <si>
    <r>
      <t xml:space="preserve">Le verre Cooler est conçu pour des cocktails longs et rafraîchissants. Il est généralement rempli à </t>
    </r>
    <r>
      <rPr>
        <b/>
        <sz val="11"/>
        <color theme="1"/>
        <rFont val="Calibri"/>
        <family val="2"/>
        <scheme val="minor"/>
      </rPr>
      <t>2/3 à 3/4</t>
    </r>
    <r>
      <rPr>
        <sz val="11"/>
        <color theme="1"/>
        <rFont val="Calibri"/>
        <family val="2"/>
        <scheme val="minor"/>
      </rPr>
      <t xml:space="preserve"> de sa capacité, </t>
    </r>
  </si>
  <si>
    <t>permettant une bonne proportion de liquide et de glace tout en offrant un espace pour des garnitures décoratives.</t>
  </si>
  <si>
    <r>
      <t xml:space="preserve">Le verre Cup est conçu pour des cocktails généreux et décoratifs. Il est généralement rempli à </t>
    </r>
    <r>
      <rPr>
        <b/>
        <sz val="11"/>
        <color theme="1"/>
        <rFont val="Calibri"/>
        <family val="2"/>
        <scheme val="minor"/>
      </rPr>
      <t>2/3 à 3/4</t>
    </r>
    <r>
      <rPr>
        <sz val="11"/>
        <color theme="1"/>
        <rFont val="Calibri"/>
        <family val="2"/>
        <scheme val="minor"/>
      </rPr>
      <t xml:space="preserve"> de sa capacité pour une belle présentation </t>
    </r>
  </si>
  <si>
    <t>tout en permettant une bonne proportion de liquide, de glace et de garnitures.</t>
  </si>
  <si>
    <r>
      <t xml:space="preserve">Le verre Egg Nog est conçu pour des cocktails crémeux et riches, souvent servis pendant les fêtes. Il est généralement rempli à </t>
    </r>
    <r>
      <rPr>
        <b/>
        <sz val="11"/>
        <color theme="1"/>
        <rFont val="Calibri"/>
        <family val="2"/>
        <scheme val="minor"/>
      </rPr>
      <t>2/3 à 3/4</t>
    </r>
    <r>
      <rPr>
        <sz val="11"/>
        <color theme="1"/>
        <rFont val="Calibri"/>
        <family val="2"/>
        <scheme val="minor"/>
      </rPr>
      <t xml:space="preserve"> de sa capacité </t>
    </r>
  </si>
  <si>
    <t>pour permettre une présentation soignée et offrir de l'espace pour la garniture.</t>
  </si>
  <si>
    <r>
      <t xml:space="preserve">Le verre Highball est conçu pour des cocktails rafraîchissants. Il est généralement rempli à </t>
    </r>
    <r>
      <rPr>
        <b/>
        <sz val="11"/>
        <color theme="1"/>
        <rFont val="Calibri"/>
        <family val="2"/>
        <scheme val="minor"/>
      </rPr>
      <t>2/3 à 3/4</t>
    </r>
    <r>
      <rPr>
        <sz val="11"/>
        <color theme="1"/>
        <rFont val="Calibri"/>
        <family val="2"/>
        <scheme val="minor"/>
      </rPr>
      <t xml:space="preserve"> de sa capacité pour un service optimal,</t>
    </r>
  </si>
  <si>
    <t xml:space="preserve"> permettant un bon équilibre entre le liquide, la glace et la garniture.</t>
  </si>
  <si>
    <r>
      <t xml:space="preserve">Le verre Hot Drink est conçu pour les boissons chaudes. Il est généralement rempli à </t>
    </r>
    <r>
      <rPr>
        <b/>
        <sz val="11"/>
        <color theme="1"/>
        <rFont val="Calibri"/>
        <family val="2"/>
        <scheme val="minor"/>
      </rPr>
      <t>2/3 à 3/4</t>
    </r>
    <r>
      <rPr>
        <sz val="11"/>
        <color theme="1"/>
        <rFont val="Calibri"/>
        <family val="2"/>
        <scheme val="minor"/>
      </rPr>
      <t xml:space="preserve"> de sa capacité </t>
    </r>
  </si>
  <si>
    <t>pour assurer un bon équilibre entre le liquide et la garniture tout en permettant à la chaleur de se maintenir dans la boisson.</t>
  </si>
  <si>
    <t>pour permettre une belle présentation tout en offrant un bon équilibre entre le liquide, la glace et les garnitures.</t>
  </si>
  <si>
    <t>pour permettre aux bulles de se développer tout en offrant une présentation élégante.</t>
  </si>
  <si>
    <t xml:space="preserve">Le verre Pousse-Café est conçu pour des boissons servies en couches, permettant de créer des effets visuels grâce à des liquides de différentes densités. </t>
  </si>
  <si>
    <t>Il est généralement rempli à 1/2 à 2/3 de sa capacité pour garantir que les couches de liquide restent distinctes et bien visibles.</t>
  </si>
  <si>
    <r>
      <t xml:space="preserve">Le verre Shooter est conçu pour des boissons fortement alcoolisées et servies en petites quantités. Il est généralement rempli à environ </t>
    </r>
    <r>
      <rPr>
        <b/>
        <sz val="11"/>
        <color theme="1"/>
        <rFont val="Calibri"/>
        <family val="2"/>
        <scheme val="minor"/>
      </rPr>
      <t>1/2 à 2/3</t>
    </r>
    <r>
      <rPr>
        <sz val="11"/>
        <color theme="1"/>
        <rFont val="Calibri"/>
        <family val="2"/>
        <scheme val="minor"/>
      </rPr>
      <t xml:space="preserve"> de sa capacité, </t>
    </r>
  </si>
  <si>
    <t>permettant de présenter la boisson de manière élégante tout en respectant les proportions des ingrédients.</t>
  </si>
  <si>
    <t xml:space="preserve"> pour permettre à la boisson de se mélanger avec la glace et les garnitures tout en offrant une présentation soignée.</t>
  </si>
  <si>
    <t xml:space="preserve">Une chope pour un cocktail Pimm's a généralement une capacité de 500 ml à 1 litre, </t>
  </si>
  <si>
    <t xml:space="preserve">Un verre Toddy, utilisé pour des cocktails chauds comme le Hot Toddy, a généralement une capacité de 240 ml à 300 ml. </t>
  </si>
  <si>
    <t xml:space="preserve">Un verre INAO (standard pour la dégustation de vins) a une capacité totale d’environ 215 ml, </t>
  </si>
  <si>
    <t xml:space="preserve">Un verre tumbler (ou old-fashioned) est utilisé pour une grande variété de cocktails. </t>
  </si>
  <si>
    <t xml:space="preserve">Les verres Tiki, souvent utilisés pour des cocktails exotiques et élaborés, ont une capacité totale généralement comprise entre 350 ml et 600 ml, </t>
  </si>
  <si>
    <t xml:space="preserve">Un verre coupe, souvent utilisé pour des cocktails élégants comme le champagne, le cocktail Daiquiri ou le Mojito classique, </t>
  </si>
  <si>
    <t xml:space="preserve">Un verre Stockholm, souvent utilisé pour des cocktails classiques comme le Gin Tonic ou le Vodka Tonic, </t>
  </si>
  <si>
    <t xml:space="preserve">Un verre mug, souvent utilisé pour des cocktails décontractés ou des boissons servies en grandes quantités </t>
  </si>
  <si>
    <t xml:space="preserve">Un verre digestif, utilisé pour servir des boissons comme le cognac, le whisky ou l'armagnac, a généralement une capacité de 120 ml à 180 ml. </t>
  </si>
  <si>
    <t>Un verre piscine, généralement utilisé pour des cocktails tropicaux et exotiques, a une grande capacité, typiquement entre 500 ml et 700 ml.</t>
  </si>
  <si>
    <t>Un verre coupette, souvent utilisé pour des cocktails comme le champagne, le Mimosa ou le cocktail Daiquiri, a généralement une capacité d'environ 150 ml à 250 ml.</t>
  </si>
  <si>
    <t xml:space="preserve">Un verre fantaisie, souvent utilisé pour des cocktails décorés et exotiques, peut varier largement en fonction de sa taille et de son design. </t>
  </si>
  <si>
    <t>Un verre Neat, souvent utilisé pour servir des spiritueux purs comme le whisky, le cognac ou le rhum, a généralement une capacité de 150 ml à 200 ml.</t>
  </si>
  <si>
    <t>Un verre straight, utilisé pour des cocktails forts servis "neat" (sans glace) ou avec peu de glace, a généralement une capacité d'environ 180 ml à 250 ml.</t>
  </si>
  <si>
    <t>Un verre Daisy, souvent utilisé pour des cocktails comme le Gin Daisy ou d'autres cocktails fruités et rafraîchissants, a généralement une capacité de 250 ml à 350 ml.</t>
  </si>
  <si>
    <t>Un verre fixe, souvent utilisé pour des cocktails comme le Gin Fizz ou d'autres mélanges longs, a une capacité généralement comprise entre 300 ml et 400 ml.</t>
  </si>
  <si>
    <t>Un verre Fizz, utilisé pour des cocktails comme le Gin Fizz ou le Tom Collins, a généralement une capacité de 300 ml à 400 ml.</t>
  </si>
  <si>
    <t>Un verre Flip, utilisé pour des cocktails comme le Egg Flip ou des cocktails crémeux à base d'œufs, a généralement une capacité de 200 ml à 300 ml.</t>
  </si>
  <si>
    <t>Un verre Rickey, souvent utilisé pour des cocktails comme le Gin Rickey ou le Whiskey Rickey, a généralement une capacité de 300 ml à 400 ml.</t>
  </si>
  <si>
    <t>Un verre Virgin, souvent utilisé pour des cocktails sans alcool (comme les Virgin Mojito ou Virgin Piña Colada), a généralement une capacité de 300 ml à 400 ml.</t>
  </si>
  <si>
    <t>Un verre Blended, souvent utilisé pour des cocktails mélangés (comme des Frozen Margaritas ou des Frozen Daiquiris), a généralement une capacité de 350 ml à 500 ml.</t>
  </si>
  <si>
    <t>Un verre Cobblers, souvent utilisé pour des cocktails comme le Cobbler ou des boissons à base de vin ou de fruits, a généralement une capacité de 300 ml à 350 ml.</t>
  </si>
  <si>
    <t>Un verre Colada, souvent utilisé pour des cocktails comme la Piña Colada, a généralement une capacité de 350 ml à 500 ml.</t>
  </si>
  <si>
    <t>Un verre Collins, utilisé pour des cocktails longs comme le Tom Collins ou le Gin Fizz, a généralement une capacité de 350 ml à 500 ml.</t>
  </si>
  <si>
    <t>Un verre Cooler, souvent utilisé pour des cocktails rafraîchissants et fruités comme le Sea Breeze ou le Hurricane, a généralement une capacité de 350 ml à 500 ml.</t>
  </si>
  <si>
    <t>Un verre Cup, souvent utilisé pour des cocktails comme des punchs ou des cocktails à base de fruits, a généralement une capacité de 300 ml à 500 ml.</t>
  </si>
  <si>
    <t>Un verre Egg Nog, utilisé principalement pour servir des cocktails crémeux comme l'Egg Nog (à base de lait, œufs et alcool), a généralement une capacité de 250 ml à 300 ml.</t>
  </si>
  <si>
    <t>Un verre Highball, souvent utilisé pour des cocktails longs comme le Whiskey Highball ou le Gin Tonic, a généralement une capacité de 250 ml à 350 ml.</t>
  </si>
  <si>
    <t>Un verre Hot Drink, utilisé pour des cocktails chauds comme le Irish Coffee, le Hot Toddy ou le Café Viennois, a généralement une capacité de 250 ml à 350 ml.</t>
  </si>
  <si>
    <t>Un verre Punch, souvent utilisé pour des cocktails comme le Punch au rhum ou d'autres boissons fruitées et festives, a généralement une capacité de 300 ml à 500 ml.</t>
  </si>
  <si>
    <t>Un verre Sparkling, souvent utilisé pour des cocktails à base de vin mousseux comme le Mimosa ou le Bellini, a généralement une capacité de 150 ml à 250 ml.</t>
  </si>
  <si>
    <t>Un verre Pousse-Café, utilisé pour des cocktails servis en couches comme le Pousse-Café ou des boissons digestives, a généralement une capacité de 60 ml à 90 ml.</t>
  </si>
  <si>
    <t>Un verre Shooter, utilisé pour des cocktails servis en petites quantités, comme le B52 ou le Tequila Slammer, a généralement une capacité de 30 ml à 60 ml.</t>
  </si>
  <si>
    <t>Un verre Old Fashioned, également connu sous le nom de verre à whisky ou verre Rocks, utilisé pour des cocktails comme le Old Fashioned ou le Negroni, a généralement une capacité de 200 ml à 300 ml.</t>
  </si>
  <si>
    <t xml:space="preserve">Martini est conçu pour être rempli à environ 2/3 à 3/4 de sa capacité, </t>
  </si>
  <si>
    <t>bière peut varier en taille, mais pour le service d’un cocktail dans ce type de verre,</t>
  </si>
  <si>
    <t xml:space="preserve">flûte classique pour les cocktails ou le champagne a une capacité généralement comprise entre 120 ml et 180 ml. </t>
  </si>
  <si>
    <t xml:space="preserve">Julep, souvent utilisé pour des cocktails classiques comme le Mint Julep, </t>
  </si>
  <si>
    <t>margarita, reconnaissable à sa coupe évasée, a une capacité généralement comprise entre 300 ml et 400 ml.</t>
  </si>
  <si>
    <t>Mule, également appelé verre à Moscow Mule (souvent en métal, typiquement en cuivre), a une capacité qui varie généralement entre 350 ml et 500 ml.</t>
  </si>
  <si>
    <t>short drink, utilisé pour des cocktails forts ou courts (comme le Whisky Sour, le Negroni, ou l'Old Fashioned), a généralement une capacité d'environ 200 ml à 300 ml.</t>
  </si>
  <si>
    <t>smoothie a généralement une capacité de 300 ml à 500 ml, en fonction de la taille du verre.</t>
  </si>
  <si>
    <t>VDN (Vin Doux Naturel) est conçu pour servir des vins fortifiés ou des cocktails à base de vins doux. La contenance typique est 75 ml à 150 ml,</t>
  </si>
  <si>
    <r>
      <t xml:space="preserve">Un </t>
    </r>
    <r>
      <rPr>
        <b/>
        <sz val="11"/>
        <color theme="1"/>
        <rFont val="Calibri"/>
        <family val="2"/>
        <scheme val="minor"/>
      </rPr>
      <t>verre coupe ou coupette</t>
    </r>
    <r>
      <rPr>
        <sz val="11"/>
        <color theme="1"/>
        <rFont val="Calibri"/>
        <family val="2"/>
        <scheme val="minor"/>
      </rPr>
      <t xml:space="preserve">, souvent utilisé pour des cocktails comme le </t>
    </r>
    <r>
      <rPr>
        <b/>
        <sz val="11"/>
        <color theme="1"/>
        <rFont val="Calibri"/>
        <family val="2"/>
        <scheme val="minor"/>
      </rPr>
      <t>champagne</t>
    </r>
    <r>
      <rPr>
        <sz val="11"/>
        <color theme="1"/>
        <rFont val="Calibri"/>
        <family val="2"/>
        <scheme val="minor"/>
      </rPr>
      <t xml:space="preserve">, le </t>
    </r>
    <r>
      <rPr>
        <b/>
        <sz val="11"/>
        <color theme="1"/>
        <rFont val="Calibri"/>
        <family val="2"/>
        <scheme val="minor"/>
      </rPr>
      <t>Mimosa</t>
    </r>
    <r>
      <rPr>
        <sz val="11"/>
        <color theme="1"/>
        <rFont val="Calibri"/>
        <family val="2"/>
        <scheme val="minor"/>
      </rPr>
      <t xml:space="preserve"> ou le </t>
    </r>
    <r>
      <rPr>
        <b/>
        <sz val="11"/>
        <color theme="1"/>
        <rFont val="Calibri"/>
        <family val="2"/>
        <scheme val="minor"/>
      </rPr>
      <t>cocktail Daiquiri</t>
    </r>
    <r>
      <rPr>
        <sz val="11"/>
        <color theme="1"/>
        <rFont val="Calibri"/>
        <family val="2"/>
        <scheme val="minor"/>
      </rPr>
      <t xml:space="preserve">, a généralement une capacité d'environ </t>
    </r>
    <r>
      <rPr>
        <b/>
        <sz val="11"/>
        <color theme="1"/>
        <rFont val="Calibri"/>
        <family val="2"/>
        <scheme val="minor"/>
      </rPr>
      <t>150 ml à 250 ml</t>
    </r>
    <r>
      <rPr>
        <sz val="11"/>
        <color theme="1"/>
        <rFont val="Calibri"/>
        <family val="2"/>
        <scheme val="minor"/>
      </rPr>
      <t>.</t>
    </r>
  </si>
  <si>
    <t>Volume recommandé pour un service de cocktail dans un verre coupe ou coupette :</t>
  </si>
  <si>
    <r>
      <t xml:space="preserve">Le verre coupe ou coupette est conçu pour être rempli à environ </t>
    </r>
    <r>
      <rPr>
        <b/>
        <sz val="11"/>
        <color theme="1"/>
        <rFont val="Calibri"/>
        <family val="2"/>
        <scheme val="minor"/>
      </rPr>
      <t>2/3 à 3/4</t>
    </r>
    <r>
      <rPr>
        <sz val="11"/>
        <color theme="1"/>
        <rFont val="Calibri"/>
        <family val="2"/>
        <scheme val="minor"/>
      </rPr>
      <t xml:space="preserve"> de sa capacité totale, ce qui permet de profiter pleinement </t>
    </r>
  </si>
  <si>
    <t>Coupette</t>
  </si>
  <si>
    <t xml:space="preserve">smoothie </t>
  </si>
  <si>
    <t>Pimm's</t>
  </si>
  <si>
    <t>voir feuille identification</t>
  </si>
  <si>
    <t>voir liste</t>
  </si>
  <si>
    <t>olives etc..</t>
  </si>
  <si>
    <t>&lt; Copiez dans la liste et collez</t>
  </si>
  <si>
    <t>❾ Dupliquée pour</t>
  </si>
  <si>
    <t>Mode d'emploi express</t>
  </si>
  <si>
    <t>Mini &gt;</t>
  </si>
  <si>
    <t>Maxi &gt;</t>
  </si>
  <si>
    <t>Indications volumes Mini et Maxi couramment utilisés</t>
  </si>
  <si>
    <t>Conversion en Litre &gt;</t>
  </si>
  <si>
    <t xml:space="preserve">ATTENTION NE PAS CONFONDRE CAPACITÉ DU VERRE ET VOLUME MINI OU MAXI DE LIQUIDE </t>
  </si>
  <si>
    <t xml:space="preserve"> &lt; ligne A</t>
  </si>
  <si>
    <t>&lt; Conversion en Litre</t>
  </si>
  <si>
    <t xml:space="preserve">&lt; Mini </t>
  </si>
  <si>
    <t xml:space="preserve">&lt; Maxi </t>
  </si>
  <si>
    <t xml:space="preserve">Quantités Auteur </t>
  </si>
  <si>
    <t xml:space="preserve">Verre  à cocktail short drink servi sans glace appelé aussi verre "Martini" </t>
  </si>
  <si>
    <t>Double verre à cocktail short drink . coupette coktail</t>
  </si>
  <si>
    <t xml:space="preserve">Verre Margarita (service frosen) : façon coupe de champagne appelée aussi "Sour" </t>
  </si>
  <si>
    <t>Verre Shooter pour digestifs.B52.téquilla…</t>
  </si>
  <si>
    <t>Verre à VDN . vins au verre servis frais sans glace</t>
  </si>
  <si>
    <t xml:space="preserve">Verre à bierre </t>
  </si>
  <si>
    <t>Verre épais Toddy pour hot drink . Irish coffee</t>
  </si>
  <si>
    <t xml:space="preserve">Timbale  à Julep pour cocktail type Julep's </t>
  </si>
  <si>
    <t xml:space="preserve">Verre à dégustation pour digestif et certains after dinner cocktails appelé aussi verre à digestif.snifter </t>
  </si>
  <si>
    <t xml:space="preserve">Verre flute à champagne vin effervescent.kir royal.coctail sparkling </t>
  </si>
  <si>
    <t>Verre à cocktail short drink servi sans glace appelé aussi verre "Martini"</t>
  </si>
  <si>
    <t xml:space="preserve">Verre à cocktail short drink servi sans glace appelé aussi verre "Martini" </t>
  </si>
  <si>
    <t>Verre INAO : vins au verre.VDN/VDL .Kir</t>
  </si>
  <si>
    <t xml:space="preserve">Verre Old fashioned appelé aussi Trumbler bas pour short drink sur glace .whiskies.ABA/ABV </t>
  </si>
  <si>
    <t>Chope à pimm's en forme de chope</t>
  </si>
  <si>
    <t>Verre Trumbler cocktail aussi appelé tube. Highball.cheminée.long drink.service des anisés</t>
  </si>
  <si>
    <t xml:space="preserve">Verre Tiki . cocktail exotique </t>
  </si>
  <si>
    <t xml:space="preserve">Verre timbale Mule à cocktail intérieur inox plaqué de cuivre </t>
  </si>
  <si>
    <t>Timbale pour cocktail type Julep's</t>
  </si>
  <si>
    <t>❽ référence Auteur</t>
  </si>
  <si>
    <t>Sirops et liquides sucrés (haute densité)</t>
  </si>
  <si>
    <r>
      <t>1. Sirop simple</t>
    </r>
    <r>
      <rPr>
        <sz val="11"/>
        <color theme="1"/>
        <rFont val="Calibri"/>
        <family val="2"/>
        <scheme val="minor"/>
      </rPr>
      <t xml:space="preserve"> (1:1) : 1,300 g/ml</t>
    </r>
  </si>
  <si>
    <r>
      <t>2. Sirop de grenadine</t>
    </r>
    <r>
      <rPr>
        <sz val="11"/>
        <color theme="1"/>
        <rFont val="Calibri"/>
        <family val="2"/>
        <scheme val="minor"/>
      </rPr>
      <t xml:space="preserve"> : 1,180–1,260 g/ml</t>
    </r>
  </si>
  <si>
    <r>
      <t>3. Sirop d’érable</t>
    </r>
    <r>
      <rPr>
        <sz val="11"/>
        <color theme="1"/>
        <rFont val="Calibri"/>
        <family val="2"/>
        <scheme val="minor"/>
      </rPr>
      <t xml:space="preserve"> : 1,320 g/ml</t>
    </r>
  </si>
  <si>
    <r>
      <t>4. Miel (liquide)</t>
    </r>
    <r>
      <rPr>
        <sz val="11"/>
        <color theme="1"/>
        <rFont val="Calibri"/>
        <family val="2"/>
        <scheme val="minor"/>
      </rPr>
      <t xml:space="preserve"> : 1,420 g/ml</t>
    </r>
  </si>
  <si>
    <r>
      <t>5. Sirop d’orgeat</t>
    </r>
    <r>
      <rPr>
        <sz val="11"/>
        <color theme="1"/>
        <rFont val="Calibri"/>
        <family val="2"/>
        <scheme val="minor"/>
      </rPr>
      <t xml:space="preserve"> : 1,180–1,250 g/ml</t>
    </r>
  </si>
  <si>
    <r>
      <t>1. Crème de cassis</t>
    </r>
    <r>
      <rPr>
        <sz val="11"/>
        <color theme="1"/>
        <rFont val="Calibri"/>
        <family val="2"/>
        <scheme val="minor"/>
      </rPr>
      <t xml:space="preserve"> : 1,180 g/ml</t>
    </r>
  </si>
  <si>
    <r>
      <t>2. Baileys (liqueur de crème)</t>
    </r>
    <r>
      <rPr>
        <sz val="11"/>
        <color theme="1"/>
        <rFont val="Calibri"/>
        <family val="2"/>
        <scheme val="minor"/>
      </rPr>
      <t xml:space="preserve"> : 1,050–1,120 g/ml</t>
    </r>
  </si>
  <si>
    <r>
      <t>3. Kahlúa (liqueur de café)</t>
    </r>
    <r>
      <rPr>
        <sz val="11"/>
        <color theme="1"/>
        <rFont val="Calibri"/>
        <family val="2"/>
        <scheme val="minor"/>
      </rPr>
      <t xml:space="preserve"> : 1,120 g/ml</t>
    </r>
  </si>
  <si>
    <r>
      <t>4. Amaretto</t>
    </r>
    <r>
      <rPr>
        <sz val="11"/>
        <color theme="1"/>
        <rFont val="Calibri"/>
        <family val="2"/>
        <scheme val="minor"/>
      </rPr>
      <t xml:space="preserve"> : 1,100 g/ml</t>
    </r>
  </si>
  <si>
    <r>
      <t>5. Cointreau</t>
    </r>
    <r>
      <rPr>
        <sz val="11"/>
        <color theme="1"/>
        <rFont val="Calibri"/>
        <family val="2"/>
        <scheme val="minor"/>
      </rPr>
      <t xml:space="preserve"> : 1,040–1,080 g/ml</t>
    </r>
  </si>
  <si>
    <t>Spiritueux (moins sucrés, moins denses)</t>
  </si>
  <si>
    <r>
      <t>1. Rhum blanc</t>
    </r>
    <r>
      <rPr>
        <sz val="11"/>
        <color theme="1"/>
        <rFont val="Calibri"/>
        <family val="2"/>
        <scheme val="minor"/>
      </rPr>
      <t xml:space="preserve"> : 0,980–0,990 g/ml</t>
    </r>
  </si>
  <si>
    <r>
      <t>2. Vodka</t>
    </r>
    <r>
      <rPr>
        <sz val="11"/>
        <color theme="1"/>
        <rFont val="Calibri"/>
        <family val="2"/>
        <scheme val="minor"/>
      </rPr>
      <t xml:space="preserve"> : 0,950–0,980 g/ml</t>
    </r>
  </si>
  <si>
    <r>
      <t>3. Gin</t>
    </r>
    <r>
      <rPr>
        <sz val="11"/>
        <color theme="1"/>
        <rFont val="Calibri"/>
        <family val="2"/>
        <scheme val="minor"/>
      </rPr>
      <t xml:space="preserve"> : 0,950–0,970 g/ml</t>
    </r>
  </si>
  <si>
    <r>
      <t>4. Tequila</t>
    </r>
    <r>
      <rPr>
        <sz val="11"/>
        <color theme="1"/>
        <rFont val="Calibri"/>
        <family val="2"/>
        <scheme val="minor"/>
      </rPr>
      <t xml:space="preserve"> : 0,950–0,970 g/ml</t>
    </r>
  </si>
  <si>
    <r>
      <t>5. Whisky</t>
    </r>
    <r>
      <rPr>
        <sz val="11"/>
        <color theme="1"/>
        <rFont val="Calibri"/>
        <family val="2"/>
        <scheme val="minor"/>
      </rPr>
      <t xml:space="preserve"> : 0,940–0,960 g/ml</t>
    </r>
  </si>
  <si>
    <t>Amers et autres liquides (densité moyenne)</t>
  </si>
  <si>
    <r>
      <t>1. Campari</t>
    </r>
    <r>
      <rPr>
        <sz val="11"/>
        <color theme="1"/>
        <rFont val="Calibri"/>
        <family val="2"/>
        <scheme val="minor"/>
      </rPr>
      <t xml:space="preserve"> : 1,045 g/ml</t>
    </r>
  </si>
  <si>
    <r>
      <t>2. Aperol</t>
    </r>
    <r>
      <rPr>
        <sz val="11"/>
        <color theme="1"/>
        <rFont val="Calibri"/>
        <family val="2"/>
        <scheme val="minor"/>
      </rPr>
      <t xml:space="preserve"> : 1,045–1,050 g/ml</t>
    </r>
  </si>
  <si>
    <r>
      <t>3. Vermouth rouge (sucré)</t>
    </r>
    <r>
      <rPr>
        <sz val="11"/>
        <color theme="1"/>
        <rFont val="Calibri"/>
        <family val="2"/>
        <scheme val="minor"/>
      </rPr>
      <t xml:space="preserve"> : 1,030–1,050 g/ml</t>
    </r>
  </si>
  <si>
    <r>
      <t>4. Vermouth blanc (sec)</t>
    </r>
    <r>
      <rPr>
        <sz val="11"/>
        <color theme="1"/>
        <rFont val="Calibri"/>
        <family val="2"/>
        <scheme val="minor"/>
      </rPr>
      <t xml:space="preserve"> : 1,020–1,030 g/ml</t>
    </r>
  </si>
  <si>
    <r>
      <t>5. Angostura Bitter</t>
    </r>
    <r>
      <rPr>
        <sz val="11"/>
        <color theme="1"/>
        <rFont val="Calibri"/>
        <family val="2"/>
        <scheme val="minor"/>
      </rPr>
      <t xml:space="preserve"> : 0,990–1,010 g/ml</t>
    </r>
  </si>
  <si>
    <t>Jus de fruits (densité variable selon le sucre)</t>
  </si>
  <si>
    <r>
      <t>1. Jus d’orange</t>
    </r>
    <r>
      <rPr>
        <sz val="11"/>
        <color theme="1"/>
        <rFont val="Calibri"/>
        <family val="2"/>
        <scheme val="minor"/>
      </rPr>
      <t xml:space="preserve"> : 1,030–1,060 g/ml</t>
    </r>
  </si>
  <si>
    <r>
      <t>2. Jus de citron vert</t>
    </r>
    <r>
      <rPr>
        <sz val="11"/>
        <color theme="1"/>
        <rFont val="Calibri"/>
        <family val="2"/>
        <scheme val="minor"/>
      </rPr>
      <t xml:space="preserve"> : 1,020–1,030 g/ml</t>
    </r>
  </si>
  <si>
    <r>
      <t>3. Jus de cranberry</t>
    </r>
    <r>
      <rPr>
        <sz val="11"/>
        <color theme="1"/>
        <rFont val="Calibri"/>
        <family val="2"/>
        <scheme val="minor"/>
      </rPr>
      <t xml:space="preserve"> : 1,030–1,050 g/ml</t>
    </r>
  </si>
  <si>
    <r>
      <t>4. Jus d’ananas</t>
    </r>
    <r>
      <rPr>
        <sz val="11"/>
        <color theme="1"/>
        <rFont val="Calibri"/>
        <family val="2"/>
        <scheme val="minor"/>
      </rPr>
      <t xml:space="preserve"> : 1,030–1,060 g/ml</t>
    </r>
  </si>
  <si>
    <r>
      <t>5. Jus de pomme</t>
    </r>
    <r>
      <rPr>
        <sz val="11"/>
        <color theme="1"/>
        <rFont val="Calibri"/>
        <family val="2"/>
        <scheme val="minor"/>
      </rPr>
      <t xml:space="preserve"> : 1,040–1,060 g/ml</t>
    </r>
  </si>
  <si>
    <t>Autres liquides (utilisés pour les couches légères)</t>
  </si>
  <si>
    <r>
      <t>1. Prosecco / Champagne</t>
    </r>
    <r>
      <rPr>
        <sz val="11"/>
        <color theme="1"/>
        <rFont val="Calibri"/>
        <family val="2"/>
        <scheme val="minor"/>
      </rPr>
      <t xml:space="preserve"> : 0,990 g/ml</t>
    </r>
  </si>
  <si>
    <r>
      <t>2. Bière légère</t>
    </r>
    <r>
      <rPr>
        <sz val="11"/>
        <color theme="1"/>
        <rFont val="Calibri"/>
        <family val="2"/>
        <scheme val="minor"/>
      </rPr>
      <t xml:space="preserve"> : 1,005–1,015 g/ml</t>
    </r>
  </si>
  <si>
    <r>
      <t>3. Eau gazeuse / Soda</t>
    </r>
    <r>
      <rPr>
        <sz val="11"/>
        <color theme="1"/>
        <rFont val="Calibri"/>
        <family val="2"/>
        <scheme val="minor"/>
      </rPr>
      <t xml:space="preserve"> : 1,000–1,010 g/ml</t>
    </r>
  </si>
  <si>
    <t>Conseils pour l’empilement :</t>
  </si>
  <si>
    <t>Commencez par les liquides les plus denses et montez vers les moins denses.</t>
  </si>
  <si>
    <t>Utilisez une cuillère pour faciliter le coulage lent des couches.</t>
  </si>
  <si>
    <t>La température peut affecter la densité : conservez vos ingrédients au frais si possible.</t>
  </si>
  <si>
    <t>Si vous avez besoin d'une densité spécifique ou d'autres détails sur des produits particuliers, n'hésitez pas à demander ! 😊</t>
  </si>
  <si>
    <t>Conseils pour superposer des liquides :</t>
  </si>
  <si>
    <t>1. Utilisez une cuillère retournée ou une pipette pour verser doucement les liquides.</t>
  </si>
  <si>
    <t>2. Versez lentement pour éviter de mélanger les couches.</t>
  </si>
  <si>
    <t>Conseils pour superposer des liquides dans des cocktails</t>
  </si>
  <si>
    <t>1. Organisez vos liquides par densité</t>
  </si>
  <si>
    <t>Commencez avec les liquides les plus denses (souvent des sirops ou des liqueurs sucrées).</t>
  </si>
  <si>
    <t>Ajoutez les liquides de densité moyenne, comme les jus de fruits ou certains bitters.</t>
  </si>
  <si>
    <t>Terminez avec les liquides les moins denses, comme les spiritueux purs ou les boissons gazeuses.</t>
  </si>
  <si>
    <t>2. Versez lentement pour éviter le mélange</t>
  </si>
  <si>
    <t>Utilisez une cuillère retournée ou une cuillère à cocktail pour ralentir le débit.</t>
  </si>
  <si>
    <t>Placez la cuillère contre la paroi intérieure du verre et versez délicatement le liquide dessus.</t>
  </si>
  <si>
    <t>3. Contrôlez la température</t>
  </si>
  <si>
    <t>Les liquides froids se superposent mieux. Assurez-vous que vos ingrédients sont réfrigérés avant de les utiliser.</t>
  </si>
  <si>
    <t>4. Utilisez un outil de mesure</t>
  </si>
  <si>
    <t>Si vous débutez, pesez vos liquides pour confirmer leur densité avant de superposer.</t>
  </si>
  <si>
    <t>Exemples de cocktails à étages classiques</t>
  </si>
  <si>
    <t>1. Tequila Sunrise</t>
  </si>
  <si>
    <t>2. B-52 (shot à trois couches)</t>
  </si>
  <si>
    <t>3. Pousse-Café</t>
  </si>
  <si>
    <r>
      <t>Base</t>
    </r>
    <r>
      <rPr>
        <sz val="11"/>
        <color theme="1"/>
        <rFont val="Calibri"/>
        <family val="2"/>
        <scheme val="minor"/>
      </rPr>
      <t xml:space="preserve"> : Crème de cassis.</t>
    </r>
  </si>
  <si>
    <r>
      <t>Milieu</t>
    </r>
    <r>
      <rPr>
        <sz val="11"/>
        <color theme="1"/>
        <rFont val="Calibri"/>
        <family val="2"/>
        <scheme val="minor"/>
      </rPr>
      <t xml:space="preserve"> : Chartreuse verte.</t>
    </r>
  </si>
  <si>
    <r>
      <t>Dessus</t>
    </r>
    <r>
      <rPr>
        <sz val="11"/>
        <color theme="1"/>
        <rFont val="Calibri"/>
        <family val="2"/>
        <scheme val="minor"/>
      </rPr>
      <t xml:space="preserve"> : Cognac.</t>
    </r>
  </si>
  <si>
    <t>4. Black and Tan</t>
  </si>
  <si>
    <r>
      <t>Base</t>
    </r>
    <r>
      <rPr>
        <sz val="11"/>
        <color theme="1"/>
        <rFont val="Calibri"/>
        <family val="2"/>
        <scheme val="minor"/>
      </rPr>
      <t xml:space="preserve"> : Bière brune (comme une stout).</t>
    </r>
  </si>
  <si>
    <r>
      <t>Dessus</t>
    </r>
    <r>
      <rPr>
        <sz val="11"/>
        <color theme="1"/>
        <rFont val="Calibri"/>
        <family val="2"/>
        <scheme val="minor"/>
      </rPr>
      <t xml:space="preserve"> : Bière blonde (comme une pale ale).</t>
    </r>
  </si>
  <si>
    <t>Conseils supplémentaires</t>
  </si>
  <si>
    <t>Les liquides gazeux, comme le champagne ou la bière, nécessitent une main particulièrement légère.</t>
  </si>
  <si>
    <t>Expérimentez avec des ingrédients colorés pour un effet visuel impressionnant.</t>
  </si>
  <si>
    <t>Si les couches se mélangent légèrement, laissez reposer quelques secondes pour qu'elles se stabilisent.</t>
  </si>
  <si>
    <t>Vous pouvez essayer ces techniques et me dire quel cocktail vous aimeriez perfectionner ! 😊</t>
  </si>
  <si>
    <t>❼ Densité g/ml</t>
  </si>
  <si>
    <t>intensité &gt;</t>
  </si>
  <si>
    <t xml:space="preserve">coût &gt; </t>
  </si>
  <si>
    <t>Hauteur</t>
  </si>
  <si>
    <t xml:space="preserve">de </t>
  </si>
  <si>
    <t xml:space="preserve"> Vos poids et volumes arrondis</t>
  </si>
  <si>
    <t>Volume en ml  &gt;</t>
  </si>
  <si>
    <t>Ligne &gt;</t>
  </si>
  <si>
    <t xml:space="preserve">&lt; Volume en ml </t>
  </si>
  <si>
    <t xml:space="preserve">Conversion en Litre (sauf les 7 premières colonnes )           Modifiez en ml les volumes qui ne vous conviennent pas ligne B </t>
  </si>
  <si>
    <t>Vos quantités</t>
  </si>
  <si>
    <r>
      <t xml:space="preserve">La densité du </t>
    </r>
    <r>
      <rPr>
        <b/>
        <sz val="11"/>
        <color theme="1"/>
        <rFont val="Calibri"/>
        <family val="2"/>
        <scheme val="minor"/>
      </rPr>
      <t>Campari</t>
    </r>
    <r>
      <rPr>
        <sz val="11"/>
        <color theme="1"/>
        <rFont val="Calibri"/>
        <family val="2"/>
        <scheme val="minor"/>
      </rPr>
      <t xml:space="preserve">, utilisé dans de nombreux cocktails, est d’environ </t>
    </r>
    <r>
      <rPr>
        <b/>
        <sz val="11"/>
        <color theme="1"/>
        <rFont val="Calibri"/>
        <family val="2"/>
        <scheme val="minor"/>
      </rPr>
      <t>1,045 g/ml</t>
    </r>
    <r>
      <rPr>
        <sz val="11"/>
        <color theme="1"/>
        <rFont val="Calibri"/>
        <family val="2"/>
        <scheme val="minor"/>
      </rPr>
      <t xml:space="preserve">. </t>
    </r>
  </si>
  <si>
    <t>Cela signifie qu'il est légèrement plus dense que l'eau, principalement en raison de sa teneur en sucre et en alcool.</t>
  </si>
  <si>
    <t xml:space="preserve">La superposition de liquides dans un cocktail repose sur leur densité et une technique précise pour éviter </t>
  </si>
  <si>
    <t>qu'ils ne se mélangent. Voici quelques conseils pratiques :</t>
  </si>
  <si>
    <t xml:space="preserve">ajoutez délicatement le jus d'orange, </t>
  </si>
  <si>
    <t>puis versez la tequila doucement sur une cuillère.</t>
  </si>
  <si>
    <t>sur une cuillère.</t>
  </si>
  <si>
    <t>Milieu : Jus d'orange.</t>
  </si>
  <si>
    <t>Dessus : Tequila.</t>
  </si>
  <si>
    <t xml:space="preserve">Base : Sirop de grenadine </t>
  </si>
  <si>
    <t>(dense, 1,180–1,260 g/ml).</t>
  </si>
  <si>
    <t xml:space="preserve">Versez la grenadine au fond du verre, </t>
  </si>
  <si>
    <r>
      <t>Base</t>
    </r>
    <r>
      <rPr>
        <sz val="11"/>
        <color theme="1"/>
        <rFont val="Calibri"/>
        <family val="2"/>
        <scheme val="minor"/>
      </rPr>
      <t xml:space="preserve"> : Kahlúa (liqueur de café, </t>
    </r>
  </si>
  <si>
    <t>dense, 1,120 g/ml).</t>
  </si>
  <si>
    <r>
      <t>Milieu</t>
    </r>
    <r>
      <rPr>
        <sz val="11"/>
        <color theme="1"/>
        <rFont val="Calibri"/>
        <family val="2"/>
        <scheme val="minor"/>
      </rPr>
      <t xml:space="preserve"> : Baileys (liqueur de crème, </t>
    </r>
  </si>
  <si>
    <t>densité moyenne).</t>
  </si>
  <si>
    <r>
      <t>Dessus</t>
    </r>
    <r>
      <rPr>
        <sz val="11"/>
        <color theme="1"/>
        <rFont val="Calibri"/>
        <family val="2"/>
        <scheme val="minor"/>
      </rPr>
      <t xml:space="preserve"> : Cointreau (liqueur d’orange,</t>
    </r>
  </si>
  <si>
    <t>moins dense).</t>
  </si>
  <si>
    <t xml:space="preserve">Superposez chaque liqueur en versant lentement </t>
  </si>
  <si>
    <t>Étages : Peut inclure plusieurs liqueurs de différentes densités. Exemple :</t>
  </si>
  <si>
    <t xml:space="preserve"> Superposez de bas en haut selon la densité des ingrédients.</t>
  </si>
  <si>
    <t xml:space="preserve">Versez lentement la bière blonde sur une cuillère pour éviter </t>
  </si>
  <si>
    <t>qu’elle ne se mélange à la stout.</t>
  </si>
  <si>
    <t xml:space="preserve">Voici une liste de produits couramment utilisés dans les cocktails, accompagnés de leur densité approximative. </t>
  </si>
  <si>
    <t>Ces informations sont utiles pour créer des cocktails à étages en jouant sur la différence de densité.</t>
  </si>
  <si>
    <t>Source : ChatGPT</t>
  </si>
  <si>
    <t xml:space="preserve">Si vous préparez un cocktail avec des couches basées sur la densité, placez le Campari au-dessus d'un liquide plus dense, </t>
  </si>
  <si>
    <t>comme un sirop simple, mais en dessous d'un liquide moins dense, comme un alcool fort sans sucre (par exemple, un gin ou une vodka).</t>
  </si>
  <si>
    <t xml:space="preserve">3. Prenez en compte non seulement la densité, mais aussi la température : les liquides froids ont souvent </t>
  </si>
  <si>
    <t>une densité légèrement supérieure.</t>
  </si>
  <si>
    <t>Avant d'utiliser ce document vérifiez et  modifiez si besoin  les volumes en ml qui ne vous conviennent pas ligne B en fin de page</t>
  </si>
  <si>
    <t>A  &lt; ligne A</t>
  </si>
  <si>
    <t xml:space="preserve">B &lt; Volume en ml </t>
  </si>
  <si>
    <t>Trembler.150.ml</t>
  </si>
  <si>
    <t>❿ Volume Trembler</t>
  </si>
  <si>
    <t>0.15 L</t>
  </si>
  <si>
    <t xml:space="preserve"> Degré d'alcool (TAV) (%)</t>
  </si>
  <si>
    <t>▼  Liaison automatique</t>
  </si>
  <si>
    <t>▲Copiez dans la liste et collez ▲</t>
  </si>
  <si>
    <t>◄  Liaison automatique</t>
  </si>
  <si>
    <t>pas de numérotation dans celle-ci ni les suivantes</t>
  </si>
  <si>
    <t xml:space="preserve">Vous pouvez modifier le tableau de conversion en fonction de vos besoins, seule obligation : </t>
  </si>
  <si>
    <t>que les intitulés du tableau et les intitulés que vous collez dans votre colonne de recherche</t>
  </si>
  <si>
    <t xml:space="preserve"> soient exactement identiques.</t>
  </si>
  <si>
    <t xml:space="preserve">Un point manquant ou un espace en plus et Excel ne reconnait pas. </t>
  </si>
  <si>
    <t>Donc faites du Copier / Coller</t>
  </si>
  <si>
    <t>1. Superposition des couches</t>
  </si>
  <si>
    <t>Les liquides plus denses (comme le sirop de grenadine) resteront au fond du verre.</t>
  </si>
  <si>
    <t>Les liquides moins denses (comme des alcools forts ou des jus légers) flotteront au-dessus.</t>
  </si>
  <si>
    <t>Cela permet de créer des cocktails multicouches comme le "Tequila Sunrise" ou le "B52".</t>
  </si>
  <si>
    <t>2. Aspect visuel</t>
  </si>
  <si>
    <t>La stratification donne un effet esthétique saisissant, rendant le cocktail plus attrayant pour les yeux avant d’être dégusté.</t>
  </si>
  <si>
    <t>3. Dosage équilibré</t>
  </si>
  <si>
    <t>Connaître la densité aide à ajuster les proportions des ingrédients pour que le goût et la texture soient harmonieux.</t>
  </si>
  <si>
    <t>Par exemple, un liquide trop dense peut dominer si mal dosé, masquant les autres saveurs.</t>
  </si>
  <si>
    <t>Comment procéder ?</t>
  </si>
  <si>
    <t>1. Versez les liquides du plus dense au moins dense, souvent en vous aidant d’une cuillère retournée pour éviter de les mélanger.</t>
  </si>
  <si>
    <t>2. Consultez la densité des ingrédients si elle est indiquée, ou fiez-vous à leur consistance (les sirops et liqueurs sont généralement plus denses que les jus ou alcools).</t>
  </si>
  <si>
    <t>Exemple de densités courantes :</t>
  </si>
  <si>
    <t>Sirop de grenadine : environ 1,18 g/ml</t>
  </si>
  <si>
    <t>Jus d'orange : environ 1,04 g/ml</t>
  </si>
  <si>
    <t>Rhum ou vodka : environ 0,96 g/ml</t>
  </si>
  <si>
    <t>En utilisant ces propriétés, vous pouvez non seulement améliorer l'apparence de vos cocktails, mais aussi jouer avec les sensations en bouche.</t>
  </si>
  <si>
    <t xml:space="preserve">La densité en g/ml (grammes par millilitre) joue un rôle clé dans la stratification ou la superposition </t>
  </si>
  <si>
    <t xml:space="preserve">des ingrédients d’un cocktail. </t>
  </si>
  <si>
    <t xml:space="preserve">Elle permet de créer des boissons visuellement attrayantes où les couches de liquides </t>
  </si>
  <si>
    <t xml:space="preserve">restent séparées. </t>
  </si>
  <si>
    <t>1. Calcul des volumes nécessaires</t>
  </si>
  <si>
    <t>Si vous travaillez en poids total, la densité est essentielle pour convertir correctement les poids en volumes.</t>
  </si>
  <si>
    <r>
      <t xml:space="preserve">Par exemple, pour un sirop (densité ~1,18 g/ml), 100 g correspond à environ </t>
    </r>
    <r>
      <rPr>
        <b/>
        <sz val="11"/>
        <color theme="1"/>
        <rFont val="Calibri"/>
        <family val="2"/>
        <scheme val="minor"/>
      </rPr>
      <t>84,75 ml</t>
    </r>
    <r>
      <rPr>
        <sz val="11"/>
        <color theme="1"/>
        <rFont val="Calibri"/>
        <family val="2"/>
        <scheme val="minor"/>
      </rPr>
      <t xml:space="preserve"> (100 ÷ 1,18).</t>
    </r>
  </si>
  <si>
    <r>
      <t xml:space="preserve">Pour un alcool (densité ~0,96 g/ml), 100 g correspond à </t>
    </r>
    <r>
      <rPr>
        <b/>
        <sz val="11"/>
        <color theme="1"/>
        <rFont val="Calibri"/>
        <family val="2"/>
        <scheme val="minor"/>
      </rPr>
      <t>104,17 ml</t>
    </r>
    <r>
      <rPr>
        <sz val="11"/>
        <color theme="1"/>
        <rFont val="Calibri"/>
        <family val="2"/>
        <scheme val="minor"/>
      </rPr>
      <t xml:space="preserve"> (100 ÷ 0,96).</t>
    </r>
  </si>
  <si>
    <t>Ignorer cette différence peut entraîner des erreurs dans les proportions et déséquilibrer le goût du cocktail.</t>
  </si>
  <si>
    <t>2. Stratification et texture</t>
  </si>
  <si>
    <r>
      <t xml:space="preserve">Même si la recette est basée sur le poids, la densité affecte </t>
    </r>
    <r>
      <rPr>
        <b/>
        <sz val="11"/>
        <color theme="1"/>
        <rFont val="Calibri"/>
        <family val="2"/>
        <scheme val="minor"/>
      </rPr>
      <t>la superposition naturelle des liquides</t>
    </r>
    <r>
      <rPr>
        <sz val="11"/>
        <color theme="1"/>
        <rFont val="Calibri"/>
        <family val="2"/>
        <scheme val="minor"/>
      </rPr>
      <t>. Si vous ne prenez pas en compte la densité des ingrédients, vous pourriez :</t>
    </r>
  </si>
  <si>
    <t>Perturber l’apparence du cocktail (couches non distinctes).</t>
  </si>
  <si>
    <t>Créer une texture inattendue ou incohérente en bouche, car les liquides denses contribuent souvent à une sensation plus sirupeuse.</t>
  </si>
  <si>
    <t>Pourquoi est-ce important ?</t>
  </si>
  <si>
    <r>
      <t>Précision dans la recette</t>
    </r>
    <r>
      <rPr>
        <sz val="11"/>
        <color theme="1"/>
        <rFont val="Calibri"/>
        <family val="2"/>
        <scheme val="minor"/>
      </rPr>
      <t xml:space="preserve"> : Les cocktails bien équilibrés dépendent de proportions exactes, surtout pour des saveurs subtiles.</t>
    </r>
  </si>
  <si>
    <r>
      <t>Esthétique et expérience</t>
    </r>
    <r>
      <rPr>
        <sz val="11"/>
        <color theme="1"/>
        <rFont val="Calibri"/>
        <family val="2"/>
        <scheme val="minor"/>
      </rPr>
      <t xml:space="preserve"> : Même dans une recette pondérale, l’interaction entre liquides de différentes densités peut transformer le résultat final.</t>
    </r>
  </si>
  <si>
    <r>
      <t xml:space="preserve">La densité des ingrédients peut avoir une incidence dans une recette de cocktail basée sur le </t>
    </r>
    <r>
      <rPr>
        <b/>
        <sz val="11"/>
        <color theme="1"/>
        <rFont val="Calibri"/>
        <family val="2"/>
        <scheme val="minor"/>
      </rPr>
      <t>poids total des ingrédients</t>
    </r>
    <r>
      <rPr>
        <sz val="11"/>
        <color theme="1"/>
        <rFont val="Calibri"/>
        <family val="2"/>
        <scheme val="minor"/>
      </rPr>
      <t>, notamment pour deux raisons principales :</t>
    </r>
  </si>
  <si>
    <t>différence entre capacité du verre et volume utilisable</t>
  </si>
  <si>
    <r>
      <t xml:space="preserve">La </t>
    </r>
    <r>
      <rPr>
        <b/>
        <sz val="11"/>
        <color theme="1"/>
        <rFont val="Calibri"/>
        <family val="2"/>
        <scheme val="minor"/>
      </rPr>
      <t>capacité du verre</t>
    </r>
    <r>
      <rPr>
        <sz val="11"/>
        <color theme="1"/>
        <rFont val="Calibri"/>
        <family val="2"/>
        <scheme val="minor"/>
      </rPr>
      <t xml:space="preserve"> et le </t>
    </r>
    <r>
      <rPr>
        <b/>
        <sz val="11"/>
        <color theme="1"/>
        <rFont val="Calibri"/>
        <family val="2"/>
        <scheme val="minor"/>
      </rPr>
      <t>volume utilisable</t>
    </r>
    <r>
      <rPr>
        <sz val="11"/>
        <color theme="1"/>
        <rFont val="Calibri"/>
        <family val="2"/>
        <scheme val="minor"/>
      </rPr>
      <t xml:space="preserve"> sont deux concepts différents, particulièrement importants pour les cocktails :</t>
    </r>
  </si>
  <si>
    <t>1. Capacité du verre</t>
  </si>
  <si>
    <r>
      <t xml:space="preserve">La capacité correspond au </t>
    </r>
    <r>
      <rPr>
        <b/>
        <sz val="11"/>
        <color theme="1"/>
        <rFont val="Calibri"/>
        <family val="2"/>
        <scheme val="minor"/>
      </rPr>
      <t>volume total que le verre peut contenir</t>
    </r>
    <r>
      <rPr>
        <sz val="11"/>
        <color theme="1"/>
        <rFont val="Calibri"/>
        <family val="2"/>
        <scheme val="minor"/>
      </rPr>
      <t xml:space="preserve"> lorsqu'il est rempli jusqu'au bord.</t>
    </r>
  </si>
  <si>
    <r>
      <t xml:space="preserve">Exemple : Un verre Old Fashioned a souvent une capacité de </t>
    </r>
    <r>
      <rPr>
        <b/>
        <sz val="11"/>
        <color theme="1"/>
        <rFont val="Calibri"/>
        <family val="2"/>
        <scheme val="minor"/>
      </rPr>
      <t>250 ml</t>
    </r>
    <r>
      <rPr>
        <sz val="11"/>
        <color theme="1"/>
        <rFont val="Calibri"/>
        <family val="2"/>
        <scheme val="minor"/>
      </rPr>
      <t xml:space="preserve"> (8-10 oz).</t>
    </r>
  </si>
  <si>
    <t>2. Volume utilisable</t>
  </si>
  <si>
    <r>
      <t xml:space="preserve">Le volume utilisable est le </t>
    </r>
    <r>
      <rPr>
        <b/>
        <sz val="11"/>
        <color theme="1"/>
        <rFont val="Calibri"/>
        <family val="2"/>
        <scheme val="minor"/>
      </rPr>
      <t>volume réellement utilisé</t>
    </r>
    <r>
      <rPr>
        <sz val="11"/>
        <color theme="1"/>
        <rFont val="Calibri"/>
        <family val="2"/>
        <scheme val="minor"/>
      </rPr>
      <t xml:space="preserve"> dans le verre pour contenir le liquide tout en tenant compte :</t>
    </r>
  </si>
  <si>
    <t>De l’espace occupé par les glaçons ou autres ingrédients solides (tranches de fruits, herbes, etc.).</t>
  </si>
  <si>
    <t>Du besoin de laisser un espace libre en haut du verre (appelé parfois "marge") pour éviter que le liquide ne déborde lorsqu'on le manipule ou lorsqu'on ajoute des garnitures.</t>
  </si>
  <si>
    <t>Différences clés :</t>
  </si>
  <si>
    <t>1. Glaçons et dilution :</t>
  </si>
  <si>
    <r>
      <t xml:space="preserve">Dans un Old Fashioned, les glaçons (ou une sphère de glace) peuvent occuper jusqu’à </t>
    </r>
    <r>
      <rPr>
        <b/>
        <sz val="11"/>
        <color theme="1"/>
        <rFont val="Calibri"/>
        <family val="2"/>
        <scheme val="minor"/>
      </rPr>
      <t>30-50% du volume total</t>
    </r>
    <r>
      <rPr>
        <sz val="11"/>
        <color theme="1"/>
        <rFont val="Calibri"/>
        <family val="2"/>
        <scheme val="minor"/>
      </rPr>
      <t xml:space="preserve"> du verre.</t>
    </r>
  </si>
  <si>
    <r>
      <t xml:space="preserve">Si la capacité est de 250 ml, le volume utilisable pour le liquide peut être réduit à </t>
    </r>
    <r>
      <rPr>
        <b/>
        <sz val="11"/>
        <color theme="1"/>
        <rFont val="Calibri"/>
        <family val="2"/>
        <scheme val="minor"/>
      </rPr>
      <t>120-150 ml</t>
    </r>
    <r>
      <rPr>
        <sz val="11"/>
        <color theme="1"/>
        <rFont val="Calibri"/>
        <family val="2"/>
        <scheme val="minor"/>
      </rPr>
      <t>, selon la quantité de glace.</t>
    </r>
  </si>
  <si>
    <t>2. Esthétique et confort :</t>
  </si>
  <si>
    <r>
      <t xml:space="preserve">Les cocktails sont rarement servis à ras bord, car cela compromet la présentation et le confort pour boire. Une </t>
    </r>
    <r>
      <rPr>
        <b/>
        <sz val="11"/>
        <color theme="1"/>
        <rFont val="Calibri"/>
        <family val="2"/>
        <scheme val="minor"/>
      </rPr>
      <t>marge de 1-2 cm</t>
    </r>
    <r>
      <rPr>
        <sz val="11"/>
        <color theme="1"/>
        <rFont val="Calibri"/>
        <family val="2"/>
        <scheme val="minor"/>
      </rPr>
      <t xml:space="preserve"> est généralement laissée.</t>
    </r>
  </si>
  <si>
    <t>3. Adaptation des recettes :</t>
  </si>
  <si>
    <r>
      <t xml:space="preserve">Lors de la préparation de cocktails, il est important d’adapter les proportions des ingrédients en fonction du </t>
    </r>
    <r>
      <rPr>
        <b/>
        <sz val="11"/>
        <color theme="1"/>
        <rFont val="Calibri"/>
        <family val="2"/>
        <scheme val="minor"/>
      </rPr>
      <t>volume utilisable</t>
    </r>
    <r>
      <rPr>
        <sz val="11"/>
        <color theme="1"/>
        <rFont val="Calibri"/>
        <family val="2"/>
        <scheme val="minor"/>
      </rPr>
      <t xml:space="preserve"> et non de la capacité totale.</t>
    </r>
  </si>
  <si>
    <t>Exemple pour un verre Old Fashioned (250 ml) :</t>
  </si>
  <si>
    <r>
      <t>Capacité totale :</t>
    </r>
    <r>
      <rPr>
        <sz val="11"/>
        <color theme="1"/>
        <rFont val="Calibri"/>
        <family val="2"/>
        <scheme val="minor"/>
      </rPr>
      <t xml:space="preserve"> 250 ml</t>
    </r>
  </si>
  <si>
    <t>Volume utilisable :</t>
  </si>
  <si>
    <r>
      <t xml:space="preserve">Avec une grosse boule de glace : environ </t>
    </r>
    <r>
      <rPr>
        <b/>
        <sz val="11"/>
        <color theme="1"/>
        <rFont val="Calibri"/>
        <family val="2"/>
        <scheme val="minor"/>
      </rPr>
      <t>120-150 ml</t>
    </r>
    <r>
      <rPr>
        <sz val="11"/>
        <color theme="1"/>
        <rFont val="Calibri"/>
        <family val="2"/>
        <scheme val="minor"/>
      </rPr>
      <t xml:space="preserve"> de liquide.</t>
    </r>
  </si>
  <si>
    <r>
      <t xml:space="preserve">Avec des glaçons standards : environ </t>
    </r>
    <r>
      <rPr>
        <b/>
        <sz val="11"/>
        <color theme="1"/>
        <rFont val="Calibri"/>
        <family val="2"/>
        <scheme val="minor"/>
      </rPr>
      <t>150-180 ml</t>
    </r>
    <r>
      <rPr>
        <sz val="11"/>
        <color theme="1"/>
        <rFont val="Calibri"/>
        <family val="2"/>
        <scheme val="minor"/>
      </rPr>
      <t xml:space="preserve"> de liquide.</t>
    </r>
  </si>
  <si>
    <t>Prendre en compte cette différence garantit un cocktail bien équilibré et présenté de manière optimale.</t>
  </si>
  <si>
    <t xml:space="preserve">La capacité du verre et le volume utilisable sont deux concepts différents, particulièrement importants pour les cocktails </t>
  </si>
  <si>
    <t>citron vert en morceaux</t>
  </si>
  <si>
    <t>cachaça</t>
  </si>
  <si>
    <t>Rafraîchir le verre avec la cuillère de bar</t>
  </si>
  <si>
    <t>Piler le demi-citron vert coupé en morceaux et le sucre en poudre</t>
  </si>
  <si>
    <t>Compléter le verre de glace pilée</t>
  </si>
  <si>
    <t>Mélanger et Compléter de glace pilée</t>
  </si>
  <si>
    <t>Matériel : Tea spoon</t>
  </si>
  <si>
    <t>Décoration : morceaux de citron</t>
  </si>
  <si>
    <t>Ce document est composé de :</t>
  </si>
  <si>
    <t>▼</t>
  </si>
  <si>
    <t>avec valeurs ou texte</t>
  </si>
  <si>
    <t xml:space="preserve"> MASQUER Lien &gt;</t>
  </si>
  <si>
    <t>https://support.microsoft.com/fr-fr/office/masquer-ou-afficher-des-lignes-ou-des-colonnes-659c2cad-802e-44ee-a614-dde8443579f8</t>
  </si>
  <si>
    <t>colonnes</t>
  </si>
  <si>
    <t>Collez LES "POSTITS" dans ces colonnes et filtrez colonnes B à G</t>
  </si>
  <si>
    <t>VOUS POUVEZ MASQUER CES COLONNES</t>
  </si>
  <si>
    <t>ARCHIVAGE ET CLASSEMENT utilisez le Filtre de l'onglet Données</t>
  </si>
  <si>
    <t>Recette</t>
  </si>
  <si>
    <t>Alpha</t>
  </si>
  <si>
    <t>Famille</t>
  </si>
  <si>
    <t>Type d'Élément</t>
  </si>
  <si>
    <t>Nom de l'élément</t>
  </si>
  <si>
    <t>Recette mère</t>
  </si>
  <si>
    <t>Pour masquer les lignes vides du "cadre"</t>
  </si>
  <si>
    <t>1 - Positionnez vous sur la cellule A rouge</t>
  </si>
  <si>
    <t>Filtrer</t>
  </si>
  <si>
    <t>Somme</t>
  </si>
  <si>
    <t>Coef.ajustement</t>
  </si>
  <si>
    <t>Choisissez des valeurs spécifiques :</t>
  </si>
  <si>
    <t xml:space="preserve">Décochez (Sélectionner tout) </t>
  </si>
  <si>
    <t xml:space="preserve">pour décocher toutes les cases, </t>
  </si>
  <si>
    <t>Puis cochez A (afficher)</t>
  </si>
  <si>
    <t xml:space="preserve"> pour selectionner les lignes à afficher</t>
  </si>
  <si>
    <t>Pour l'affichage de toutes les lignes</t>
  </si>
  <si>
    <t xml:space="preserve"> faites l'inverse cochez (Sélectionner tout)</t>
  </si>
  <si>
    <t>ou cliquez de nouveau sur "l'entonnoir"</t>
  </si>
  <si>
    <t>trier en haut de l'écran pour désactiver</t>
  </si>
  <si>
    <t xml:space="preserve"> la fonction Tri</t>
  </si>
  <si>
    <t>Récupérez des formules pour</t>
  </si>
  <si>
    <t>vos documents</t>
  </si>
  <si>
    <t>Colonne</t>
  </si>
  <si>
    <t>Prix ne confondez pas prix au Litre ou prix à la pièce</t>
  </si>
  <si>
    <r>
      <t xml:space="preserve">La densité en g/ml (grammes par millilitre) joue un rôle clé dans la </t>
    </r>
    <r>
      <rPr>
        <b/>
        <sz val="11"/>
        <color theme="1"/>
        <rFont val="Calibri"/>
        <family val="2"/>
        <scheme val="minor"/>
      </rPr>
      <t>stratification</t>
    </r>
    <r>
      <rPr>
        <sz val="11"/>
        <color theme="1"/>
        <rFont val="Calibri"/>
        <family val="2"/>
        <scheme val="minor"/>
      </rPr>
      <t xml:space="preserve"> ou la </t>
    </r>
    <r>
      <rPr>
        <b/>
        <sz val="11"/>
        <color theme="1"/>
        <rFont val="Calibri"/>
        <family val="2"/>
        <scheme val="minor"/>
      </rPr>
      <t>superposition</t>
    </r>
    <r>
      <rPr>
        <sz val="11"/>
        <color theme="1"/>
        <rFont val="Calibri"/>
        <family val="2"/>
        <scheme val="minor"/>
      </rPr>
      <t xml:space="preserve"> des ingrédients d’un cocktail. </t>
    </r>
  </si>
  <si>
    <t>Elle permet de créer des boissons visuellement attrayantes où les couches de liquides restent séparées. Voici comment et pourquoi elle est utilisée :</t>
  </si>
  <si>
    <t xml:space="preserve">En résumé, même si la densité n’est pas explicitement mentionnée dans une recette basée sur le poids, </t>
  </si>
  <si>
    <t>elle a une incidence sur le résultat final, notamment pour le volume et l'interaction des ingrédients. Il est donc utile de la considérer pour optimiser votre préparation.</t>
  </si>
  <si>
    <t>les colonnes de A à G vous permettent de faire un tri avec la fonction Trier Filtrer</t>
  </si>
  <si>
    <t>pour retrouver facilement une recette</t>
  </si>
  <si>
    <t>colonne A = afficher "A" ou masquer" ►" les lignes inutilisées</t>
  </si>
  <si>
    <t xml:space="preserve">colonne B nom de la recette avec extraction de la première lettre </t>
  </si>
  <si>
    <t xml:space="preserve">colonne C extraction de la première lettre seule du nom de la recette </t>
  </si>
  <si>
    <t>C.Caipirinha.Avec alcool.All day (ou fancy).Old fashioned.Couleur : rouge doux</t>
  </si>
  <si>
    <t>ensuite le contenant utilisé et enfin la couleur</t>
  </si>
  <si>
    <t>Ensuite collez vos postits colonnes H à R jusqu’à la ligne 700</t>
  </si>
  <si>
    <t>Formules Noms Propres utilisée; même si vous saisissez en MAJUSCULES le texte sera adapté</t>
  </si>
  <si>
    <t>Vous n'etes pas obligés de coller la totalité du postit tout dépend de ce que vous souhaitez faire</t>
  </si>
  <si>
    <t>A - ne coller que la première partie avec les ingrédients si vous voulez un aide mémoire</t>
  </si>
  <si>
    <t>B - collez la totalité avec la Technique de réalisation si vous voulez refaire des fiches complètes</t>
  </si>
  <si>
    <t>❾ Vos Références</t>
  </si>
  <si>
    <t>❿ Dupliquée  pour</t>
  </si>
  <si>
    <t xml:space="preserve">Colonnes </t>
  </si>
  <si>
    <t>soit vous saisissez les références de l'Auteur ❽ parce que cela vous convient</t>
  </si>
  <si>
    <t>ml de cachaça</t>
  </si>
  <si>
    <t>exemple</t>
  </si>
  <si>
    <t xml:space="preserve">C'est la valeur saisie dans cette cellule </t>
  </si>
  <si>
    <t xml:space="preserve">qu'Excel va utiliser pour dupliquer  la recette </t>
  </si>
  <si>
    <t>❿ Dupliquée  pour saisissez un effectif ou une quantité par ligne de produit</t>
  </si>
  <si>
    <t>❾ Saisissez Vos Références, un effectif ou une quantité par ligne de produit</t>
  </si>
  <si>
    <t>❿  Dupliquée  pour Saisissez un effectif ou une quantité par ligne de produit</t>
  </si>
  <si>
    <t>⑪ Prix</t>
  </si>
  <si>
    <t xml:space="preserve">⑪ </t>
  </si>
  <si>
    <t>❾ Vos Références saisissez un effectif ou une quantité par ligne de produit</t>
  </si>
  <si>
    <t>❾ Vos Références et ❿ Dupliquée pour &gt; par ligne de produit</t>
  </si>
  <si>
    <t>Saisissez  ⑪ Prix     ne confondez pas prix au Kg et prix à la pièce</t>
  </si>
  <si>
    <t xml:space="preserve"> Vos poids et volumes convertis</t>
  </si>
  <si>
    <t>Colonnes</t>
  </si>
  <si>
    <t>Avec les valeurs des "Postits"   recalculez colonnes T a AG de nouvelles quantités en saisissant</t>
  </si>
  <si>
    <t>soit vous saisissez une autre valeur adaptée à ce que vous voulez</t>
  </si>
  <si>
    <t>et sur la cellule à côté</t>
  </si>
  <si>
    <t>[Couleur 1]</t>
  </si>
  <si>
    <t>[Couleur 2]</t>
  </si>
  <si>
    <t>[Couleur 3]</t>
  </si>
  <si>
    <t>[Couleur 4]</t>
  </si>
  <si>
    <t>[Couleur 5]</t>
  </si>
  <si>
    <t>[Couleur 6]</t>
  </si>
  <si>
    <t>[Couleur 7]</t>
  </si>
  <si>
    <t>[Couleur 8]</t>
  </si>
  <si>
    <t>[Couleur 9]</t>
  </si>
  <si>
    <t>[Couleur 10]</t>
  </si>
  <si>
    <t>[Couleur 11]</t>
  </si>
  <si>
    <t>[Couleur 12]</t>
  </si>
  <si>
    <t>[Couleur 13]</t>
  </si>
  <si>
    <t>[Couleur 14]</t>
  </si>
  <si>
    <t>[Couleur 15]</t>
  </si>
  <si>
    <t>[Couleur 16]</t>
  </si>
  <si>
    <t>[Couleur 17]</t>
  </si>
  <si>
    <t>[Couleur 18]</t>
  </si>
  <si>
    <t>[Couleur 19]</t>
  </si>
  <si>
    <t>[Couleur 20]</t>
  </si>
  <si>
    <t>[Couleur 21]</t>
  </si>
  <si>
    <t>[Couleur 22]</t>
  </si>
  <si>
    <t>[Couleur 23]</t>
  </si>
  <si>
    <t>[Couleur 24]</t>
  </si>
  <si>
    <t>[Couleur 25]</t>
  </si>
  <si>
    <t>[Couleur 26]</t>
  </si>
  <si>
    <t>[Couleur 27]</t>
  </si>
  <si>
    <t>[Couleur 28]</t>
  </si>
  <si>
    <t>[Couleur 29]</t>
  </si>
  <si>
    <t>[Couleur 30]</t>
  </si>
  <si>
    <t>[Couleur 31]</t>
  </si>
  <si>
    <t>[Couleur 32]</t>
  </si>
  <si>
    <t>[Couleur 33]</t>
  </si>
  <si>
    <t>[Couleur 34]</t>
  </si>
  <si>
    <t>[Couleur 35]</t>
  </si>
  <si>
    <t>[Couleur 36]</t>
  </si>
  <si>
    <t>[Couleur 37]</t>
  </si>
  <si>
    <t>[Couleur 38]</t>
  </si>
  <si>
    <t>[Couleur 39]</t>
  </si>
  <si>
    <t>[Couleur 40]</t>
  </si>
  <si>
    <t>[Couleur 41]</t>
  </si>
  <si>
    <t>[Couleur 42]</t>
  </si>
  <si>
    <t>[Couleur 43]</t>
  </si>
  <si>
    <t>[Couleur 44]</t>
  </si>
  <si>
    <t>[Couleur 45]</t>
  </si>
  <si>
    <t>[Couleur 46]</t>
  </si>
  <si>
    <t>[Couleur 47]</t>
  </si>
  <si>
    <t>[Couleur 48]</t>
  </si>
  <si>
    <t>[Couleur 49]</t>
  </si>
  <si>
    <t>[Couleur 50]</t>
  </si>
  <si>
    <t>[Couleur 52]</t>
  </si>
  <si>
    <t>[Couleur 53]</t>
  </si>
  <si>
    <t>[Couleur 54]</t>
  </si>
  <si>
    <t>[Couleur 55]</t>
  </si>
  <si>
    <t>[Couleur 56]</t>
  </si>
  <si>
    <t># 000080</t>
  </si>
  <si>
    <t># FF00FF</t>
  </si>
  <si>
    <t># FFFF00</t>
  </si>
  <si>
    <t># 00FFFF</t>
  </si>
  <si>
    <t># 800080</t>
  </si>
  <si>
    <t># 800000</t>
  </si>
  <si>
    <t># 008080</t>
  </si>
  <si>
    <t># 0000FF</t>
  </si>
  <si>
    <t># 00CCFF</t>
  </si>
  <si>
    <t># CCFFFF</t>
  </si>
  <si>
    <t># CCFFCC</t>
  </si>
  <si>
    <t># FFFF99</t>
  </si>
  <si>
    <t># 99CCFF</t>
  </si>
  <si>
    <t># FF99CC</t>
  </si>
  <si>
    <t># CC99FF</t>
  </si>
  <si>
    <t># FFCC99</t>
  </si>
  <si>
    <t># 3366FF</t>
  </si>
  <si>
    <t># 33CCCC</t>
  </si>
  <si>
    <t># 99CC00</t>
  </si>
  <si>
    <t># FFCC00</t>
  </si>
  <si>
    <t># FF9900</t>
  </si>
  <si>
    <t># FF6600</t>
  </si>
  <si>
    <t># 666699</t>
  </si>
  <si>
    <t># 969696</t>
  </si>
  <si>
    <t># 003366</t>
  </si>
  <si>
    <t># 333300</t>
  </si>
  <si>
    <t># 993300</t>
  </si>
  <si>
    <t># 993366</t>
  </si>
  <si>
    <t># 333399</t>
  </si>
  <si>
    <t># 333333</t>
  </si>
  <si>
    <t># 808000</t>
  </si>
  <si>
    <t># C0C0C0</t>
  </si>
  <si>
    <t># 808080</t>
  </si>
  <si>
    <t># 9999FF</t>
  </si>
  <si>
    <t># 660066</t>
  </si>
  <si>
    <t># FF8080</t>
  </si>
  <si>
    <t># 0066CC</t>
  </si>
  <si>
    <t># CCCCFF</t>
  </si>
  <si>
    <t>Blanc</t>
  </si>
  <si>
    <t>Rouge</t>
  </si>
  <si>
    <t>Vert</t>
  </si>
  <si>
    <t>Bleu</t>
  </si>
  <si>
    <t>Jaune</t>
  </si>
  <si>
    <t>Magenta</t>
  </si>
  <si>
    <t>Cyan</t>
  </si>
  <si>
    <t>#339966</t>
  </si>
  <si>
    <t>#008000</t>
  </si>
  <si>
    <t>#800000</t>
  </si>
  <si>
    <t>#00FFFF</t>
  </si>
  <si>
    <t>#FF00FF</t>
  </si>
  <si>
    <t>#FFFF00</t>
  </si>
  <si>
    <t>#0000FF</t>
  </si>
  <si>
    <t>#00FF00</t>
  </si>
  <si>
    <t>#FF0000</t>
  </si>
  <si>
    <t>#FFFFFF</t>
  </si>
  <si>
    <t>#000000</t>
  </si>
  <si>
    <t>#FFFFCC</t>
  </si>
  <si>
    <t>Profond ciel Bleu</t>
  </si>
  <si>
    <t>Azur</t>
  </si>
  <si>
    <t>Coul</t>
  </si>
  <si>
    <t>Name</t>
  </si>
  <si>
    <t>Désignation</t>
  </si>
  <si>
    <t>Azur clair.023 délavé.795</t>
  </si>
  <si>
    <t>ciel Bleu2</t>
  </si>
  <si>
    <t>Azur clair.075 délavé.306</t>
  </si>
  <si>
    <t>léger ciel Bleu</t>
  </si>
  <si>
    <t>Azur clair.207 délavé.108</t>
  </si>
  <si>
    <t>Bleu très clair</t>
  </si>
  <si>
    <t>Azur clair.248 délavé.312</t>
  </si>
  <si>
    <t>ciel Bleu1</t>
  </si>
  <si>
    <t>Azur clair.250</t>
  </si>
  <si>
    <t>Bleu très pâle</t>
  </si>
  <si>
    <t>Azur clair.308 délavé.589</t>
  </si>
  <si>
    <t>Ardoise gris 2</t>
  </si>
  <si>
    <t>Azur clair.352 délavé.437</t>
  </si>
  <si>
    <t>Ardoise gris 1</t>
  </si>
  <si>
    <t>Azur clair.573</t>
  </si>
  <si>
    <t>Azur clair.798 délavé.919</t>
  </si>
  <si>
    <t>AliceBleu</t>
  </si>
  <si>
    <t>Azur clair.875</t>
  </si>
  <si>
    <t>Ardoise gris 3</t>
  </si>
  <si>
    <t>Azur foncé.026 délavé.730</t>
  </si>
  <si>
    <t>Profond ciel Bleu2</t>
  </si>
  <si>
    <t>Azur foncé.142</t>
  </si>
  <si>
    <t>Bleu clair</t>
  </si>
  <si>
    <t>Azur foncé.220 délavé.432</t>
  </si>
  <si>
    <t>ciel Bleu3</t>
  </si>
  <si>
    <t>Azur foncé.226 délavé.403</t>
  </si>
  <si>
    <t>Bleu pâle</t>
  </si>
  <si>
    <t>Azur foncé.265 délavé.794</t>
  </si>
  <si>
    <t>Azur foncé.354 délavé.108</t>
  </si>
  <si>
    <t>ciel Bleu</t>
  </si>
  <si>
    <t>Azur foncé.355 délavé.104</t>
  </si>
  <si>
    <t>Profond ciel Bleu3</t>
  </si>
  <si>
    <t>Azur foncé.382</t>
  </si>
  <si>
    <t>Bleu acier</t>
  </si>
  <si>
    <t>Azur foncé.456 délavé.163</t>
  </si>
  <si>
    <t xml:space="preserve">léger Ardoise gris </t>
  </si>
  <si>
    <t>Azur foncé.481 délavé.738</t>
  </si>
  <si>
    <t xml:space="preserve">Ardoise gris </t>
  </si>
  <si>
    <t>Azur foncé.544 délavé.739</t>
  </si>
  <si>
    <t>Ardoise gris 4</t>
  </si>
  <si>
    <t>Azur foncé.577 délavé.739</t>
  </si>
  <si>
    <t>Gris de Payne</t>
  </si>
  <si>
    <t>Azur foncé.660 délavé.833</t>
  </si>
  <si>
    <t>ciel Bleu4</t>
  </si>
  <si>
    <t>Azur foncé.662 délavé.425</t>
  </si>
  <si>
    <t>Acier Bleu</t>
  </si>
  <si>
    <t>Azur foncé.704 délavé.118</t>
  </si>
  <si>
    <t>Bleu grisâtre</t>
  </si>
  <si>
    <t>Azur foncé.714 délavé.635</t>
  </si>
  <si>
    <t>Profond ciel Bleu4</t>
  </si>
  <si>
    <t>Azur foncé.734</t>
  </si>
  <si>
    <t>Gris foncé bleuté</t>
  </si>
  <si>
    <t>Azur foncé.797 délavé.849</t>
  </si>
  <si>
    <t>Bleu de Prusse (pigment)</t>
  </si>
  <si>
    <t>Azur foncé.870 délavé.282</t>
  </si>
  <si>
    <t>Bleu foncé grisâtre</t>
  </si>
  <si>
    <t>Azur foncé.879 délavé.642</t>
  </si>
  <si>
    <t>Bleu noirâtre</t>
  </si>
  <si>
    <t>Azur foncé.954 délavé.652</t>
  </si>
  <si>
    <t>Noir bleuté</t>
  </si>
  <si>
    <t>Azur foncé.963 délavé.807</t>
  </si>
  <si>
    <t>Acier Bleu1</t>
  </si>
  <si>
    <t>Azur lég. bleu clair.130</t>
  </si>
  <si>
    <t>léger Acier Bleu</t>
  </si>
  <si>
    <t>Azur lég. bleu clair.180 délavé.643</t>
  </si>
  <si>
    <t>Bleu ciel</t>
  </si>
  <si>
    <t>Azur lég. bleu clair.183 délavé.021</t>
  </si>
  <si>
    <t>Azur lég. bleu clair.327</t>
  </si>
  <si>
    <t>léger Acier Bleu2</t>
  </si>
  <si>
    <t>Azur lég. bleu clair.370 délavé.449</t>
  </si>
  <si>
    <t>léger Acier Bleu1</t>
  </si>
  <si>
    <t>Azur lég. bleu clair.599</t>
  </si>
  <si>
    <t>léger Acier Bleu3</t>
  </si>
  <si>
    <t>Azur lég. bleu foncé.012 délavé.749</t>
  </si>
  <si>
    <t>Acier Bleu2</t>
  </si>
  <si>
    <t>Azur lég. bleu foncé.030 délavé.231</t>
  </si>
  <si>
    <t>Azur lég. bleu foncé.250 délavé.369</t>
  </si>
  <si>
    <t>Bleu brillant</t>
  </si>
  <si>
    <t>Azur lég. bleu foncé.292 délavé.198</t>
  </si>
  <si>
    <t>Acier Bleu3</t>
  </si>
  <si>
    <t>Azur lég. bleu foncé.300 délavé.234</t>
  </si>
  <si>
    <t>Bleu azur (héraldique)</t>
  </si>
  <si>
    <t>Azur lég. bleu foncé.381 délavé.044</t>
  </si>
  <si>
    <t>Azur lég. bleu foncé.470 délavé.243</t>
  </si>
  <si>
    <t>Bleu céruléen</t>
  </si>
  <si>
    <t>Azur lég. bleu foncé.480 délavé.144</t>
  </si>
  <si>
    <t>Bleu guède</t>
  </si>
  <si>
    <t>Azur lég. bleu foncé.571 délavé.454</t>
  </si>
  <si>
    <t>léger Acier Bleu4</t>
  </si>
  <si>
    <t>Azur lég. bleu foncé.571 délavé.757</t>
  </si>
  <si>
    <t>Bleu franc</t>
  </si>
  <si>
    <t>Azur lég. bleu foncé.615</t>
  </si>
  <si>
    <t>Bleu moyen</t>
  </si>
  <si>
    <t>Azur lég. bleu foncé.632 délavé.320</t>
  </si>
  <si>
    <t>Azur lég. bleu foncé.638 délavé.192</t>
  </si>
  <si>
    <t>Acier Bleu4</t>
  </si>
  <si>
    <t>Azur lég. bleu foncé.695 délavé.254</t>
  </si>
  <si>
    <t>Bleu profond</t>
  </si>
  <si>
    <t>Azur lég. bleu foncé.850</t>
  </si>
  <si>
    <t>Bleu foncé</t>
  </si>
  <si>
    <t>Azur lég. bleu foncé.920</t>
  </si>
  <si>
    <t>Gris clair bleuté</t>
  </si>
  <si>
    <t>Azur lég. cyan clair.001 délavé.930</t>
  </si>
  <si>
    <t>Azur lég. cyan clair.064 délavé.251</t>
  </si>
  <si>
    <t>Azur lég. cyan clair.085 délavé.361</t>
  </si>
  <si>
    <t>léger ciel Bleu2</t>
  </si>
  <si>
    <t>Azur lég. cyan clair.239 délavé.372</t>
  </si>
  <si>
    <t>Bleu fumée</t>
  </si>
  <si>
    <t>Azur lég. cyan clair.264 délavé.656</t>
  </si>
  <si>
    <t>léger ciel Bleu1</t>
  </si>
  <si>
    <t>Azur lég. cyan clair.443</t>
  </si>
  <si>
    <t>Bleu dragée</t>
  </si>
  <si>
    <t>Azur lég. cyan clair.744</t>
  </si>
  <si>
    <t>léger ciel Bleu3</t>
  </si>
  <si>
    <t>Azur lég. cyan foncé.107 délavé.615</t>
  </si>
  <si>
    <t>Bleu céleste</t>
  </si>
  <si>
    <t>Azur lég. cyan foncé.137 délavé.047</t>
  </si>
  <si>
    <t xml:space="preserve">Summer ciel </t>
  </si>
  <si>
    <t>Azur lég. cyan foncé.222 délavé.107</t>
  </si>
  <si>
    <t>Bleu vif</t>
  </si>
  <si>
    <t>Azur lég. cyan foncé.452</t>
  </si>
  <si>
    <t>Gris bleuté</t>
  </si>
  <si>
    <t>Azur lég. cyan foncé.506 délavé.921</t>
  </si>
  <si>
    <t>léger ciel Bleu4</t>
  </si>
  <si>
    <t>Azur lég. cyan foncé.611 délavé.629</t>
  </si>
  <si>
    <t>Bleu verdâtre vif</t>
  </si>
  <si>
    <t>Azur lég. cyan foncé.635</t>
  </si>
  <si>
    <t>Bleu verdâtre franc</t>
  </si>
  <si>
    <t>Azur lég. cyan foncé.708</t>
  </si>
  <si>
    <t>Bleu paon</t>
  </si>
  <si>
    <t>Azur lég. cyan foncé.711 délavé.012</t>
  </si>
  <si>
    <t>Bleu verdâtre très foncé</t>
  </si>
  <si>
    <t>Azur lég. cyan foncé.954</t>
  </si>
  <si>
    <t>Bleu primaire</t>
  </si>
  <si>
    <t>Neon Bleu</t>
  </si>
  <si>
    <t>Bleu clair.078</t>
  </si>
  <si>
    <t>Bleu-violet très pâle</t>
  </si>
  <si>
    <t>Bleu clair.283 délavé.756</t>
  </si>
  <si>
    <t>Quartz</t>
  </si>
  <si>
    <t>Bleu clair.599 délavé.505</t>
  </si>
  <si>
    <t>Pervenche</t>
  </si>
  <si>
    <t>Bleu clair.612</t>
  </si>
  <si>
    <t>Blanc bleuté</t>
  </si>
  <si>
    <t>Bleu clair.670 délavé.905</t>
  </si>
  <si>
    <t>lavender</t>
  </si>
  <si>
    <t>Bleu clair.753 délavé.348</t>
  </si>
  <si>
    <t xml:space="preserve">GhostBlanc </t>
  </si>
  <si>
    <t>Bleu clair.940</t>
  </si>
  <si>
    <t>Bleu2</t>
  </si>
  <si>
    <t>Bleu foncé.142</t>
  </si>
  <si>
    <t>Bleu Majorelle</t>
  </si>
  <si>
    <t>Bleu foncé.194 délavé.209</t>
  </si>
  <si>
    <t>MoyenBleu</t>
  </si>
  <si>
    <t>Bleu foncé.382</t>
  </si>
  <si>
    <t>Rich Bleu</t>
  </si>
  <si>
    <t>Bleu foncé.479 délavé.402</t>
  </si>
  <si>
    <t>Bleu violacé franc</t>
  </si>
  <si>
    <t>Bleu foncé.512 délavé.380</t>
  </si>
  <si>
    <t>Bleu saphir</t>
  </si>
  <si>
    <t>Bleu foncé.534 délavé.001</t>
  </si>
  <si>
    <t>New Midnight Bleu</t>
  </si>
  <si>
    <t>Bleu foncé.659</t>
  </si>
  <si>
    <t>Bleu outremer</t>
  </si>
  <si>
    <t>Bleu foncé.663 délavé.002</t>
  </si>
  <si>
    <t>Bleu violacé moyen</t>
  </si>
  <si>
    <t>Bleu foncé.697 délavé.527</t>
  </si>
  <si>
    <t>Navy Bleu</t>
  </si>
  <si>
    <t>Bleu foncé.704 délavé.118</t>
  </si>
  <si>
    <t>Bleu4</t>
  </si>
  <si>
    <t>Bleu foncé.734</t>
  </si>
  <si>
    <t>Sombre Ardoise Bleu</t>
  </si>
  <si>
    <t>Bleu foncé.760 délavé.078</t>
  </si>
  <si>
    <t>NavyBleu</t>
  </si>
  <si>
    <t>Bleu foncé.777</t>
  </si>
  <si>
    <t>Corn Flower Bleu</t>
  </si>
  <si>
    <t>Bleu foncé.777 délavé.514</t>
  </si>
  <si>
    <t>Bleu violacé vif</t>
  </si>
  <si>
    <t>Bleu foncé.778 délavé.182</t>
  </si>
  <si>
    <t>Bleu Klein</t>
  </si>
  <si>
    <t>Bleu foncé.779 délavé.079</t>
  </si>
  <si>
    <t>MidnightBleu</t>
  </si>
  <si>
    <t>Bleu foncé.821 délavé.112</t>
  </si>
  <si>
    <t>Bleu nuit</t>
  </si>
  <si>
    <t>Bleu foncé.845 délavé.019</t>
  </si>
  <si>
    <t>Bleu violacé profond</t>
  </si>
  <si>
    <t>Bleu foncé.879 délavé.305</t>
  </si>
  <si>
    <t>Midnight Bleu</t>
  </si>
  <si>
    <t>Bleu foncé.888 délavé.533</t>
  </si>
  <si>
    <t>Bleu violacé foncé</t>
  </si>
  <si>
    <t>Bleu foncé.928 délavé.509</t>
  </si>
  <si>
    <t>Charbonneux</t>
  </si>
  <si>
    <t>Bleu foncé.995</t>
  </si>
  <si>
    <t>Bleu électrique</t>
  </si>
  <si>
    <t>Bleu lég. azur clair.026</t>
  </si>
  <si>
    <t>RoyalBleu1</t>
  </si>
  <si>
    <t>Bleu lég. azur clair.068</t>
  </si>
  <si>
    <t>Bleu violacé très clair</t>
  </si>
  <si>
    <t>Bleu lég. azur clair.226 délavé.605</t>
  </si>
  <si>
    <t>silver</t>
  </si>
  <si>
    <t>Bleu lég. azur clair.753 délavé.348</t>
  </si>
  <si>
    <t>RoyalBleu2</t>
  </si>
  <si>
    <t>Bleu lég. azur foncé.083 délavé.129</t>
  </si>
  <si>
    <t>RoyalBleu</t>
  </si>
  <si>
    <t>Bleu lég. azur foncé.186 délavé.137</t>
  </si>
  <si>
    <t>Bleu violacé clair</t>
  </si>
  <si>
    <t>Bleu lég. azur foncé.220 délavé.642</t>
  </si>
  <si>
    <t>Bleu violacé pâle</t>
  </si>
  <si>
    <t>Bleu lég. azur foncé.308 délavé.782</t>
  </si>
  <si>
    <t>RoyalBleu3</t>
  </si>
  <si>
    <t>Bleu lég. azur foncé.337 délavé.134</t>
  </si>
  <si>
    <t>Bleu violacé brillant</t>
  </si>
  <si>
    <t>Bleu lég. azur foncé.356 délavé.485</t>
  </si>
  <si>
    <t>Free Speech Bleu</t>
  </si>
  <si>
    <t>Bleu lég. azur foncé.378 délavé.179</t>
  </si>
  <si>
    <t>Bleu ardoise</t>
  </si>
  <si>
    <t>Bleu lég. azur foncé.585 délavé.696</t>
  </si>
  <si>
    <t>Smalt</t>
  </si>
  <si>
    <t>Bleu lég. azur foncé.673</t>
  </si>
  <si>
    <t>RoyalBleu4</t>
  </si>
  <si>
    <t>Bleu lég. azur foncé.712 délavé.148</t>
  </si>
  <si>
    <t>Bleu violacé grisâtre</t>
  </si>
  <si>
    <t>Bleu lég. azur foncé.765 délavé.645</t>
  </si>
  <si>
    <t>RoyalBleu5</t>
  </si>
  <si>
    <t>Bleu lég. azur foncé.861</t>
  </si>
  <si>
    <t>Bleu persan</t>
  </si>
  <si>
    <t>Bleu lég. violet</t>
  </si>
  <si>
    <t>MoyenArdoise Bleu</t>
  </si>
  <si>
    <t>Bleu lég. violet clair.003 délavé.284</t>
  </si>
  <si>
    <t>Lavande</t>
  </si>
  <si>
    <t>Bleu lég. violet clair.077 délavé.341</t>
  </si>
  <si>
    <t>Ardoise Bleu1</t>
  </si>
  <si>
    <t>Bleu lég. violet clair.165</t>
  </si>
  <si>
    <t>léger Ardoise Bleu</t>
  </si>
  <si>
    <t>Bleu lég. violet clair.169</t>
  </si>
  <si>
    <t>Ardoise Bleu2</t>
  </si>
  <si>
    <t>Bleu lég. violet délavé.283</t>
  </si>
  <si>
    <t>Indigo</t>
  </si>
  <si>
    <t>Bleu lég. violet foncé.048 délavé.025</t>
  </si>
  <si>
    <t>Ardoise Bleu</t>
  </si>
  <si>
    <t>Bleu lég. violet foncé.275 délavé.295</t>
  </si>
  <si>
    <t>Ardoise Bleu3</t>
  </si>
  <si>
    <t>Bleu lég. violet foncé.277 délavé.289</t>
  </si>
  <si>
    <t>Bleu-violet clair</t>
  </si>
  <si>
    <t>Bleu lég. violet foncé.292 délavé.653</t>
  </si>
  <si>
    <t>Bleu-violet pâle</t>
  </si>
  <si>
    <t>Bleu lég. violet foncé.296 délavé.817</t>
  </si>
  <si>
    <t>Bleu-violet brillant</t>
  </si>
  <si>
    <t>Bleu lég. violet foncé.334 délavé.535</t>
  </si>
  <si>
    <t>Bleu-violet franc</t>
  </si>
  <si>
    <t>Bleu lég. violet foncé.602 délavé.402</t>
  </si>
  <si>
    <t>SombreArdoise Bleu</t>
  </si>
  <si>
    <t>Bleu lég. violet foncé.685 délavé.311</t>
  </si>
  <si>
    <t>Ardoise Bleu4</t>
  </si>
  <si>
    <t>Bleu lég. violet foncé.686 délavé.303</t>
  </si>
  <si>
    <t>Indigo (teinture)</t>
  </si>
  <si>
    <t>Bleu lég. violet foncé.844</t>
  </si>
  <si>
    <t>SombreOlivevert2</t>
  </si>
  <si>
    <t>Chartreuse clair.003 délavé.284</t>
  </si>
  <si>
    <t>OliveDrab1</t>
  </si>
  <si>
    <t>Chartreuse clair.051</t>
  </si>
  <si>
    <t>Vert pistache</t>
  </si>
  <si>
    <t>Chartreuse clair.097 délavé.188</t>
  </si>
  <si>
    <t>SombreOlivevert1</t>
  </si>
  <si>
    <t>Chartreuse clair.169</t>
  </si>
  <si>
    <t>Blanc de lait</t>
  </si>
  <si>
    <t>Chartreuse clair.931 délavé.752</t>
  </si>
  <si>
    <t>OliveDrab2</t>
  </si>
  <si>
    <t>Chartreuse foncé.097 délavé.099</t>
  </si>
  <si>
    <t>Vert tilleul</t>
  </si>
  <si>
    <t>Chartreuse foncé.267 délavé.241</t>
  </si>
  <si>
    <t>SombreOlivevert3</t>
  </si>
  <si>
    <t>Chartreuse foncé.275 délavé.295</t>
  </si>
  <si>
    <t>OliveDrab3</t>
  </si>
  <si>
    <t>Chartreuse foncé.348 délavé.103</t>
  </si>
  <si>
    <t>Jaune vert</t>
  </si>
  <si>
    <t>Chartreuse foncé.355 délavé.104</t>
  </si>
  <si>
    <t>SombreOlivevert4</t>
  </si>
  <si>
    <t>Chartreuse foncé.685 délavé.311</t>
  </si>
  <si>
    <t>OliveDrab</t>
  </si>
  <si>
    <t>Chartreuse foncé.704 délavé.118</t>
  </si>
  <si>
    <t>OliveDrab4</t>
  </si>
  <si>
    <t>Chartreuse foncé.717 délavé.118</t>
  </si>
  <si>
    <t>SombreOlivevert</t>
  </si>
  <si>
    <t>Chartreuse foncé.817 délavé.326</t>
  </si>
  <si>
    <t>Vert olive foncé grisâtre</t>
  </si>
  <si>
    <t>Chartreuse foncé.936 délavé.790</t>
  </si>
  <si>
    <t>Vert chartreuse</t>
  </si>
  <si>
    <t>Chartreuse lég. jaune foncé.035 délavé.069</t>
  </si>
  <si>
    <t>Vert jaune vif</t>
  </si>
  <si>
    <t>Chartreuse lég. jaune foncé.523</t>
  </si>
  <si>
    <t>Vert jaune franc</t>
  </si>
  <si>
    <t>Chartreuse lég. jaune foncé.616 délavé.149</t>
  </si>
  <si>
    <t>Vert olive</t>
  </si>
  <si>
    <t>Chartreuse lég. jaune foncé.708 délavé.120</t>
  </si>
  <si>
    <t>Vert militaire</t>
  </si>
  <si>
    <t>Chartreuse lég. jaune foncé.802 délavé.597</t>
  </si>
  <si>
    <t>Vert olive grisâtre</t>
  </si>
  <si>
    <t>Chartreuse lég. jaune foncé.839 délavé.757</t>
  </si>
  <si>
    <t>Vert olive moyen</t>
  </si>
  <si>
    <t>Chartreuse lég. jaune foncé.868 délavé.265</t>
  </si>
  <si>
    <t>Vert olive franc</t>
  </si>
  <si>
    <t>Chartreuse lég. jaune foncé.918</t>
  </si>
  <si>
    <t>Vert olive profond</t>
  </si>
  <si>
    <t>Chartreuse lég. jaune foncé.970</t>
  </si>
  <si>
    <t>Vert lime</t>
  </si>
  <si>
    <t>Chartreuse lég. vert clair.024 délavé.035</t>
  </si>
  <si>
    <t>vertJaune</t>
  </si>
  <si>
    <t>Chartreuse lég. vert clair.030</t>
  </si>
  <si>
    <t>Vert anis</t>
  </si>
  <si>
    <t>Chartreuse lég. vert foncé.093 délavé.210</t>
  </si>
  <si>
    <t>Asperge</t>
  </si>
  <si>
    <t>Chartreuse lég. vert foncé.530 délavé.466</t>
  </si>
  <si>
    <t>Vert avocat</t>
  </si>
  <si>
    <t>Chartreuse lég. vert foncé.768 délavé.008</t>
  </si>
  <si>
    <t>Cyan secondaire</t>
  </si>
  <si>
    <t>léger Cyan3</t>
  </si>
  <si>
    <t>Cyan clair.084 délavé.833</t>
  </si>
  <si>
    <t>SombreArdoise gris 2</t>
  </si>
  <si>
    <t>Cyan clair.133 délavé.326</t>
  </si>
  <si>
    <t>Aigue-marine</t>
  </si>
  <si>
    <t>Cyan clair.139 délavé.139</t>
  </si>
  <si>
    <t>azure3</t>
  </si>
  <si>
    <t>Cyan clair.160 délavé.909</t>
  </si>
  <si>
    <t>Turquoise</t>
  </si>
  <si>
    <t>Cyan clair.254 délavé.464</t>
  </si>
  <si>
    <t>PaleTurquoise2</t>
  </si>
  <si>
    <t>Cyan clair.291 délavé.399</t>
  </si>
  <si>
    <t>PaleTurquoise</t>
  </si>
  <si>
    <t>Cyan clair.296 délavé.402</t>
  </si>
  <si>
    <t>SombreArdoise gris 1</t>
  </si>
  <si>
    <t>Cyan clair.318</t>
  </si>
  <si>
    <t>léger Cyan2</t>
  </si>
  <si>
    <t>Cyan clair.503 délavé.570</t>
  </si>
  <si>
    <t>PaleTurquoise1</t>
  </si>
  <si>
    <t>Cyan clair.506</t>
  </si>
  <si>
    <t>azure2</t>
  </si>
  <si>
    <t>Cyan clair.610 délavé.725</t>
  </si>
  <si>
    <t>léger Cyan</t>
  </si>
  <si>
    <t>Cyan clair.751</t>
  </si>
  <si>
    <t>azure</t>
  </si>
  <si>
    <t>Cyan clair.875</t>
  </si>
  <si>
    <t>Opalin</t>
  </si>
  <si>
    <t>Cyan clair.891</t>
  </si>
  <si>
    <t>Blanc lunaire</t>
  </si>
  <si>
    <t>Cyan clair.898 délavé.171</t>
  </si>
  <si>
    <t>Blanc de zinc (pigment)</t>
  </si>
  <si>
    <t>Cyan clair.915 délavé.204</t>
  </si>
  <si>
    <t>Cyan clair</t>
  </si>
  <si>
    <t>Cyan foncé.018 délavé.052</t>
  </si>
  <si>
    <t>PaleTurquoise3</t>
  </si>
  <si>
    <t>Cyan foncé.068 délavé.673</t>
  </si>
  <si>
    <t>Moyen Turquoise</t>
  </si>
  <si>
    <t>Cyan foncé.117 délavé.382</t>
  </si>
  <si>
    <t>Bleu givré</t>
  </si>
  <si>
    <t>Cyan foncé.138 délavé.519</t>
  </si>
  <si>
    <t>cyan2</t>
  </si>
  <si>
    <t>Cyan foncé.142</t>
  </si>
  <si>
    <t>SombreArdoise gris 3</t>
  </si>
  <si>
    <t>Cyan foncé.183 délavé.486</t>
  </si>
  <si>
    <t>MoyenTurquoise</t>
  </si>
  <si>
    <t>Cyan foncé.287 délavé.191</t>
  </si>
  <si>
    <t>SombreTurquoise</t>
  </si>
  <si>
    <t>Cyan foncé.355</t>
  </si>
  <si>
    <t>cyan3</t>
  </si>
  <si>
    <t>Cyan foncé.382</t>
  </si>
  <si>
    <t>Bleu des mers du sud</t>
  </si>
  <si>
    <t>Cyan foncé.388</t>
  </si>
  <si>
    <t>azure4</t>
  </si>
  <si>
    <t>Cyan foncé.499 délavé.937</t>
  </si>
  <si>
    <t>CadetBleu0</t>
  </si>
  <si>
    <t>Cyan foncé.520 délavé.498</t>
  </si>
  <si>
    <t>Cadet Bleu</t>
  </si>
  <si>
    <t>Cyan foncé.525 délavé.503</t>
  </si>
  <si>
    <t>léger Cyan4</t>
  </si>
  <si>
    <t>Cyan foncé.532 délavé.862</t>
  </si>
  <si>
    <t>PaleTurquoise4</t>
  </si>
  <si>
    <t>Cyan foncé.595 délavé.684</t>
  </si>
  <si>
    <t>SombreArdoise gris 4</t>
  </si>
  <si>
    <t>Cyan foncé.645 délavé.499</t>
  </si>
  <si>
    <t>Bleu sarcelle</t>
  </si>
  <si>
    <t>Cyan foncé.721</t>
  </si>
  <si>
    <t>cyan4</t>
  </si>
  <si>
    <t>Cyan foncé.734</t>
  </si>
  <si>
    <t>Sarcelle</t>
  </si>
  <si>
    <t>Cyan foncé.777</t>
  </si>
  <si>
    <t xml:space="preserve">Sombre Ardoise gris </t>
  </si>
  <si>
    <t>Cyan foncé.888 délavé.533</t>
  </si>
  <si>
    <t>Vert bleuâtre foncé</t>
  </si>
  <si>
    <t>Cyan foncé.926</t>
  </si>
  <si>
    <t>Vert bleuâtre très foncé</t>
  </si>
  <si>
    <t>Cyan foncé.976</t>
  </si>
  <si>
    <t>Dorian (IPJ)</t>
  </si>
  <si>
    <t>Cyan foncé.989 délavé.568</t>
  </si>
  <si>
    <t>turquoise1</t>
  </si>
  <si>
    <t>Cyan lég. azur</t>
  </si>
  <si>
    <t>Bleu verdâtre très clair</t>
  </si>
  <si>
    <t>Cyan lég. azur clair.063 délavé.594</t>
  </si>
  <si>
    <t>CadetBleu2</t>
  </si>
  <si>
    <t>Cyan lég. azur clair.137 délavé.328</t>
  </si>
  <si>
    <t>PowderBleu</t>
  </si>
  <si>
    <t>Cyan lég. azur clair.239 délavé.536</t>
  </si>
  <si>
    <t>CadetBleu1</t>
  </si>
  <si>
    <t>Cyan lég. azur clair.323</t>
  </si>
  <si>
    <t>turquoise2</t>
  </si>
  <si>
    <t>Cyan lég. azur foncé.142</t>
  </si>
  <si>
    <t>CadetBleu3</t>
  </si>
  <si>
    <t>Cyan lég. azur foncé.180 délavé.492</t>
  </si>
  <si>
    <t>turquoise3</t>
  </si>
  <si>
    <t>Cyan lég. azur foncé.382</t>
  </si>
  <si>
    <t>Iris Bleu</t>
  </si>
  <si>
    <t>Cyan lég. azur foncé.413 délavé.003</t>
  </si>
  <si>
    <t>Gris plomb</t>
  </si>
  <si>
    <t>Cyan lég. azur foncé.574 délavé.932</t>
  </si>
  <si>
    <t>CadetBleu4</t>
  </si>
  <si>
    <t>Cyan lég. azur foncé.643 délavé.508</t>
  </si>
  <si>
    <t>Bleu canard</t>
  </si>
  <si>
    <t>Cyan lég. azur foncé.667 délavé.007</t>
  </si>
  <si>
    <t>turquoise4</t>
  </si>
  <si>
    <t>Cyan lég. azur foncé.734</t>
  </si>
  <si>
    <t>Bleu turquoise</t>
  </si>
  <si>
    <t>Cyan lég. émeraude clair.002 délavé.035</t>
  </si>
  <si>
    <t>turquoise</t>
  </si>
  <si>
    <t>Cyan lég. émeraude foncé.195 délavé.134</t>
  </si>
  <si>
    <t>Vert bleuâtre clair</t>
  </si>
  <si>
    <t>Cyan lég. émeraude foncé.435 délavé.490</t>
  </si>
  <si>
    <t>léger marin vert</t>
  </si>
  <si>
    <t>Cyan lég. émeraude foncé.531 délavé.064</t>
  </si>
  <si>
    <t>Vert bleuâtre vif</t>
  </si>
  <si>
    <t>Cyan lég. émeraude foncé.746</t>
  </si>
  <si>
    <t>Vert bleuâtre moyen</t>
  </si>
  <si>
    <t>Cyan lég. émeraude foncé.773 délavé.284</t>
  </si>
  <si>
    <t>Vert bleuâtre franc</t>
  </si>
  <si>
    <t>Cyan lég. émeraude foncé.798</t>
  </si>
  <si>
    <t>Vert pin</t>
  </si>
  <si>
    <t>Cyan lég. émeraude foncé.801 délavé.003</t>
  </si>
  <si>
    <t>Vert bleuâtre profond</t>
  </si>
  <si>
    <t>Cyan lég. émeraude foncé.939</t>
  </si>
  <si>
    <t>Vert très pâle</t>
  </si>
  <si>
    <t>Émeraude clair.375 délavé.653</t>
  </si>
  <si>
    <t>MintCream</t>
  </si>
  <si>
    <t>Émeraude clair.915</t>
  </si>
  <si>
    <t>Vert très clair</t>
  </si>
  <si>
    <t>Émeraude foncé.076 délavé.604</t>
  </si>
  <si>
    <t>Vert pâle</t>
  </si>
  <si>
    <t>Émeraude foncé.350 délavé.845</t>
  </si>
  <si>
    <t>Vert céladon</t>
  </si>
  <si>
    <t>Émeraude foncé.375 délavé.751</t>
  </si>
  <si>
    <t>Vert clair</t>
  </si>
  <si>
    <t>Émeraude foncé.434 délavé.530</t>
  </si>
  <si>
    <t>Vert brillant</t>
  </si>
  <si>
    <t>Émeraude foncé.484 délavé.196</t>
  </si>
  <si>
    <t>Free Speech Aquamarine</t>
  </si>
  <si>
    <t>Émeraude foncé.653 délavé.003</t>
  </si>
  <si>
    <t>marin vert</t>
  </si>
  <si>
    <t>Émeraude foncé.704 délavé.118</t>
  </si>
  <si>
    <t>Vert moyen</t>
  </si>
  <si>
    <t>Émeraude foncé.759 délavé.382</t>
  </si>
  <si>
    <t>Vert franc</t>
  </si>
  <si>
    <t>Émeraude foncé.802</t>
  </si>
  <si>
    <t>Vert profond</t>
  </si>
  <si>
    <t>Émeraude foncé.907</t>
  </si>
  <si>
    <t>aquamarine2</t>
  </si>
  <si>
    <t>Émeraude lég. cyan clair.047 délavé.297</t>
  </si>
  <si>
    <t>Vert opaline</t>
  </si>
  <si>
    <t>Émeraude lég. cyan clair.062 délavé.546</t>
  </si>
  <si>
    <t>aquamarine</t>
  </si>
  <si>
    <t>Émeraude lég. cyan clair.220</t>
  </si>
  <si>
    <t>Blanc verdâtre</t>
  </si>
  <si>
    <t>Émeraude lég. cyan clair.594 délavé.737</t>
  </si>
  <si>
    <t>MoyenAquamarine</t>
  </si>
  <si>
    <t>Émeraude lég. cyan foncé.243 délavé.366</t>
  </si>
  <si>
    <t>Gris verdâtre</t>
  </si>
  <si>
    <t>Émeraude lég. cyan foncé.529 délavé.903</t>
  </si>
  <si>
    <t>Glauque</t>
  </si>
  <si>
    <t>Émeraude lég. cyan foncé.530 délavé.566</t>
  </si>
  <si>
    <t>aquamarine4</t>
  </si>
  <si>
    <t>Émeraude lég. cyan foncé.671 délavé.380</t>
  </si>
  <si>
    <t>Vert grisâtre</t>
  </si>
  <si>
    <t>Émeraude lég. cyan foncé.711 délavé.811</t>
  </si>
  <si>
    <t>Viride</t>
  </si>
  <si>
    <t>Émeraude lég. cyan foncé.715 délavé.378</t>
  </si>
  <si>
    <t>Vert foncé</t>
  </si>
  <si>
    <t>Émeraude lég. cyan foncé.911 délavé.253</t>
  </si>
  <si>
    <t>Vert très foncé</t>
  </si>
  <si>
    <t>Émeraude lég. cyan foncé.951 délavé.486</t>
  </si>
  <si>
    <t>Noir verdâtre</t>
  </si>
  <si>
    <t>Émeraude lég. cyan foncé.969 délavé.869</t>
  </si>
  <si>
    <t>Vert noirâtre</t>
  </si>
  <si>
    <t>Émeraude lég. cyan foncé.971 délavé.732</t>
  </si>
  <si>
    <t>MoyenPrintempsvert</t>
  </si>
  <si>
    <t>Émeraude lég. vert foncé.043</t>
  </si>
  <si>
    <t>Vert vif</t>
  </si>
  <si>
    <t>Émeraude lég. vert foncé.746</t>
  </si>
  <si>
    <t xml:space="preserve">Neon Rose </t>
  </si>
  <si>
    <t>Fuchsia clair.162</t>
  </si>
  <si>
    <t xml:space="preserve">Violet Rouge </t>
  </si>
  <si>
    <t>Fuchsia foncé.355 délavé.104</t>
  </si>
  <si>
    <t>Marron 3</t>
  </si>
  <si>
    <t>Fuchsia foncé.359 délavé.072</t>
  </si>
  <si>
    <t>Mauve (héraldique)</t>
  </si>
  <si>
    <t>Fuchsia foncé.591 délavé.466</t>
  </si>
  <si>
    <t>Marron 4</t>
  </si>
  <si>
    <t>Fuchsia foncé.722 délavé.086</t>
  </si>
  <si>
    <t>Rouge violacé très profond</t>
  </si>
  <si>
    <t>Fuchsia foncé.901 délavé.132</t>
  </si>
  <si>
    <t>Rouge violacé très foncé</t>
  </si>
  <si>
    <t>Fuchsia foncé.951 délavé.310</t>
  </si>
  <si>
    <t>Aubergine</t>
  </si>
  <si>
    <t>Fuchsia foncé.960</t>
  </si>
  <si>
    <t>Gris clair violacé</t>
  </si>
  <si>
    <t>Fuchsia lég. magenta clair.023 délavé.964</t>
  </si>
  <si>
    <t>Violet rougeâtre clair</t>
  </si>
  <si>
    <t>Fuchsia lég. magenta foncé.279 délavé.662</t>
  </si>
  <si>
    <t>Violet rougeâtre pâle</t>
  </si>
  <si>
    <t>Fuchsia lég. magenta foncé.327 délavé.779</t>
  </si>
  <si>
    <t>Rose Mountbatten</t>
  </si>
  <si>
    <t>Fuchsia lég. magenta foncé.471 délavé.763</t>
  </si>
  <si>
    <t>Gris violacé</t>
  </si>
  <si>
    <t>Fuchsia lég. magenta foncé.491 délavé.953</t>
  </si>
  <si>
    <t>Violet rougeâtre franc</t>
  </si>
  <si>
    <t>Fuchsia lég. magenta foncé.567 délavé.379</t>
  </si>
  <si>
    <t>Violet rougeâtre grisâtre</t>
  </si>
  <si>
    <t>Fuchsia lég. magenta foncé.632 délavé.723</t>
  </si>
  <si>
    <t>Violine</t>
  </si>
  <si>
    <t>Fuchsia lég. magenta foncé.633 délavé.009</t>
  </si>
  <si>
    <t>Violet d'évêque</t>
  </si>
  <si>
    <t>Fuchsia lég. magenta foncé.774 délavé.449</t>
  </si>
  <si>
    <t>Colombin (vieilli)</t>
  </si>
  <si>
    <t>Fuchsia lég. magenta foncé.787 délavé.588</t>
  </si>
  <si>
    <t>Rose bonbon</t>
  </si>
  <si>
    <t>Fuchsia lég. rouge clair.006 délavé.103</t>
  </si>
  <si>
    <t>HotRose 2</t>
  </si>
  <si>
    <t>Fuchsia lég. rouge clair.009 délavé.285</t>
  </si>
  <si>
    <t xml:space="preserve">Spicy Rose </t>
  </si>
  <si>
    <t>Fuchsia lég. rouge clair.012</t>
  </si>
  <si>
    <t>Marron 1</t>
  </si>
  <si>
    <t>Fuchsia lég. rouge clair.036</t>
  </si>
  <si>
    <t>Cuisse de nymphe émue</t>
  </si>
  <si>
    <t>Fuchsia lég. rouge clair.147</t>
  </si>
  <si>
    <t>HotRose 1</t>
  </si>
  <si>
    <t>Fuchsia lég. rouge clair.162</t>
  </si>
  <si>
    <t>Rose violacé pâle</t>
  </si>
  <si>
    <t>Fuchsia lég. rouge clair.423 délavé.654</t>
  </si>
  <si>
    <t>Blanc violacé</t>
  </si>
  <si>
    <t>Fuchsia lég. rouge clair.585 délavé.908</t>
  </si>
  <si>
    <t>LavenderBlush2</t>
  </si>
  <si>
    <t>Fuchsia lég. rouge clair.610 délavé.725</t>
  </si>
  <si>
    <t>Cuisse de nymphe</t>
  </si>
  <si>
    <t>Fuchsia lég. rouge clair.795 délavé.085</t>
  </si>
  <si>
    <t>Rose violacé grisâtre</t>
  </si>
  <si>
    <t>Fuchsia lég. rouge foncé.056 délavé.827</t>
  </si>
  <si>
    <t>Rose violacé profond</t>
  </si>
  <si>
    <t>Fuchsia lég. rouge foncé.098 délavé.367</t>
  </si>
  <si>
    <t>Marron 2</t>
  </si>
  <si>
    <t>Fuchsia lég. rouge foncé.110 délavé.070</t>
  </si>
  <si>
    <t>HotRose 3</t>
  </si>
  <si>
    <t>Fuchsia lég. rouge foncé.260 délavé.330</t>
  </si>
  <si>
    <t>Rose balais (minéraux)</t>
  </si>
  <si>
    <t>Fuchsia lég. rouge foncé.292 délavé.416</t>
  </si>
  <si>
    <t xml:space="preserve">VioletRouge </t>
  </si>
  <si>
    <t>Fuchsia lég. rouge foncé.347 délavé.046</t>
  </si>
  <si>
    <t>Rouge magenta ou rouge primaire</t>
  </si>
  <si>
    <t>Fuchsia lég. rouge foncé.413 délavé.026</t>
  </si>
  <si>
    <t>LavenderBlush4</t>
  </si>
  <si>
    <t>Fuchsia lég. rouge foncé.499 délavé.937</t>
  </si>
  <si>
    <t>HotRose 4</t>
  </si>
  <si>
    <t>Fuchsia lég. rouge foncé.689 délavé.286</t>
  </si>
  <si>
    <t>Prune</t>
  </si>
  <si>
    <t>Fuchsia lég. rouge foncé.766 délavé.061</t>
  </si>
  <si>
    <t>Rouge violacé profond</t>
  </si>
  <si>
    <t>Fuchsia lég. rouge foncé.796 délavé.092</t>
  </si>
  <si>
    <t>Étain oxydé</t>
  </si>
  <si>
    <t>Gris</t>
  </si>
  <si>
    <t>gris 73</t>
  </si>
  <si>
    <t>Gris clair.011</t>
  </si>
  <si>
    <t>gris 74</t>
  </si>
  <si>
    <t>Gris clair.035</t>
  </si>
  <si>
    <t xml:space="preserve">gris </t>
  </si>
  <si>
    <t>Gris clair.047</t>
  </si>
  <si>
    <t>gris 75</t>
  </si>
  <si>
    <t>Gris clair.059</t>
  </si>
  <si>
    <t>gris , Silver</t>
  </si>
  <si>
    <t>Gris clair.071</t>
  </si>
  <si>
    <t>gris 76</t>
  </si>
  <si>
    <t>Gris clair.096</t>
  </si>
  <si>
    <t>gris 77</t>
  </si>
  <si>
    <t>Gris clair.121</t>
  </si>
  <si>
    <t>gris 78</t>
  </si>
  <si>
    <t>Gris clair.158</t>
  </si>
  <si>
    <t>gris 79</t>
  </si>
  <si>
    <t>Gris clair.184</t>
  </si>
  <si>
    <t>Pinchard (chevaux vieilli)</t>
  </si>
  <si>
    <t>Gris clair.223</t>
  </si>
  <si>
    <t xml:space="preserve">Very léger gris </t>
  </si>
  <si>
    <t>Gris clair.236</t>
  </si>
  <si>
    <t>Gris perle</t>
  </si>
  <si>
    <t>Gris clair.250</t>
  </si>
  <si>
    <t>gris 81</t>
  </si>
  <si>
    <t>Gris clair.263</t>
  </si>
  <si>
    <t>gris 82</t>
  </si>
  <si>
    <t>Gris clair.290</t>
  </si>
  <si>
    <t xml:space="preserve">léger gris </t>
  </si>
  <si>
    <t>Gris clair.317</t>
  </si>
  <si>
    <t>gris 83</t>
  </si>
  <si>
    <t>Gris clair.331</t>
  </si>
  <si>
    <t>gris 84</t>
  </si>
  <si>
    <t>Gris clair.359</t>
  </si>
  <si>
    <t>gris 85</t>
  </si>
  <si>
    <t>Gris clair.401</t>
  </si>
  <si>
    <t>gris 86</t>
  </si>
  <si>
    <t>Gris clair.429</t>
  </si>
  <si>
    <t>gainsboro</t>
  </si>
  <si>
    <t>Gris clair.444</t>
  </si>
  <si>
    <t>gris 86/87</t>
  </si>
  <si>
    <t>Gris clair.458</t>
  </si>
  <si>
    <t>gris 87</t>
  </si>
  <si>
    <t>Gris clair.473</t>
  </si>
  <si>
    <t>gris 88</t>
  </si>
  <si>
    <t>Gris clair.502</t>
  </si>
  <si>
    <t>gris 89</t>
  </si>
  <si>
    <t>Gris clair.547</t>
  </si>
  <si>
    <t>gris 90</t>
  </si>
  <si>
    <t>Gris clair.577</t>
  </si>
  <si>
    <t>gris 91</t>
  </si>
  <si>
    <t>Gris clair.623</t>
  </si>
  <si>
    <t>gris 92</t>
  </si>
  <si>
    <t>Gris clair.670</t>
  </si>
  <si>
    <t>Étain pur</t>
  </si>
  <si>
    <t>Gris clair.701</t>
  </si>
  <si>
    <t>gris 93</t>
  </si>
  <si>
    <t>Gris clair.717</t>
  </si>
  <si>
    <t>Argile kaolin</t>
  </si>
  <si>
    <t>Gris clair.733</t>
  </si>
  <si>
    <t>gris 94</t>
  </si>
  <si>
    <t>Gris clair.749</t>
  </si>
  <si>
    <t>gris 95</t>
  </si>
  <si>
    <t>Gris clair.781</t>
  </si>
  <si>
    <t>Fumée blanche</t>
  </si>
  <si>
    <t>Gris clair.831</t>
  </si>
  <si>
    <t>gris 97</t>
  </si>
  <si>
    <t>Gris clair.864</t>
  </si>
  <si>
    <t>gris 98</t>
  </si>
  <si>
    <t>Gris clair.914</t>
  </si>
  <si>
    <t>gris 99</t>
  </si>
  <si>
    <t>Gris clair.948</t>
  </si>
  <si>
    <t>Albâtre</t>
  </si>
  <si>
    <t>Gris clair.983</t>
  </si>
  <si>
    <t>gris 72</t>
  </si>
  <si>
    <t>Gris foncé.024</t>
  </si>
  <si>
    <t>gris 71</t>
  </si>
  <si>
    <t>Gris foncé.058</t>
  </si>
  <si>
    <t>gris 70</t>
  </si>
  <si>
    <t>Gris foncé.081</t>
  </si>
  <si>
    <t>gris 69</t>
  </si>
  <si>
    <t>Gris foncé.114</t>
  </si>
  <si>
    <t>Gris acier</t>
  </si>
  <si>
    <t>Gris foncé.125</t>
  </si>
  <si>
    <t>gris 68</t>
  </si>
  <si>
    <t>Gris foncé.146</t>
  </si>
  <si>
    <t>gris 67</t>
  </si>
  <si>
    <t>Gris foncé.167</t>
  </si>
  <si>
    <t>gris 66</t>
  </si>
  <si>
    <t>Gris foncé.199</t>
  </si>
  <si>
    <t>gris 65</t>
  </si>
  <si>
    <t>Gris foncé.219</t>
  </si>
  <si>
    <t>gris 64</t>
  </si>
  <si>
    <t>Gris foncé.250</t>
  </si>
  <si>
    <t>gris 63</t>
  </si>
  <si>
    <t>Gris foncé.269</t>
  </si>
  <si>
    <t>Gris souris</t>
  </si>
  <si>
    <t>Gris foncé.298</t>
  </si>
  <si>
    <t>gris 61</t>
  </si>
  <si>
    <t>Gris foncé.317</t>
  </si>
  <si>
    <t>gris 60</t>
  </si>
  <si>
    <t>Gris foncé.345</t>
  </si>
  <si>
    <t>gris 59</t>
  </si>
  <si>
    <t>Gris foncé.373</t>
  </si>
  <si>
    <t>gris 58</t>
  </si>
  <si>
    <t>Gris foncé.391</t>
  </si>
  <si>
    <t>gris 57</t>
  </si>
  <si>
    <t>Gris foncé.417</t>
  </si>
  <si>
    <t>gris 56</t>
  </si>
  <si>
    <t>Gris foncé.434</t>
  </si>
  <si>
    <t>gris 55</t>
  </si>
  <si>
    <t>Gris foncé.459</t>
  </si>
  <si>
    <t>gris 54</t>
  </si>
  <si>
    <t>Gris foncé.475</t>
  </si>
  <si>
    <t>Gris foncé.492</t>
  </si>
  <si>
    <t>gris 53</t>
  </si>
  <si>
    <t>Gris foncé.499</t>
  </si>
  <si>
    <t>gris 52</t>
  </si>
  <si>
    <t>Gris foncé.515</t>
  </si>
  <si>
    <t>Fer (héraldique)</t>
  </si>
  <si>
    <t>Gris foncé.523</t>
  </si>
  <si>
    <t>gris 51</t>
  </si>
  <si>
    <t>Gris foncé.538</t>
  </si>
  <si>
    <t>Gris fer</t>
  </si>
  <si>
    <t>Gris foncé.560</t>
  </si>
  <si>
    <t>gris 49</t>
  </si>
  <si>
    <t>Gris foncé.575</t>
  </si>
  <si>
    <t>gris 48</t>
  </si>
  <si>
    <t>Gris foncé.596</t>
  </si>
  <si>
    <t>gris 47</t>
  </si>
  <si>
    <t>Gris foncé.610</t>
  </si>
  <si>
    <t>Gris foncé.617</t>
  </si>
  <si>
    <t>gris 46</t>
  </si>
  <si>
    <t>Gris foncé.631</t>
  </si>
  <si>
    <t>gris 45</t>
  </si>
  <si>
    <t>Gris foncé.644</t>
  </si>
  <si>
    <t>gris 44</t>
  </si>
  <si>
    <t>Gris foncé.663</t>
  </si>
  <si>
    <t>gris 43</t>
  </si>
  <si>
    <t>Gris foncé.675</t>
  </si>
  <si>
    <t>gris 42</t>
  </si>
  <si>
    <t>Gris foncé.694</t>
  </si>
  <si>
    <t xml:space="preserve">gris 41, Dimgris </t>
  </si>
  <si>
    <t>Gris foncé.706</t>
  </si>
  <si>
    <t>gris 40</t>
  </si>
  <si>
    <t>Gris foncé.723</t>
  </si>
  <si>
    <t>gris 39</t>
  </si>
  <si>
    <t>Gris foncé.739</t>
  </si>
  <si>
    <t>gris 38</t>
  </si>
  <si>
    <t>Gris foncé.750</t>
  </si>
  <si>
    <t>Gris foncé.756</t>
  </si>
  <si>
    <t>gris 37</t>
  </si>
  <si>
    <t>Gris foncé.766</t>
  </si>
  <si>
    <t>gris 36</t>
  </si>
  <si>
    <t>Gris foncé.776</t>
  </si>
  <si>
    <t>gris 35</t>
  </si>
  <si>
    <t>Gris foncé.791</t>
  </si>
  <si>
    <t>gris 34</t>
  </si>
  <si>
    <t>Gris foncé.800</t>
  </si>
  <si>
    <t>Gris foncé</t>
  </si>
  <si>
    <t>Gris foncé.810</t>
  </si>
  <si>
    <t>Gris foncé.814</t>
  </si>
  <si>
    <t>gris 32</t>
  </si>
  <si>
    <t>Gris foncé.823</t>
  </si>
  <si>
    <t>gris 31</t>
  </si>
  <si>
    <t>Gris foncé.836</t>
  </si>
  <si>
    <t>gris 30</t>
  </si>
  <si>
    <t>Gris foncé.844</t>
  </si>
  <si>
    <t>gris 29</t>
  </si>
  <si>
    <t>Gris foncé.856</t>
  </si>
  <si>
    <t>gris 28</t>
  </si>
  <si>
    <t>Gris foncé.868</t>
  </si>
  <si>
    <t>gris 27</t>
  </si>
  <si>
    <t>Gris foncé.875</t>
  </si>
  <si>
    <t>gris 26</t>
  </si>
  <si>
    <t>Gris foncé.885</t>
  </si>
  <si>
    <t>gris 25</t>
  </si>
  <si>
    <t>Gris foncé.892</t>
  </si>
  <si>
    <t>gris 24</t>
  </si>
  <si>
    <t>Gris foncé.902</t>
  </si>
  <si>
    <t>gris 23</t>
  </si>
  <si>
    <t>Gris foncé.908</t>
  </si>
  <si>
    <t>gris 22</t>
  </si>
  <si>
    <t>Gris foncé.917</t>
  </si>
  <si>
    <t>gris 21</t>
  </si>
  <si>
    <t>Gris foncé.922</t>
  </si>
  <si>
    <t>gris 20</t>
  </si>
  <si>
    <t>Gris foncé.930</t>
  </si>
  <si>
    <t>Gris anthracite</t>
  </si>
  <si>
    <t>Gris foncé.938</t>
  </si>
  <si>
    <t>gris 18</t>
  </si>
  <si>
    <t>Gris foncé.943</t>
  </si>
  <si>
    <t>gris 17</t>
  </si>
  <si>
    <t>Gris foncé.949</t>
  </si>
  <si>
    <t>gris 16</t>
  </si>
  <si>
    <t>Gris foncé.954</t>
  </si>
  <si>
    <t>gris 15</t>
  </si>
  <si>
    <t>Gris foncé.959</t>
  </si>
  <si>
    <t>gris 14</t>
  </si>
  <si>
    <t>Gris foncé.963</t>
  </si>
  <si>
    <t>gris 13</t>
  </si>
  <si>
    <t>Gris foncé.968</t>
  </si>
  <si>
    <t>gris 12</t>
  </si>
  <si>
    <t>Gris foncé.972</t>
  </si>
  <si>
    <t>gris 11</t>
  </si>
  <si>
    <t>Gris foncé.976</t>
  </si>
  <si>
    <t>gris 10</t>
  </si>
  <si>
    <t>Gris foncé.979</t>
  </si>
  <si>
    <t>gris 9</t>
  </si>
  <si>
    <t>Gris foncé.982</t>
  </si>
  <si>
    <t>gris 8</t>
  </si>
  <si>
    <t>Gris foncé.986</t>
  </si>
  <si>
    <t>gris 7</t>
  </si>
  <si>
    <t>Gris foncé.988</t>
  </si>
  <si>
    <t>gris 6</t>
  </si>
  <si>
    <t>Gris foncé.991</t>
  </si>
  <si>
    <t>gris 5</t>
  </si>
  <si>
    <t>Gris foncé.992</t>
  </si>
  <si>
    <t>gris 4</t>
  </si>
  <si>
    <t>Gris foncé.994</t>
  </si>
  <si>
    <t>gris 3</t>
  </si>
  <si>
    <t>Gris foncé.995</t>
  </si>
  <si>
    <t>gris 2</t>
  </si>
  <si>
    <t>Gris foncé.997</t>
  </si>
  <si>
    <t>gris 1</t>
  </si>
  <si>
    <t>Gris foncé.998</t>
  </si>
  <si>
    <t>Jaune secondaire</t>
  </si>
  <si>
    <t>Jaune verdâtre clair</t>
  </si>
  <si>
    <t>Jaune clair.025 délavé.355</t>
  </si>
  <si>
    <t>Jaune citron</t>
  </si>
  <si>
    <t>Jaune clair.048</t>
  </si>
  <si>
    <t>léger Jaune3</t>
  </si>
  <si>
    <t>Jaune clair.084 délavé.833</t>
  </si>
  <si>
    <t>Flave</t>
  </si>
  <si>
    <t>Jaune clair.114 délavé.460</t>
  </si>
  <si>
    <t>Jaune mimosa</t>
  </si>
  <si>
    <t>Jaune clair.147 délavé.020</t>
  </si>
  <si>
    <t>Jaune fleur de soufre</t>
  </si>
  <si>
    <t>Jaune clair.153</t>
  </si>
  <si>
    <t>Ivoire3</t>
  </si>
  <si>
    <t>Jaune clair.160 délavé.909</t>
  </si>
  <si>
    <t>Jaune verdâtre pâle</t>
  </si>
  <si>
    <t>Jaune clair.215 délavé.421</t>
  </si>
  <si>
    <t>Wheat</t>
  </si>
  <si>
    <t>Jaune clair.223 délavé.789</t>
  </si>
  <si>
    <t>Moyen Dorérod</t>
  </si>
  <si>
    <t>Jaune clair.259 délavé.467</t>
  </si>
  <si>
    <t>léger Jaune2</t>
  </si>
  <si>
    <t>Jaune clair.503 délavé.570</t>
  </si>
  <si>
    <t>léger DorérodJaune</t>
  </si>
  <si>
    <t>Jaune clair.609 délavé.219</t>
  </si>
  <si>
    <t>Ivoire2</t>
  </si>
  <si>
    <t>Jaune clair.610 délavé.725</t>
  </si>
  <si>
    <t>beige</t>
  </si>
  <si>
    <t>Jaune clair.637 délavé.467</t>
  </si>
  <si>
    <t>Ivoire</t>
  </si>
  <si>
    <t>Jaune clair.665</t>
  </si>
  <si>
    <t>Écru</t>
  </si>
  <si>
    <t>Jaune clair.742 délavé.067</t>
  </si>
  <si>
    <t>léger Jaune</t>
  </si>
  <si>
    <t>Jaune clair.751</t>
  </si>
  <si>
    <t>Blanc cassé</t>
  </si>
  <si>
    <t>Jaune clair.757 délavé.071</t>
  </si>
  <si>
    <t>Jaune clair.875</t>
  </si>
  <si>
    <t>Jaune verdâtre brillant</t>
  </si>
  <si>
    <t>Jaune foncé.097 délavé.186</t>
  </si>
  <si>
    <t>Dorérod</t>
  </si>
  <si>
    <t>Jaune foncé.117 délavé.382</t>
  </si>
  <si>
    <t>Jaune2</t>
  </si>
  <si>
    <t>Jaune foncé.142</t>
  </si>
  <si>
    <t>Mastic</t>
  </si>
  <si>
    <t>Jaune foncé.249 délavé.776</t>
  </si>
  <si>
    <t>Brillant Or</t>
  </si>
  <si>
    <t>Jaune foncé.290 délavé.028</t>
  </si>
  <si>
    <t>Caca d'oie</t>
  </si>
  <si>
    <t>Jaune foncé.378 délavé.013</t>
  </si>
  <si>
    <t>Jaune3</t>
  </si>
  <si>
    <t>Jaune foncé.382</t>
  </si>
  <si>
    <t>Ivoire4</t>
  </si>
  <si>
    <t>Jaune foncé.499 délavé.937</t>
  </si>
  <si>
    <t>Gris moyen</t>
  </si>
  <si>
    <t>Jaune foncé.530 délavé.984</t>
  </si>
  <si>
    <t>léger Jaune4</t>
  </si>
  <si>
    <t>Jaune foncé.532 délavé.862</t>
  </si>
  <si>
    <t>Jaune verdâtre foncé</t>
  </si>
  <si>
    <t>Jaune foncé.627 délavé.271</t>
  </si>
  <si>
    <t>Jaune4</t>
  </si>
  <si>
    <t>Jaune foncé.734</t>
  </si>
  <si>
    <t>olive</t>
  </si>
  <si>
    <t>Jaune foncé.777</t>
  </si>
  <si>
    <t>Sombre Olive vert</t>
  </si>
  <si>
    <t>Jaune foncé.888 délavé.533</t>
  </si>
  <si>
    <t>Jaune de chrome (pigment)</t>
  </si>
  <si>
    <t>Jaune lég. chartreuse clair.004</t>
  </si>
  <si>
    <t>Vert jaune pâle</t>
  </si>
  <si>
    <t>Jaune lég. chartreuse clair.226 délavé.662</t>
  </si>
  <si>
    <t>Jaune canari</t>
  </si>
  <si>
    <t>Jaune lég. chartreuse foncé.122 délavé.009</t>
  </si>
  <si>
    <t>Jaune moutarde</t>
  </si>
  <si>
    <t>Jaune lég. chartreuse foncé.369</t>
  </si>
  <si>
    <t>LemonChiffon3</t>
  </si>
  <si>
    <t>Jaune lég. orange clair.003 délavé.766</t>
  </si>
  <si>
    <t>Beurre</t>
  </si>
  <si>
    <t>Jaune lég. orange clair.028 délavé.258</t>
  </si>
  <si>
    <t>Jaune poussin</t>
  </si>
  <si>
    <t>Jaune lég. orange clair.051 délavé.144</t>
  </si>
  <si>
    <t>cornsilk3</t>
  </si>
  <si>
    <t>Jaune lég. orange clair.067 délavé.818</t>
  </si>
  <si>
    <t>khaki2</t>
  </si>
  <si>
    <t>Jaune lég. orange clair.101 délavé.315</t>
  </si>
  <si>
    <t>Topaze</t>
  </si>
  <si>
    <t>Jaune lég. orange clair.135 délavé.099</t>
  </si>
  <si>
    <t>khaki</t>
  </si>
  <si>
    <t>Jaune lég. orange clair.145 délavé.294</t>
  </si>
  <si>
    <t>PaleDorérod</t>
  </si>
  <si>
    <t>Jaune lég. orange clair.269 délavé.387</t>
  </si>
  <si>
    <t>Beurre frais</t>
  </si>
  <si>
    <t>Jaune lég. orange clair.275</t>
  </si>
  <si>
    <t>khaki1</t>
  </si>
  <si>
    <t>Jaune lég. orange clair.283</t>
  </si>
  <si>
    <t>LemonChiffon2</t>
  </si>
  <si>
    <t>Jaune lég. orange clair.388 délavé.462</t>
  </si>
  <si>
    <t>Champagne</t>
  </si>
  <si>
    <t>Jaune lég. orange clair.448 délavé.125</t>
  </si>
  <si>
    <t>Blanc crème</t>
  </si>
  <si>
    <t>Jaune lég. orange clair.471 délavé.065</t>
  </si>
  <si>
    <t>cornsilk2</t>
  </si>
  <si>
    <t>Jaune lég. orange clair.477 délavé.541</t>
  </si>
  <si>
    <t>LemonChiffon</t>
  </si>
  <si>
    <t>Jaune lég. orange clair.618</t>
  </si>
  <si>
    <t>Blanc d'Espagne (pigment)</t>
  </si>
  <si>
    <t>Jaune lég. orange clair.866 délavé.129</t>
  </si>
  <si>
    <t>Gris tourdille (chevaux)</t>
  </si>
  <si>
    <t>Jaune lég. orange foncé.010 délavé.906</t>
  </si>
  <si>
    <t>Jaune d'or</t>
  </si>
  <si>
    <t>Jaune lég. orange foncé.131 délavé.005</t>
  </si>
  <si>
    <t>Blé</t>
  </si>
  <si>
    <t>Jaune lég. orange foncé.158 délavé.074</t>
  </si>
  <si>
    <t>khaki3</t>
  </si>
  <si>
    <t>Jaune lég. orange foncé.204 délavé.447</t>
  </si>
  <si>
    <t>Jaune verdâtre vif</t>
  </si>
  <si>
    <t>Jaune lég. orange foncé.278</t>
  </si>
  <si>
    <t>Jaune verdâtre grisâtre</t>
  </si>
  <si>
    <t>Jaune lég. orange foncé.294 délavé.602</t>
  </si>
  <si>
    <t>Clarissimo (cigare)</t>
  </si>
  <si>
    <t>Jaune lég. orange foncé.318 délavé.552</t>
  </si>
  <si>
    <t>SombreKhaki</t>
  </si>
  <si>
    <t>Jaune lég. orange foncé.329 délavé.457</t>
  </si>
  <si>
    <t>Beigeasse (péjoratif)</t>
  </si>
  <si>
    <t>Jaune lég. orange foncé.357 délavé.639</t>
  </si>
  <si>
    <t>Jaune verdâtre moyen</t>
  </si>
  <si>
    <t>Jaune lég. orange foncé.402 délavé.349</t>
  </si>
  <si>
    <t>Jaune verdâtre franc</t>
  </si>
  <si>
    <t>Jaune lég. orange foncé.448 délavé.104</t>
  </si>
  <si>
    <t>brass</t>
  </si>
  <si>
    <t>Jaune lég. orange foncé.472 délavé.217</t>
  </si>
  <si>
    <t>cornsilk4</t>
  </si>
  <si>
    <t>Jaune lég. orange foncé.539 délavé.845</t>
  </si>
  <si>
    <t>Gris clair olivâtre</t>
  </si>
  <si>
    <t>Jaune lég. orange foncé.550 délavé.835</t>
  </si>
  <si>
    <t>LemonChiffon4</t>
  </si>
  <si>
    <t>Jaune lég. orange foncé.565 délavé.775</t>
  </si>
  <si>
    <t>Olive clair grisâtre</t>
  </si>
  <si>
    <t>Jaune lég. orange foncé.588 délavé.687</t>
  </si>
  <si>
    <t>khaki4</t>
  </si>
  <si>
    <t>Jaune lég. orange foncé.654 délavé.462</t>
  </si>
  <si>
    <t>léger Dorérod4</t>
  </si>
  <si>
    <t>Jaune lég. orange foncé.658 délavé.443</t>
  </si>
  <si>
    <t>Jaune verdâtre profond</t>
  </si>
  <si>
    <t>Jaune lég. orange foncé.663</t>
  </si>
  <si>
    <t>Olive clair</t>
  </si>
  <si>
    <t>Jaune lég. orange foncé.715 délavé.272</t>
  </si>
  <si>
    <t>Gris olivâtre</t>
  </si>
  <si>
    <t>Jaune lég. orange foncé.824 délavé.864</t>
  </si>
  <si>
    <t>Olive grisâtre</t>
  </si>
  <si>
    <t>Jaune lég. orange foncé.833 délavé.687</t>
  </si>
  <si>
    <t>Olive moyen</t>
  </si>
  <si>
    <t>Jaune lég. orange foncé.848 délavé.177</t>
  </si>
  <si>
    <t>Olive foncé</t>
  </si>
  <si>
    <t>Jaune lég. orange foncé.930 délavé.454</t>
  </si>
  <si>
    <t>Olive foncé grisâtre</t>
  </si>
  <si>
    <t>Jaune lég. orange foncé.940 délavé.707</t>
  </si>
  <si>
    <t>Noir olivâtre</t>
  </si>
  <si>
    <t>Jaune lég. orange foncé.968 délavé.794</t>
  </si>
  <si>
    <t>Magenta secondaire</t>
  </si>
  <si>
    <t>orchid2</t>
  </si>
  <si>
    <t>Magenta clair.060 délavé.301</t>
  </si>
  <si>
    <t>violet</t>
  </si>
  <si>
    <t>Magenta clair.089 délavé.311</t>
  </si>
  <si>
    <t>thistle3</t>
  </si>
  <si>
    <t>Magenta clair.089 délavé.838</t>
  </si>
  <si>
    <t>plum</t>
  </si>
  <si>
    <t>Magenta clair.090 délavé.595</t>
  </si>
  <si>
    <t>Thistle</t>
  </si>
  <si>
    <t>Magenta clair.223 délavé.789</t>
  </si>
  <si>
    <t>orchid1</t>
  </si>
  <si>
    <t>Magenta clair.235</t>
  </si>
  <si>
    <t>Plum</t>
  </si>
  <si>
    <t>Magenta clair.254 délavé.464</t>
  </si>
  <si>
    <t>plum2</t>
  </si>
  <si>
    <t>Magenta clair.291 délavé.399</t>
  </si>
  <si>
    <t>plum1</t>
  </si>
  <si>
    <t>Magenta clair.506</t>
  </si>
  <si>
    <t>thistle2</t>
  </si>
  <si>
    <t>Magenta clair.510 délavé.578</t>
  </si>
  <si>
    <t>thistle1</t>
  </si>
  <si>
    <t>Magenta clair.758</t>
  </si>
  <si>
    <t>plum3</t>
  </si>
  <si>
    <t>Magenta foncé.068 délavé.673</t>
  </si>
  <si>
    <t>Orchid</t>
  </si>
  <si>
    <t>Magenta foncé.117 délavé.382</t>
  </si>
  <si>
    <t>Orchidée</t>
  </si>
  <si>
    <t>Magenta foncé.124 délavé.385</t>
  </si>
  <si>
    <t>magenta2</t>
  </si>
  <si>
    <t>Magenta foncé.142</t>
  </si>
  <si>
    <t>Mauve</t>
  </si>
  <si>
    <t>Magenta foncé.156 délavé.422</t>
  </si>
  <si>
    <t>orchid3</t>
  </si>
  <si>
    <t>Magenta foncé.235 délavé.385</t>
  </si>
  <si>
    <t>Violet pâle</t>
  </si>
  <si>
    <t>Magenta foncé.266 délavé.880</t>
  </si>
  <si>
    <t>magenta3</t>
  </si>
  <si>
    <t>Magenta foncé.382</t>
  </si>
  <si>
    <t>violet Bleu</t>
  </si>
  <si>
    <t>Magenta foncé.525 délavé.503</t>
  </si>
  <si>
    <t>thistle4</t>
  </si>
  <si>
    <t>Magenta foncé.528 délavé.871</t>
  </si>
  <si>
    <t>plum4</t>
  </si>
  <si>
    <t>Magenta foncé.595 délavé.684</t>
  </si>
  <si>
    <t>Violet grisâtre</t>
  </si>
  <si>
    <t>Magenta foncé.657 délavé.842</t>
  </si>
  <si>
    <t>orchid4</t>
  </si>
  <si>
    <t>Magenta foncé.667 délavé.398</t>
  </si>
  <si>
    <t>magenta4</t>
  </si>
  <si>
    <t>Magenta foncé.734</t>
  </si>
  <si>
    <t>Magenta foncé</t>
  </si>
  <si>
    <t>Magenta foncé.777</t>
  </si>
  <si>
    <t>Violet</t>
  </si>
  <si>
    <t>Magenta foncé.888 délavé.533</t>
  </si>
  <si>
    <t>Violet noirâtre</t>
  </si>
  <si>
    <t>Magenta foncé.963 délavé.734</t>
  </si>
  <si>
    <t>Noir violacé</t>
  </si>
  <si>
    <t>Magenta foncé.966 délavé.924</t>
  </si>
  <si>
    <t>Free Speech Magenta</t>
  </si>
  <si>
    <t>Magenta lég. fuchsia foncé.117 délavé.248</t>
  </si>
  <si>
    <t>Violet rougeâtre très profond</t>
  </si>
  <si>
    <t>Magenta lég. fuchsia foncé.897 délavé.194</t>
  </si>
  <si>
    <t>Violet rougeâtre très foncé</t>
  </si>
  <si>
    <t>Magenta lég. fuchsia foncé.955 délavé.391</t>
  </si>
  <si>
    <t>Violet très clair</t>
  </si>
  <si>
    <t>Magenta lég. violet clair.214 délavé.726</t>
  </si>
  <si>
    <t>Zinzolin</t>
  </si>
  <si>
    <t>Magenta lég. violet foncé.808 délavé.006</t>
  </si>
  <si>
    <t>Violet très foncé</t>
  </si>
  <si>
    <t>Magenta lég. violet foncé.954 délavé.434</t>
  </si>
  <si>
    <t>Mi-bleu mi-azur</t>
  </si>
  <si>
    <t>DodgerBleu</t>
  </si>
  <si>
    <t>Mi-bleu mi-azur clair.013</t>
  </si>
  <si>
    <t>Bleu violacé très pâle</t>
  </si>
  <si>
    <t>Mi-bleu mi-azur clair.294 délavé.684</t>
  </si>
  <si>
    <t>CornflowerBleu</t>
  </si>
  <si>
    <t>Mi-bleu mi-azur foncé.016 délavé.270</t>
  </si>
  <si>
    <t>Sombre Turquoise</t>
  </si>
  <si>
    <t>Mi-bleu mi-azur foncé.117 délavé.382</t>
  </si>
  <si>
    <t>DodgerBleu2</t>
  </si>
  <si>
    <t>Mi-bleu mi-azur foncé.130 délavé.028</t>
  </si>
  <si>
    <t>Bleu charron</t>
  </si>
  <si>
    <t>Mi-bleu mi-azur foncé.148 délavé.655</t>
  </si>
  <si>
    <t>Bleu roi</t>
  </si>
  <si>
    <t>Mi-bleu mi-azur foncé.164 délavé.077</t>
  </si>
  <si>
    <t>DodgerBleu3</t>
  </si>
  <si>
    <t>Mi-bleu mi-azur foncé.372 délavé.030</t>
  </si>
  <si>
    <t>Denim</t>
  </si>
  <si>
    <t>Mi-bleu mi-azur foncé.475 délavé.029</t>
  </si>
  <si>
    <t>Bleu bleuet</t>
  </si>
  <si>
    <t>Mi-bleu mi-azur foncé.475 délavé.354</t>
  </si>
  <si>
    <t>Lapis-lazuli</t>
  </si>
  <si>
    <t>Mi-bleu mi-azur foncé.638 délavé.112</t>
  </si>
  <si>
    <t>Bleu turquin</t>
  </si>
  <si>
    <t>Mi-bleu mi-azur foncé.680 délavé.358</t>
  </si>
  <si>
    <t>DodgerBleu4</t>
  </si>
  <si>
    <t>Mi-bleu mi-azur foncé.728 délavé.038</t>
  </si>
  <si>
    <t>Ardoise</t>
  </si>
  <si>
    <t>Mi-bleu mi-azur foncé.740 délavé.823</t>
  </si>
  <si>
    <t>Bleu de cobalt (pigment)</t>
  </si>
  <si>
    <t>Mi-bleu mi-azur foncé.774 délavé.148</t>
  </si>
  <si>
    <t>Bleu de minuit</t>
  </si>
  <si>
    <t>Mi-bleu mi-azur foncé.861</t>
  </si>
  <si>
    <t>Bleu marine</t>
  </si>
  <si>
    <t>Mi-bleu mi-azur foncé.923 délavé.023</t>
  </si>
  <si>
    <t>Moyen Ardoise Bleu</t>
  </si>
  <si>
    <t>Mi-bleu mi-violet</t>
  </si>
  <si>
    <t>Pourpre 1</t>
  </si>
  <si>
    <t>Mi-bleu mi-violet clair.031</t>
  </si>
  <si>
    <t>MoyenPourpre 2</t>
  </si>
  <si>
    <t>Mi-bleu mi-violet clair.057 délavé.300</t>
  </si>
  <si>
    <t>MoyenPourpre 1</t>
  </si>
  <si>
    <t>Mi-bleu mi-violet clair.231</t>
  </si>
  <si>
    <t>Gris de lin</t>
  </si>
  <si>
    <t>Mi-bleu mi-violet clair.441 délavé.563</t>
  </si>
  <si>
    <t>Bleu-violet très clair</t>
  </si>
  <si>
    <t>Mi-bleu mi-violet clair.638</t>
  </si>
  <si>
    <t>Pourpre 2</t>
  </si>
  <si>
    <t>Mi-bleu mi-violet foncé.115 délavé.060</t>
  </si>
  <si>
    <t>Moyen Orchid</t>
  </si>
  <si>
    <t>Mi-bleu mi-violet foncé.117 délavé.382</t>
  </si>
  <si>
    <t>BleuViolet</t>
  </si>
  <si>
    <t>Mi-bleu mi-violet foncé.209 délavé.064</t>
  </si>
  <si>
    <t>MoyenPourpre 3</t>
  </si>
  <si>
    <t>Mi-bleu mi-violet foncé.238 délavé.379</t>
  </si>
  <si>
    <t>Bleu-violet vif</t>
  </si>
  <si>
    <t>Mi-bleu mi-violet foncé.266 délavé.370</t>
  </si>
  <si>
    <t>Pourpre 3</t>
  </si>
  <si>
    <t>Mi-bleu mi-violet foncé.362 délavé.063</t>
  </si>
  <si>
    <t xml:space="preserve">Free Speech gris </t>
  </si>
  <si>
    <t>Mi-bleu mi-violet foncé.648 délavé.554</t>
  </si>
  <si>
    <t>MoyenPourpre 4</t>
  </si>
  <si>
    <t>Mi-bleu mi-violet foncé.667 délavé.398</t>
  </si>
  <si>
    <t>Bleu-violet moyen</t>
  </si>
  <si>
    <t>Mi-bleu mi-violet foncé.693 délavé.521</t>
  </si>
  <si>
    <t>Bleu-violet grisâtre</t>
  </si>
  <si>
    <t>Mi-bleu mi-violet foncé.777 délavé.680</t>
  </si>
  <si>
    <t>léger Bleu</t>
  </si>
  <si>
    <t>Mi-cyan mi-azur clair.223 délavé.525</t>
  </si>
  <si>
    <t>léger Bleu2</t>
  </si>
  <si>
    <t>Mi-cyan mi-azur clair.313 délavé.412</t>
  </si>
  <si>
    <t>Azurin</t>
  </si>
  <si>
    <t>Mi-cyan mi-azur clair.397 délavé.029</t>
  </si>
  <si>
    <t>léger Bleu1</t>
  </si>
  <si>
    <t>Mi-cyan mi-azur clair.530</t>
  </si>
  <si>
    <t>léger Bleu3</t>
  </si>
  <si>
    <t>Mi-cyan mi-azur foncé.050 délavé.699</t>
  </si>
  <si>
    <t>Bleu verdâtre clair</t>
  </si>
  <si>
    <t>Mi-cyan mi-azur foncé.350 délavé.426</t>
  </si>
  <si>
    <t>Bleu verdâtre brillant</t>
  </si>
  <si>
    <t>Mi-cyan mi-azur foncé.483 délavé.068</t>
  </si>
  <si>
    <t>léger Bleu4</t>
  </si>
  <si>
    <t>Mi-cyan mi-azur foncé.589 délavé.703</t>
  </si>
  <si>
    <t>Bleu verdâtre profond</t>
  </si>
  <si>
    <t>Mi-cyan mi-azur foncé.662 délavé.170</t>
  </si>
  <si>
    <t>Bleu verdâtre moyen</t>
  </si>
  <si>
    <t>Mi-cyan mi-azur foncé.707 délavé.265</t>
  </si>
  <si>
    <t>Bleu verdâtre foncé</t>
  </si>
  <si>
    <t>Mi-cyan mi-azur foncé.898</t>
  </si>
  <si>
    <t>Bleu pétrole</t>
  </si>
  <si>
    <t>Mi-cyan mi-azur foncé.901 délavé.257</t>
  </si>
  <si>
    <t>Vert turquoise</t>
  </si>
  <si>
    <t>Mi-cyan mi-émeraude clair.006 délavé.017</t>
  </si>
  <si>
    <t>Vert bleuâtre très clair</t>
  </si>
  <si>
    <t>Mi-cyan mi-émeraude clair.050 délavé.555</t>
  </si>
  <si>
    <t>Vert bleuâtre brillant</t>
  </si>
  <si>
    <t>Mi-cyan mi-émeraude foncé.610</t>
  </si>
  <si>
    <t>Sombre vert copper</t>
  </si>
  <si>
    <t>Mi-cyan mi-émeraude foncé.740 délavé.553</t>
  </si>
  <si>
    <t>Gris verdâtre foncé</t>
  </si>
  <si>
    <t>Mi-cyan mi-émeraude foncé.820 délavé.889</t>
  </si>
  <si>
    <t>Vert foncé grisâtre</t>
  </si>
  <si>
    <t>Mi-cyan mi-émeraude foncé.882 délavé.752</t>
  </si>
  <si>
    <t>Vert jaune clair</t>
  </si>
  <si>
    <t>Mi-jaune mi-chartreuse foncé.020 délavé.527</t>
  </si>
  <si>
    <t>Vert jaune brillant</t>
  </si>
  <si>
    <t>Mi-jaune mi-chartreuse foncé.193 délavé.247</t>
  </si>
  <si>
    <t>Vert jaune grisâtre</t>
  </si>
  <si>
    <t>Mi-jaune mi-chartreuse foncé.484 délavé.768</t>
  </si>
  <si>
    <t>Vert jaune moyen</t>
  </si>
  <si>
    <t>Mi-jaune mi-chartreuse foncé.559 délavé.496</t>
  </si>
  <si>
    <t>Vert kaki</t>
  </si>
  <si>
    <t>Mi-jaune mi-chartreuse foncé.707 délavé.237</t>
  </si>
  <si>
    <t>Vert Véronèse (pigment)</t>
  </si>
  <si>
    <t>Mi-jaune mi-chartreuse foncé.848 délavé.209</t>
  </si>
  <si>
    <t>Or</t>
  </si>
  <si>
    <t>Mi-jaune mi-orange</t>
  </si>
  <si>
    <t>Jaune impérial</t>
  </si>
  <si>
    <t>Mi-jaune mi-orange clair.039</t>
  </si>
  <si>
    <t>Jaune paille</t>
  </si>
  <si>
    <t>Mi-jaune mi-orange clair.058 délavé.018</t>
  </si>
  <si>
    <t>Jaune brillant</t>
  </si>
  <si>
    <t>Mi-jaune mi-orange clair.074 délavé.093</t>
  </si>
  <si>
    <t>Jaune nankin</t>
  </si>
  <si>
    <t>Mi-jaune mi-orange clair.079 délavé.148</t>
  </si>
  <si>
    <t>léger Dorérod2</t>
  </si>
  <si>
    <t>Mi-jaune mi-orange clair.089 délavé.311</t>
  </si>
  <si>
    <t>léger Dorérod</t>
  </si>
  <si>
    <t>Vanille</t>
  </si>
  <si>
    <t>Mi-jaune mi-orange clair.090 délavé.531</t>
  </si>
  <si>
    <t>Jaune clair</t>
  </si>
  <si>
    <t>Mi-jaune mi-orange clair.156 délavé.142</t>
  </si>
  <si>
    <t>Jaune maïs</t>
  </si>
  <si>
    <t>Mi-jaune mi-orange clair.185</t>
  </si>
  <si>
    <t>léger Dorérod1</t>
  </si>
  <si>
    <t>Mi-jaune mi-orange clair.266</t>
  </si>
  <si>
    <t>Jaune pâle</t>
  </si>
  <si>
    <t>Mi-jaune mi-orange clair.315 délavé.295</t>
  </si>
  <si>
    <t>Bis (héraldique)</t>
  </si>
  <si>
    <t>Mi-jaune mi-orange clair.406 délavé.395</t>
  </si>
  <si>
    <t>Jaune de Naples (pigment)</t>
  </si>
  <si>
    <t>Mi-jaune mi-orange clair.512</t>
  </si>
  <si>
    <t>Platine</t>
  </si>
  <si>
    <t>Mi-jaune mi-orange clair.524 délavé.180</t>
  </si>
  <si>
    <t>Blanc jaunâtre</t>
  </si>
  <si>
    <t>Mi-jaune mi-orange clair.554 délavé.563</t>
  </si>
  <si>
    <t>cornsilk</t>
  </si>
  <si>
    <t>Mi-jaune mi-orange clair.722</t>
  </si>
  <si>
    <t>Bouton d'or</t>
  </si>
  <si>
    <t>Mi-jaune mi-orange foncé.020 délavé.012</t>
  </si>
  <si>
    <t>Gris clair</t>
  </si>
  <si>
    <t>Mi-jaune mi-orange foncé.035 délavé.976</t>
  </si>
  <si>
    <t>Jaune de Mars</t>
  </si>
  <si>
    <t>Mi-jaune mi-orange foncé.051 délavé.191</t>
  </si>
  <si>
    <t>Jaune bouton d’or</t>
  </si>
  <si>
    <t>Mi-jaune mi-orange foncé.070 délavé.013</t>
  </si>
  <si>
    <t>Jaune auréolin</t>
  </si>
  <si>
    <t>Mi-jaune mi-orange foncé.076 délavé.124</t>
  </si>
  <si>
    <t>Gris jaunâtre</t>
  </si>
  <si>
    <t>Mi-jaune mi-orange foncé.085 délavé.842</t>
  </si>
  <si>
    <t>Safran</t>
  </si>
  <si>
    <t>Mi-jaune mi-orange foncé.092 délavé.019</t>
  </si>
  <si>
    <t>Or2</t>
  </si>
  <si>
    <t>Mi-jaune mi-orange foncé.142</t>
  </si>
  <si>
    <t>Chamois</t>
  </si>
  <si>
    <t>Mi-jaune mi-orange foncé.160 délavé.481</t>
  </si>
  <si>
    <t>léger Dorérod3</t>
  </si>
  <si>
    <t>Mi-jaune mi-orange foncé.213 délavé.428</t>
  </si>
  <si>
    <t>Jaune grisâtre</t>
  </si>
  <si>
    <t>Mi-jaune mi-orange foncé.229 délavé.579</t>
  </si>
  <si>
    <t>Queue-de-vache clair</t>
  </si>
  <si>
    <t>Mi-jaune mi-orange foncé.277 délavé.466</t>
  </si>
  <si>
    <t>Old Or</t>
  </si>
  <si>
    <t>Mi-jaune mi-orange foncé.323 délavé.136</t>
  </si>
  <si>
    <t>Jaune banane</t>
  </si>
  <si>
    <t>Mi-jaune mi-orange foncé.353 délavé.005</t>
  </si>
  <si>
    <t>Or3</t>
  </si>
  <si>
    <t>Mi-jaune mi-orange foncé.382</t>
  </si>
  <si>
    <t>Or4</t>
  </si>
  <si>
    <t>Mi-jaune mi-orange foncé.734</t>
  </si>
  <si>
    <t>Gris de maure</t>
  </si>
  <si>
    <t>Mi-jaune mi-orange foncé.797 délavé.580</t>
  </si>
  <si>
    <t>Violet rougeâtre moyen</t>
  </si>
  <si>
    <t>Mi-magenta mi-fuchsia foncé.596 délavé.555</t>
  </si>
  <si>
    <t xml:space="preserve">Sombre Pourpre </t>
  </si>
  <si>
    <t>Mi-magenta mi-fuchsia foncé.736 délavé.108</t>
  </si>
  <si>
    <t>Violet rougeâtre vif</t>
  </si>
  <si>
    <t>Mi-magenta mi-fuchsia foncé.750</t>
  </si>
  <si>
    <t>Gris foncé violacé</t>
  </si>
  <si>
    <t>Mi-magenta mi-fuchsia foncé.790 délavé.908</t>
  </si>
  <si>
    <t>Violet rougeâtre profond</t>
  </si>
  <si>
    <t>Mi-magenta mi-fuchsia foncé.808 délavé.242</t>
  </si>
  <si>
    <t>Violet rougeâtre foncé</t>
  </si>
  <si>
    <t>Mi-magenta mi-fuchsia foncé.843 délavé.546</t>
  </si>
  <si>
    <t>Violet foncé grisâtre</t>
  </si>
  <si>
    <t>Mi-magenta mi-fuchsia foncé.862 délavé.781</t>
  </si>
  <si>
    <t>Violet brillant</t>
  </si>
  <si>
    <t>Mi-magenta mi-violet clair.123 délavé.465</t>
  </si>
  <si>
    <t>MoyenOrchid1</t>
  </si>
  <si>
    <t>Mi-magenta mi-violet clair.139</t>
  </si>
  <si>
    <t>Héliotrope</t>
  </si>
  <si>
    <t>Mi-magenta mi-violet clair.178</t>
  </si>
  <si>
    <t>MoyenOrchid2</t>
  </si>
  <si>
    <t>Mi-magenta mi-violet foncé.022 délavé.245</t>
  </si>
  <si>
    <t>Violet clair</t>
  </si>
  <si>
    <t>Mi-magenta mi-violet foncé.155 délavé.732</t>
  </si>
  <si>
    <t>MoyenOrchid</t>
  </si>
  <si>
    <t>Mi-magenta mi-violet foncé.246 délavé.253</t>
  </si>
  <si>
    <t>MoyenOrchid3</t>
  </si>
  <si>
    <t>Mi-magenta mi-violet foncé.293 délavé.250</t>
  </si>
  <si>
    <t>Violet vif</t>
  </si>
  <si>
    <t>Mi-magenta mi-violet foncé.488 délavé.312</t>
  </si>
  <si>
    <t>Violet moyen</t>
  </si>
  <si>
    <t>Mi-magenta mi-violet foncé.599 délavé.609</t>
  </si>
  <si>
    <t>Violet franc</t>
  </si>
  <si>
    <t>Mi-magenta mi-violet foncé.607 délavé.495</t>
  </si>
  <si>
    <t>MoyenOrchid4</t>
  </si>
  <si>
    <t>Mi-magenta mi-violet foncé.693 délavé.262</t>
  </si>
  <si>
    <t>Violet profond</t>
  </si>
  <si>
    <t>Mi-magenta mi-violet foncé.817 délavé.326</t>
  </si>
  <si>
    <t>Violet foncé</t>
  </si>
  <si>
    <t>Mi-magenta mi-violet foncé.841 délavé.596</t>
  </si>
  <si>
    <t xml:space="preserve">Profond Rose </t>
  </si>
  <si>
    <t>Mi-rouge mi-fuchsia clair.007</t>
  </si>
  <si>
    <t>Rose fuchsia</t>
  </si>
  <si>
    <t>Mi-rouge mi-fuchsia clair.035 délavé.036</t>
  </si>
  <si>
    <t>VioletRouge 1</t>
  </si>
  <si>
    <t>Mi-rouge mi-fuchsia clair.051</t>
  </si>
  <si>
    <t>PaleVioletRouge 2</t>
  </si>
  <si>
    <t>Mi-rouge mi-fuchsia clair.057 délavé.300</t>
  </si>
  <si>
    <t>Rose violacé franc</t>
  </si>
  <si>
    <t>Mi-rouge mi-fuchsia clair.079 délavé.443</t>
  </si>
  <si>
    <t>Rose</t>
  </si>
  <si>
    <t>Mi-rouge mi-fuchsia clair.139 délavé.040</t>
  </si>
  <si>
    <t>LavenderBlush3</t>
  </si>
  <si>
    <t>Mi-rouge mi-fuchsia clair.160 délavé.909</t>
  </si>
  <si>
    <t>PaleVioletRouge 1</t>
  </si>
  <si>
    <t>Mi-rouge mi-fuchsia clair.231</t>
  </si>
  <si>
    <t>Rose violacé clair</t>
  </si>
  <si>
    <t>Mi-rouge mi-fuchsia clair.372 délavé.425</t>
  </si>
  <si>
    <t>Rose dragée</t>
  </si>
  <si>
    <t>Mi-rouge mi-fuchsia clair.521 délavé.036</t>
  </si>
  <si>
    <t>Rose violacé brillant</t>
  </si>
  <si>
    <t>Mi-rouge mi-fuchsia clair.586</t>
  </si>
  <si>
    <t>LavenderBlush</t>
  </si>
  <si>
    <t>Mi-rouge mi-fuchsia clair.875</t>
  </si>
  <si>
    <t>Rose violacé moyen</t>
  </si>
  <si>
    <t>Mi-rouge mi-fuchsia foncé.009 délavé.642</t>
  </si>
  <si>
    <t>VioletRouge 2</t>
  </si>
  <si>
    <t>Mi-rouge mi-fuchsia foncé.097 délavé.099</t>
  </si>
  <si>
    <t xml:space="preserve">PaleVioletRouge </t>
  </si>
  <si>
    <t>Mi-rouge mi-fuchsia foncé.117 délavé.382</t>
  </si>
  <si>
    <t>Profond Rose 2</t>
  </si>
  <si>
    <t>Mi-rouge mi-fuchsia foncé.135 délavé.014</t>
  </si>
  <si>
    <t>PaleVioletRouge 3</t>
  </si>
  <si>
    <t>Mi-rouge mi-fuchsia foncé.238 délavé.379</t>
  </si>
  <si>
    <t>Rose violacé foncé</t>
  </si>
  <si>
    <t>Mi-rouge mi-fuchsia foncé.242 délavé.570</t>
  </si>
  <si>
    <t>Magenta fushia (encre)</t>
  </si>
  <si>
    <t>Mi-rouge mi-fuchsia foncé.285</t>
  </si>
  <si>
    <t>Rouge violacé vif</t>
  </si>
  <si>
    <t>Mi-rouge mi-fuchsia foncé.311 délavé.187</t>
  </si>
  <si>
    <t>VioletRouge 3</t>
  </si>
  <si>
    <t>Mi-rouge mi-fuchsia foncé.348 délavé.103</t>
  </si>
  <si>
    <t>Profond Rose 3</t>
  </si>
  <si>
    <t>Mi-rouge mi-fuchsia foncé.377 délavé.017</t>
  </si>
  <si>
    <t>Rouge violacé franc</t>
  </si>
  <si>
    <t>Mi-rouge mi-fuchsia foncé.480 délavé.233</t>
  </si>
  <si>
    <t>Rouge violacé moyen</t>
  </si>
  <si>
    <t>Mi-rouge mi-fuchsia foncé.513 délavé.354</t>
  </si>
  <si>
    <t xml:space="preserve">Marron </t>
  </si>
  <si>
    <t>Mi-rouge mi-fuchsia foncé.526 délavé.131</t>
  </si>
  <si>
    <t>Rouge violacé grisâtre</t>
  </si>
  <si>
    <t>Mi-rouge mi-fuchsia foncé.589 délavé.582</t>
  </si>
  <si>
    <t>PaleVioletRouge 4</t>
  </si>
  <si>
    <t>Mi-rouge mi-fuchsia foncé.667 délavé.398</t>
  </si>
  <si>
    <t>VioletRouge 4</t>
  </si>
  <si>
    <t>Mi-rouge mi-fuchsia foncé.717 délavé.118</t>
  </si>
  <si>
    <t>Profond Rose 4</t>
  </si>
  <si>
    <t>Mi-rouge mi-fuchsia foncé.731 délavé.022</t>
  </si>
  <si>
    <t>Rouge violacé foncé</t>
  </si>
  <si>
    <t>Mi-rouge mi-fuchsia foncé.826 délavé.371</t>
  </si>
  <si>
    <t>Rouge très foncé</t>
  </si>
  <si>
    <t>Mi-rouge mi-fuchsia foncé.939 délavé.287</t>
  </si>
  <si>
    <t>Noir rougeâtre</t>
  </si>
  <si>
    <t>Mi-rouge mi-fuchsia foncé.963 délavé.807</t>
  </si>
  <si>
    <t xml:space="preserve">Corail </t>
  </si>
  <si>
    <t>Mi-rouge mi-orange</t>
  </si>
  <si>
    <t>SombreOrange</t>
  </si>
  <si>
    <t>Gris rosé</t>
  </si>
  <si>
    <t>Mi-rouge mi-orange clair.001 délavé.918</t>
  </si>
  <si>
    <t>Orange brillant</t>
  </si>
  <si>
    <t>Mi-rouge mi-orange clair.035 délavé.036</t>
  </si>
  <si>
    <t>Saumon</t>
  </si>
  <si>
    <t>Mi-rouge mi-orange clair.035 délavé.124</t>
  </si>
  <si>
    <t>Carnation (héraldique)</t>
  </si>
  <si>
    <t>Mi-rouge mi-orange clair.413 délavé.030</t>
  </si>
  <si>
    <t>Blanc rosé</t>
  </si>
  <si>
    <t>Mi-rouge mi-orange clair.585 délavé.835</t>
  </si>
  <si>
    <t>Coquille d'œuf</t>
  </si>
  <si>
    <t>Mi-rouge mi-orange clair.734 délavé.130</t>
  </si>
  <si>
    <t>Rose jaunâtre grisâtre</t>
  </si>
  <si>
    <t>Mi-rouge mi-orange foncé.046 délavé.786</t>
  </si>
  <si>
    <t>Orange vif</t>
  </si>
  <si>
    <t>Mi-rouge mi-orange foncé.101</t>
  </si>
  <si>
    <t>Tan</t>
  </si>
  <si>
    <t>Mi-rouge mi-orange foncé.117 délavé.382</t>
  </si>
  <si>
    <t>Orange franc</t>
  </si>
  <si>
    <t>Mi-rouge mi-orange foncé.122 délavé.063</t>
  </si>
  <si>
    <t>SombreOrange2</t>
  </si>
  <si>
    <t>Mi-rouge mi-orange foncé.142</t>
  </si>
  <si>
    <t>Orange</t>
  </si>
  <si>
    <t>Mi-rouge mi-orange foncé.144 délavé.012</t>
  </si>
  <si>
    <t>Feldspath</t>
  </si>
  <si>
    <t>Mi-rouge mi-orange foncé.170 délavé.445</t>
  </si>
  <si>
    <t>Abricot</t>
  </si>
  <si>
    <t>Mi-rouge mi-orange foncé.173 délavé.075</t>
  </si>
  <si>
    <t>Orange moyen</t>
  </si>
  <si>
    <t>Mi-rouge mi-orange foncé.197 délavé.255</t>
  </si>
  <si>
    <t>Citrouille</t>
  </si>
  <si>
    <t>Mi-rouge mi-orange foncé.249 délavé.019</t>
  </si>
  <si>
    <t>chocolate</t>
  </si>
  <si>
    <t>Mi-rouge mi-orange foncé.335 délavé.040</t>
  </si>
  <si>
    <t>Mi-rouge mi-orange foncé.348 délavé.103</t>
  </si>
  <si>
    <t>chocolate3</t>
  </si>
  <si>
    <t>Mi-rouge mi-orange foncé.369 délavé.040</t>
  </si>
  <si>
    <t>SombreOrange3</t>
  </si>
  <si>
    <t>Mi-rouge mi-orange foncé.382</t>
  </si>
  <si>
    <t>Orange profond</t>
  </si>
  <si>
    <t>Mi-rouge mi-orange foncé.468 délavé.031</t>
  </si>
  <si>
    <t>copper</t>
  </si>
  <si>
    <t>Mi-rouge mi-orange foncé.477 délavé.133</t>
  </si>
  <si>
    <t>Brun rougeâtre clair grisâtre</t>
  </si>
  <si>
    <t>Mi-rouge mi-orange foncé.504 délavé.718</t>
  </si>
  <si>
    <t>Orange brunâtre</t>
  </si>
  <si>
    <t>Mi-rouge mi-orange foncé.526 délavé.175</t>
  </si>
  <si>
    <t>Cuivre</t>
  </si>
  <si>
    <t>Mi-rouge mi-orange foncé.540</t>
  </si>
  <si>
    <t>Baillet (chevaux vieilli)</t>
  </si>
  <si>
    <t>Mi-rouge mi-orange foncé.540 délavé.120</t>
  </si>
  <si>
    <t>Alezan (chevaux)</t>
  </si>
  <si>
    <t>Mi-rouge mi-orange foncé.584 délavé.097</t>
  </si>
  <si>
    <t>Sombre Tan</t>
  </si>
  <si>
    <t>Mi-rouge mi-orange foncé.600 délavé.410</t>
  </si>
  <si>
    <t>Tanné (héraldique)</t>
  </si>
  <si>
    <t>Mi-rouge mi-orange foncé.604 délavé.003</t>
  </si>
  <si>
    <t>Tabac</t>
  </si>
  <si>
    <t>Mi-rouge mi-orange foncé.631 délavé.073</t>
  </si>
  <si>
    <t>Rouille</t>
  </si>
  <si>
    <t>Mi-rouge mi-orange foncé.669 délavé.053</t>
  </si>
  <si>
    <t>Noisette</t>
  </si>
  <si>
    <t>Mi-rouge mi-orange foncé.669 délavé.134</t>
  </si>
  <si>
    <t>Terre de Sienne</t>
  </si>
  <si>
    <t>Mi-rouge mi-orange foncé.685 délavé.229</t>
  </si>
  <si>
    <t>Sombre Wood</t>
  </si>
  <si>
    <t>Mi-rouge mi-orange foncé.700 délavé.382</t>
  </si>
  <si>
    <t>Claro (cigare)</t>
  </si>
  <si>
    <t>Mi-rouge mi-orange foncé.715 délavé.323</t>
  </si>
  <si>
    <t xml:space="preserve">SaddleBrun </t>
  </si>
  <si>
    <t>Mi-rouge mi-orange foncé.727 délavé.048</t>
  </si>
  <si>
    <t>SombreOrange4</t>
  </si>
  <si>
    <t>Mi-rouge mi-orange foncé.734</t>
  </si>
  <si>
    <t>Brun franc</t>
  </si>
  <si>
    <t>Mi-rouge mi-orange foncé.765 délavé.096</t>
  </si>
  <si>
    <t>Brun moyen</t>
  </si>
  <si>
    <t>Mi-rouge mi-orange foncé.794 délavé.391</t>
  </si>
  <si>
    <t>Brun grisâtre</t>
  </si>
  <si>
    <t>Mi-rouge mi-orange foncé.804 délavé.674</t>
  </si>
  <si>
    <t>Semi-Sweet Chocolate</t>
  </si>
  <si>
    <t>Mi-rouge mi-orange foncé.827 délavé.234</t>
  </si>
  <si>
    <t xml:space="preserve">Very Sombre Brun </t>
  </si>
  <si>
    <t>Mi-rouge mi-orange foncé.853 délavé.474</t>
  </si>
  <si>
    <t>Chocolat</t>
  </si>
  <si>
    <t>Mi-rouge mi-orange foncé.876 délavé.269</t>
  </si>
  <si>
    <t>baker's chocolate</t>
  </si>
  <si>
    <t>Mi-rouge mi-orange foncé.879 délavé.145</t>
  </si>
  <si>
    <t>Brun profond</t>
  </si>
  <si>
    <t>Mi-rouge mi-orange foncé.885 délavé.174</t>
  </si>
  <si>
    <t>Marron</t>
  </si>
  <si>
    <t>Mi-rouge mi-orange foncé.898</t>
  </si>
  <si>
    <t>Brun sombre grisâtre</t>
  </si>
  <si>
    <t>Mi-rouge mi-orange foncé.923 délavé.685</t>
  </si>
  <si>
    <t>Brun foncé</t>
  </si>
  <si>
    <t>Mi-rouge mi-orange foncé.933 délavé.281</t>
  </si>
  <si>
    <t>Brou de noix</t>
  </si>
  <si>
    <t>Mi-rouge mi-orange foncé.947 délavé.043</t>
  </si>
  <si>
    <t>Noir brunâtre</t>
  </si>
  <si>
    <t>Mi-rouge mi-orange foncé.966 délavé.702</t>
  </si>
  <si>
    <t>Cachou</t>
  </si>
  <si>
    <t>Mi-rouge mi-orange foncé.967 délavé.215</t>
  </si>
  <si>
    <t>chartreuse</t>
  </si>
  <si>
    <t>Mi-vert mi-chartreuse</t>
  </si>
  <si>
    <t>Lawnvert</t>
  </si>
  <si>
    <t>Mi-vert mi-chartreuse foncé.026</t>
  </si>
  <si>
    <t>chartreuse2</t>
  </si>
  <si>
    <t>Mi-vert mi-chartreuse foncé.142</t>
  </si>
  <si>
    <t>Vert absinthe</t>
  </si>
  <si>
    <t>Mi-vert mi-chartreuse foncé.195 délavé.188</t>
  </si>
  <si>
    <t>chartreuse3</t>
  </si>
  <si>
    <t>Mi-vert mi-chartreuse foncé.382</t>
  </si>
  <si>
    <t>chartreuse4</t>
  </si>
  <si>
    <t>Mi-vert mi-chartreuse foncé.734</t>
  </si>
  <si>
    <t>Vert jaune profond</t>
  </si>
  <si>
    <t>Mi-vert mi-chartreuse foncé.805 délavé.238</t>
  </si>
  <si>
    <t>Vert printemps</t>
  </si>
  <si>
    <t>Mi-vert mi-émeraude</t>
  </si>
  <si>
    <t>Vert menthe à l'eau</t>
  </si>
  <si>
    <t>Mi-vert mi-émeraude clair.042 délavé.107</t>
  </si>
  <si>
    <t>marin vert1</t>
  </si>
  <si>
    <t>Mi-vert mi-émeraude clair.093</t>
  </si>
  <si>
    <t>Mi-vert mi-émeraude foncé.009</t>
  </si>
  <si>
    <t>Gris verdâtre clair</t>
  </si>
  <si>
    <t>Mi-vert mi-émeraude foncé.022 délavé.929</t>
  </si>
  <si>
    <t>marin vert2</t>
  </si>
  <si>
    <t>Mi-vert mi-émeraude foncé.062 délavé.170</t>
  </si>
  <si>
    <t>Aquamarine</t>
  </si>
  <si>
    <t>Mi-vert mi-émeraude foncé.117 délavé.382</t>
  </si>
  <si>
    <t>Printempsvert2</t>
  </si>
  <si>
    <t>Mi-vert mi-émeraude foncé.142</t>
  </si>
  <si>
    <t>marin vert3</t>
  </si>
  <si>
    <t>Mi-vert mi-émeraude foncé.323 délavé.174</t>
  </si>
  <si>
    <t>Printempsvert3</t>
  </si>
  <si>
    <t>Mi-vert mi-émeraude foncé.382</t>
  </si>
  <si>
    <t>Moyen marin vert</t>
  </si>
  <si>
    <t>Mi-vert mi-émeraude foncé.493 délavé.187</t>
  </si>
  <si>
    <t>Vert poireau ou prasin</t>
  </si>
  <si>
    <t>Mi-vert mi-émeraude foncé.534 délavé.325</t>
  </si>
  <si>
    <t>Vert malachite</t>
  </si>
  <si>
    <t>Mi-vert mi-émeraude foncé.625 délavé.076</t>
  </si>
  <si>
    <t>marin vert, marin vert4</t>
  </si>
  <si>
    <t>Mi-vert mi-émeraude foncé.705 délavé.194</t>
  </si>
  <si>
    <t>Printempsvert4</t>
  </si>
  <si>
    <t>Mi-vert mi-émeraude foncé.734</t>
  </si>
  <si>
    <t>Vert mélèze</t>
  </si>
  <si>
    <t>Mi-vert mi-émeraude foncé.793 délavé.402</t>
  </si>
  <si>
    <t>Vert jaunâtre profond</t>
  </si>
  <si>
    <t>Mi-vert mi-émeraude foncé.872</t>
  </si>
  <si>
    <t>Vert épinard</t>
  </si>
  <si>
    <t>Mi-vert mi-émeraude foncé.891 délavé.161</t>
  </si>
  <si>
    <t>Vert sapin</t>
  </si>
  <si>
    <t>Mi-vert mi-émeraude foncé.909 délavé.057</t>
  </si>
  <si>
    <t>Vert jaunâtre très foncé</t>
  </si>
  <si>
    <t>Mi-vert mi-émeraude foncé.952 délavé.369</t>
  </si>
  <si>
    <t>Vert jaunâtre très profond</t>
  </si>
  <si>
    <t>Mi-vert mi-émeraude foncé.968</t>
  </si>
  <si>
    <t>Noir</t>
  </si>
  <si>
    <t>SombRouge orérod1</t>
  </si>
  <si>
    <t>Orange clair.005</t>
  </si>
  <si>
    <t>Dorérod1</t>
  </si>
  <si>
    <t>Orange clair.019</t>
  </si>
  <si>
    <t>AntiqueBlanc 3</t>
  </si>
  <si>
    <t>Orange clair.061 délavé.814</t>
  </si>
  <si>
    <t>Jaune orangé brillant</t>
  </si>
  <si>
    <t>Orange clair.082</t>
  </si>
  <si>
    <t>Aurore</t>
  </si>
  <si>
    <t>Orange clair.122</t>
  </si>
  <si>
    <t>burlywood2</t>
  </si>
  <si>
    <t>Orange clair.150 délavé.333</t>
  </si>
  <si>
    <t>Jaune orangé clair</t>
  </si>
  <si>
    <t>Orange clair.185 délavé.084</t>
  </si>
  <si>
    <t>New Tan</t>
  </si>
  <si>
    <t>Orange clair.186 délavé.406</t>
  </si>
  <si>
    <t>NavajoBlanc 2</t>
  </si>
  <si>
    <t>Orange clair.224 délavé.365</t>
  </si>
  <si>
    <t>burlywood1</t>
  </si>
  <si>
    <t>Orange clair.337</t>
  </si>
  <si>
    <t>bisque2</t>
  </si>
  <si>
    <t>Orange clair.341 délavé.429</t>
  </si>
  <si>
    <t>Jaune orangé pâle</t>
  </si>
  <si>
    <t>Orange clair.342 délavé.130</t>
  </si>
  <si>
    <t xml:space="preserve">NavajoBlanc </t>
  </si>
  <si>
    <t>Orange clair.427</t>
  </si>
  <si>
    <t>AntiqueBlanc 2</t>
  </si>
  <si>
    <t>Orange clair.470 délavé.534</t>
  </si>
  <si>
    <t>Bisque</t>
  </si>
  <si>
    <t>Orange clair.560</t>
  </si>
  <si>
    <t xml:space="preserve">AntiqueBlanc </t>
  </si>
  <si>
    <t>Orange clair.643 délavé.241</t>
  </si>
  <si>
    <t>AntiqueBlanc 1</t>
  </si>
  <si>
    <t>Orange clair.715</t>
  </si>
  <si>
    <t>Lin</t>
  </si>
  <si>
    <t>Orange clair.753 délavé.348</t>
  </si>
  <si>
    <t>burlywood</t>
  </si>
  <si>
    <t>Orange foncé.013 délavé.507</t>
  </si>
  <si>
    <t>bisque3</t>
  </si>
  <si>
    <t>Orange foncé.031 délavé.724</t>
  </si>
  <si>
    <t>tan</t>
  </si>
  <si>
    <t>Orange foncé.078 délavé.587</t>
  </si>
  <si>
    <t>NavajoBlanc 3</t>
  </si>
  <si>
    <t>Orange foncé.115 délavé.602</t>
  </si>
  <si>
    <t>Dorérod2</t>
  </si>
  <si>
    <t>Orange foncé.125 délavé.038</t>
  </si>
  <si>
    <t>Jaune orangé moyen</t>
  </si>
  <si>
    <t>Orange foncé.127 délavé.229</t>
  </si>
  <si>
    <t>SombRouge orérod2</t>
  </si>
  <si>
    <t>Orange foncé.137 délavé.010</t>
  </si>
  <si>
    <t>burlywood3</t>
  </si>
  <si>
    <t>Orange foncé.169 délavé.512</t>
  </si>
  <si>
    <t>Orange foncé.277 délavé.042</t>
  </si>
  <si>
    <t>Brun jaunâtre clair</t>
  </si>
  <si>
    <t>Orange foncé.305 délavé.441</t>
  </si>
  <si>
    <t>Brun jaunâtre clair grisâtre</t>
  </si>
  <si>
    <t>Orange foncé.337 délavé.696</t>
  </si>
  <si>
    <t>Dorérod3</t>
  </si>
  <si>
    <t>Orange foncé.369 délavé.040</t>
  </si>
  <si>
    <t>SombRouge orérod3</t>
  </si>
  <si>
    <t>Orange foncé.378 délavé.012</t>
  </si>
  <si>
    <t>CSS Or</t>
  </si>
  <si>
    <t>Orange foncé.388</t>
  </si>
  <si>
    <t>Jaune orangé foncé</t>
  </si>
  <si>
    <t>Orange foncé.427 délavé.171</t>
  </si>
  <si>
    <t>SombRouge orérod</t>
  </si>
  <si>
    <t>Orange foncé.509 délavé.013</t>
  </si>
  <si>
    <t>bronze II</t>
  </si>
  <si>
    <t>Orange foncé.561 délavé.223</t>
  </si>
  <si>
    <t>Havane</t>
  </si>
  <si>
    <t>Orange foncé.573 délavé.572</t>
  </si>
  <si>
    <t>Terre de Sienne brûlée</t>
  </si>
  <si>
    <t>Orange foncé.574 délavé.526</t>
  </si>
  <si>
    <t>bisque4</t>
  </si>
  <si>
    <t>Orange foncé.580 délavé.730</t>
  </si>
  <si>
    <t>NavajoBlanc 4</t>
  </si>
  <si>
    <t>Orange foncé.617 délavé.610</t>
  </si>
  <si>
    <t>burlywood4</t>
  </si>
  <si>
    <t>Orange foncé.638 délavé.526</t>
  </si>
  <si>
    <t>Châtaigne</t>
  </si>
  <si>
    <t>Orange foncé.670 délavé.648</t>
  </si>
  <si>
    <t>Châtain</t>
  </si>
  <si>
    <t>Orange foncé.676 délavé.354</t>
  </si>
  <si>
    <t>Brun jaunâtre grisâtre</t>
  </si>
  <si>
    <t>Orange foncé.677 délavé.662</t>
  </si>
  <si>
    <t>Brun Olive clair</t>
  </si>
  <si>
    <t>Orange foncé.678 délavé.054</t>
  </si>
  <si>
    <t>Bistre</t>
  </si>
  <si>
    <t>Orange foncé.680 délavé.486</t>
  </si>
  <si>
    <t>Terre d'ombre</t>
  </si>
  <si>
    <t>Orange foncé.683 délavé.134</t>
  </si>
  <si>
    <t xml:space="preserve">Sienne </t>
  </si>
  <si>
    <t>Orange foncé.704 délavé.118</t>
  </si>
  <si>
    <t>Brun jaunâtre moyen</t>
  </si>
  <si>
    <t>Orange foncé.708 délavé.417</t>
  </si>
  <si>
    <t>Dorérod4</t>
  </si>
  <si>
    <t>Orange foncé.727 délavé.052</t>
  </si>
  <si>
    <t>SombRouge orérod4</t>
  </si>
  <si>
    <t>Orange foncé.731 délavé.017</t>
  </si>
  <si>
    <t>Café au lait</t>
  </si>
  <si>
    <t>Orange foncé.775 délavé.266</t>
  </si>
  <si>
    <t>Isabelle (chevaux)</t>
  </si>
  <si>
    <t>Brun Olive moyen</t>
  </si>
  <si>
    <t>Orange foncé.830 délavé.159</t>
  </si>
  <si>
    <t>Bitume</t>
  </si>
  <si>
    <t>Orange foncé.898 délavé.435</t>
  </si>
  <si>
    <t>Brun Olive foncé</t>
  </si>
  <si>
    <t>Orange foncé.938 délavé.512</t>
  </si>
  <si>
    <t>Maduro (cigare)</t>
  </si>
  <si>
    <t>Orange foncé.941 délavé.650</t>
  </si>
  <si>
    <t>Papier bulle</t>
  </si>
  <si>
    <t>Orange lég. jaune clair.121 délavé.340</t>
  </si>
  <si>
    <t>Sable</t>
  </si>
  <si>
    <t>Orange lég. jaune clair.157 délavé.590</t>
  </si>
  <si>
    <t>wheat2</t>
  </si>
  <si>
    <t>Orange lég. jaune clair.291 délavé.399</t>
  </si>
  <si>
    <t>wheat</t>
  </si>
  <si>
    <t>Orange lég. jaune clair.375 délavé.271</t>
  </si>
  <si>
    <t>moccasin</t>
  </si>
  <si>
    <t>Orange lég. jaune clair.471</t>
  </si>
  <si>
    <t>wheat1</t>
  </si>
  <si>
    <t>Orange lég. jaune clair.500</t>
  </si>
  <si>
    <t>BlanchedAlmond</t>
  </si>
  <si>
    <t>Orange lég. jaune clair.618</t>
  </si>
  <si>
    <t>Papaye</t>
  </si>
  <si>
    <t>Orange lég. jaune clair.672</t>
  </si>
  <si>
    <t>OldLace</t>
  </si>
  <si>
    <t>Orange lég. jaune clair.779 délavé.156</t>
  </si>
  <si>
    <t xml:space="preserve">FloralBlanc </t>
  </si>
  <si>
    <t>Orange lég. jaune clair.875</t>
  </si>
  <si>
    <t>Orpin de Perse</t>
  </si>
  <si>
    <t>Orange lég. jaune foncé.014 délavé.024</t>
  </si>
  <si>
    <t>Blondeur (cheveux)</t>
  </si>
  <si>
    <t>Orange lég. jaune foncé.053 délavé.383</t>
  </si>
  <si>
    <t>wheat3</t>
  </si>
  <si>
    <t>Orange lég. jaune foncé.068 délavé.673</t>
  </si>
  <si>
    <t>Jaune vif</t>
  </si>
  <si>
    <t>Orange lég. jaune foncé.101</t>
  </si>
  <si>
    <t>Ambre jaune</t>
  </si>
  <si>
    <t>Orange lég. jaune foncé.125</t>
  </si>
  <si>
    <t>Grège</t>
  </si>
  <si>
    <t>Orange lég. jaune foncé.172 délavé.779</t>
  </si>
  <si>
    <t>Beige</t>
  </si>
  <si>
    <t>Orange lég. jaune foncé.195 délavé.546</t>
  </si>
  <si>
    <t>Ocre jaune</t>
  </si>
  <si>
    <t>Orange lég. jaune foncé.230 délavé.069</t>
  </si>
  <si>
    <t>Miel</t>
  </si>
  <si>
    <t>Orange lég. jaune foncé.290 délavé.008</t>
  </si>
  <si>
    <t>Jaune moyen</t>
  </si>
  <si>
    <t>Orange lég. jaune foncé.293 délavé.324</t>
  </si>
  <si>
    <t>Jaune franc</t>
  </si>
  <si>
    <t>Orange lég. jaune foncé.294 délavé.114</t>
  </si>
  <si>
    <t>Claro claro (cigare)</t>
  </si>
  <si>
    <t>Orange lég. jaune foncé.375 délavé.400</t>
  </si>
  <si>
    <t>Queue-de-vache foncé</t>
  </si>
  <si>
    <t>Orange lég. jaune foncé.418 délavé.623</t>
  </si>
  <si>
    <t>Jaune foncé grisâtre</t>
  </si>
  <si>
    <t>Orange lég. jaune foncé.512 délavé.501</t>
  </si>
  <si>
    <t>Jaune foncé</t>
  </si>
  <si>
    <t>Orange lég. jaune foncé.523 délavé.255</t>
  </si>
  <si>
    <t>AntiqueBlanc 4</t>
  </si>
  <si>
    <t>Orange lég. jaune foncé.539 délavé.845</t>
  </si>
  <si>
    <t>Jaune profond</t>
  </si>
  <si>
    <t>Orange lég. jaune foncé.556 délavé.030</t>
  </si>
  <si>
    <t>wheat4</t>
  </si>
  <si>
    <t>Orange lég. jaune foncé.595 délavé.684</t>
  </si>
  <si>
    <t>bronze</t>
  </si>
  <si>
    <t>Orange lég. jaune foncé.639 délavé.502</t>
  </si>
  <si>
    <t>Bis</t>
  </si>
  <si>
    <t>Orange lég. jaune foncé.679 délavé.828</t>
  </si>
  <si>
    <t>Bureau</t>
  </si>
  <si>
    <t>Orange lég. jaune foncé.815 délavé.348</t>
  </si>
  <si>
    <t>Bronze</t>
  </si>
  <si>
    <t>Orange lég. jaune foncé.865 délavé.157</t>
  </si>
  <si>
    <t>Gris taupe</t>
  </si>
  <si>
    <t>Orange lég. jaune foncé.902 délavé.685</t>
  </si>
  <si>
    <t>Oscuro (cigare)</t>
  </si>
  <si>
    <t>Orange lég. jaune foncé.975 délavé.161</t>
  </si>
  <si>
    <t>orange1</t>
  </si>
  <si>
    <t>Orange lég. rouge</t>
  </si>
  <si>
    <t xml:space="preserve">SandyBrun </t>
  </si>
  <si>
    <t>Orange lég. rouge clair.029 délavé.192</t>
  </si>
  <si>
    <t>Mandarine</t>
  </si>
  <si>
    <t>Orange lég. rouge clair.058 délavé.018</t>
  </si>
  <si>
    <t>tan1</t>
  </si>
  <si>
    <t>Orange lég. rouge clair.082</t>
  </si>
  <si>
    <t>marin Coquillage 3</t>
  </si>
  <si>
    <t>Orange lég. rouge clair.148 délavé.896</t>
  </si>
  <si>
    <t>Orange clair</t>
  </si>
  <si>
    <t>Orange lég. rouge clair.177 délavé.104</t>
  </si>
  <si>
    <t>Ventre de biche</t>
  </si>
  <si>
    <t>Orange lég. rouge clair.268 délavé.494</t>
  </si>
  <si>
    <t>PeachPuff2</t>
  </si>
  <si>
    <t>Orange lég. rouge clair.285 délavé.396</t>
  </si>
  <si>
    <t xml:space="preserve">Indian Rouge </t>
  </si>
  <si>
    <t>Orange lég. rouge clair.358 délavé.264</t>
  </si>
  <si>
    <t>Rose jaunâtre pâle</t>
  </si>
  <si>
    <t>Orange lég. rouge clair.409 délavé.533</t>
  </si>
  <si>
    <t>PeachPuff</t>
  </si>
  <si>
    <t>Orange lég. rouge clair.494</t>
  </si>
  <si>
    <t>marin Coquillage 2</t>
  </si>
  <si>
    <t>Orange lég. rouge clair.595 délavé.699</t>
  </si>
  <si>
    <t xml:space="preserve">marin Coquillage </t>
  </si>
  <si>
    <t>Orange lég. rouge clair.858</t>
  </si>
  <si>
    <t>tan2</t>
  </si>
  <si>
    <t>Orange lég. rouge foncé.072 délavé.151</t>
  </si>
  <si>
    <t>PeachPuff3</t>
  </si>
  <si>
    <t>Orange lég. rouge foncé.073 délavé.667</t>
  </si>
  <si>
    <t>Jaune orangé vif</t>
  </si>
  <si>
    <t>Orange lég. rouge foncé.076</t>
  </si>
  <si>
    <t>Blond vénitien (cheveux)</t>
  </si>
  <si>
    <t>Orange lég. rouge foncé.103 délavé.207</t>
  </si>
  <si>
    <t>Rose brunâtre</t>
  </si>
  <si>
    <t>Orange lég. rouge foncé.125 délavé.748</t>
  </si>
  <si>
    <t>orange2</t>
  </si>
  <si>
    <t>Orange lég. rouge foncé.142</t>
  </si>
  <si>
    <t>Jaune orangé franc</t>
  </si>
  <si>
    <t>Orange lég. rouge foncé.157 délavé.038</t>
  </si>
  <si>
    <t>Ocre rouge</t>
  </si>
  <si>
    <t>Orange lég. rouge foncé.159 délavé.266</t>
  </si>
  <si>
    <t>Melon</t>
  </si>
  <si>
    <t>Orange lég. rouge foncé.255 délavé.022</t>
  </si>
  <si>
    <t>cool copper</t>
  </si>
  <si>
    <t>Orange lég. rouge foncé.290 délavé.028</t>
  </si>
  <si>
    <t>Brun clair</t>
  </si>
  <si>
    <t>Orange lég. rouge foncé.330 délavé.156</t>
  </si>
  <si>
    <t>orange3</t>
  </si>
  <si>
    <t>Orange lég. rouge foncé.382</t>
  </si>
  <si>
    <t>Jaune orangé profond</t>
  </si>
  <si>
    <t>Orange lég. rouge foncé.408</t>
  </si>
  <si>
    <t>Sépia</t>
  </si>
  <si>
    <t>Orange lég. rouge foncé.435 délavé.471</t>
  </si>
  <si>
    <t>Moyen Wood</t>
  </si>
  <si>
    <t>Orange lég. rouge foncé.477 délavé.508</t>
  </si>
  <si>
    <t>Orange lég. rouge foncé.500 délavé.438</t>
  </si>
  <si>
    <t>marin Coquillage 4</t>
  </si>
  <si>
    <t>Orange lég. rouge foncé.503 délavé.929</t>
  </si>
  <si>
    <t>Poil de chameau</t>
  </si>
  <si>
    <t>Orange lég. rouge foncé.506 délavé.071</t>
  </si>
  <si>
    <t>Brun clair grisâtre</t>
  </si>
  <si>
    <t>Orange lég. rouge foncé.522 délavé.706</t>
  </si>
  <si>
    <t>Gris clair brunâtre</t>
  </si>
  <si>
    <t>Orange lég. rouge foncé.523 délavé.831</t>
  </si>
  <si>
    <t>PeachPuff4</t>
  </si>
  <si>
    <t>Orange lég. rouge foncé.598 délavé.675</t>
  </si>
  <si>
    <t>Brun jaunâtre franc</t>
  </si>
  <si>
    <t>Orange lég. rouge foncé.665 délavé.046</t>
  </si>
  <si>
    <t>Lavallière (reliure)</t>
  </si>
  <si>
    <t>Orange lég. rouge foncé.700 délavé.111</t>
  </si>
  <si>
    <t>tan4</t>
  </si>
  <si>
    <t>Orange lég. rouge foncé.708 délavé.174</t>
  </si>
  <si>
    <t>orange4</t>
  </si>
  <si>
    <t>Orange lég. rouge foncé.734</t>
  </si>
  <si>
    <t>Mordoré</t>
  </si>
  <si>
    <t>Orange lég. rouge foncé.739 délavé.082</t>
  </si>
  <si>
    <t>Cannelle</t>
  </si>
  <si>
    <t>Orange lég. rouge foncé.746 délavé.295</t>
  </si>
  <si>
    <t>Chaudron</t>
  </si>
  <si>
    <t>Orange lég. rouge foncé.753 délavé.038</t>
  </si>
  <si>
    <t>Cacao</t>
  </si>
  <si>
    <t>Orange lég. rouge foncé.831 délavé.525</t>
  </si>
  <si>
    <t>Colorado claro (cigare)</t>
  </si>
  <si>
    <t>Orange lég. rouge foncé.834 délavé.191</t>
  </si>
  <si>
    <t>Brun jaunâtre profond</t>
  </si>
  <si>
    <t>Orange lég. rouge foncé.848 délavé.219</t>
  </si>
  <si>
    <t>Blet</t>
  </si>
  <si>
    <t>Orange lég. rouge foncé.885 délavé.098</t>
  </si>
  <si>
    <t>Brun jaunâtre foncé grisâtre</t>
  </si>
  <si>
    <t>Orange lég. rouge foncé.898 délavé.660</t>
  </si>
  <si>
    <t>Brun jaunâtre foncé</t>
  </si>
  <si>
    <t>Orange lég. rouge foncé.910 délavé.353</t>
  </si>
  <si>
    <t>Café</t>
  </si>
  <si>
    <t>Orange lég. rouge foncé.935 délavé.009</t>
  </si>
  <si>
    <t>Réglisse</t>
  </si>
  <si>
    <t>Orange lég. rouge foncé.959 délavé.657</t>
  </si>
  <si>
    <t>Noiraud (teint , cheveux)</t>
  </si>
  <si>
    <t>Orange lég. rouge foncé.966 délavé.254</t>
  </si>
  <si>
    <t>Noir de fumée (pigment)</t>
  </si>
  <si>
    <t>Orange lég. rouge foncé.991 délavé.614</t>
  </si>
  <si>
    <t>Rouge primaire</t>
  </si>
  <si>
    <t xml:space="preserve">Orange Rouge </t>
  </si>
  <si>
    <t xml:space="preserve">OrangeRouge </t>
  </si>
  <si>
    <t>Feu vif</t>
  </si>
  <si>
    <t>Vermeil</t>
  </si>
  <si>
    <t>Rouge clair.003</t>
  </si>
  <si>
    <t>pierre à feu 1</t>
  </si>
  <si>
    <t>Rouge clair.031</t>
  </si>
  <si>
    <t>Brun 1</t>
  </si>
  <si>
    <t>Rouge clair.054</t>
  </si>
  <si>
    <t xml:space="preserve">Tomate </t>
  </si>
  <si>
    <t>Rouge clair.066</t>
  </si>
  <si>
    <t>Rouge capucine</t>
  </si>
  <si>
    <t>Rouge clair.078</t>
  </si>
  <si>
    <t>Nacarat</t>
  </si>
  <si>
    <t>Rouge clair.089 délavé.057</t>
  </si>
  <si>
    <t>Rose jaunâtre moyen</t>
  </si>
  <si>
    <t>Rouge clair.091 délavé.659</t>
  </si>
  <si>
    <t xml:space="preserve">léger Corail </t>
  </si>
  <si>
    <t>Rouge clair.098 délavé.278</t>
  </si>
  <si>
    <t>Rose moyen</t>
  </si>
  <si>
    <t>Rouge clair.117 délavé.597</t>
  </si>
  <si>
    <t>Rose franc</t>
  </si>
  <si>
    <t>Rouge clair.127 délavé.397</t>
  </si>
  <si>
    <t xml:space="preserve">Saumon </t>
  </si>
  <si>
    <t>Rouge clair.132 délavé.099</t>
  </si>
  <si>
    <t>Rose jaunâtre franc</t>
  </si>
  <si>
    <t>Rouge clair.139 délavé.139</t>
  </si>
  <si>
    <t>IndianRouge 1</t>
  </si>
  <si>
    <t>Rouge clair.150</t>
  </si>
  <si>
    <t>Incarnat</t>
  </si>
  <si>
    <t>Rouge clair.165</t>
  </si>
  <si>
    <t>Neige 3</t>
  </si>
  <si>
    <t>Rouge clair.210 délavé.967</t>
  </si>
  <si>
    <t>Incarnadin</t>
  </si>
  <si>
    <t>Rouge clair.305 délavé.025</t>
  </si>
  <si>
    <t>RosyBrun 2</t>
  </si>
  <si>
    <t>Rouge clair.324 délavé.419</t>
  </si>
  <si>
    <t>Rose jaunâtre clair</t>
  </si>
  <si>
    <t>Rouge clair.455 délavé.341</t>
  </si>
  <si>
    <t>Rose vif</t>
  </si>
  <si>
    <t>Rouge clair.471</t>
  </si>
  <si>
    <t>Rose pâle</t>
  </si>
  <si>
    <t>Rouge clair.513 délavé.711</t>
  </si>
  <si>
    <t>RosyBrun 1</t>
  </si>
  <si>
    <t>Rouge clair.542</t>
  </si>
  <si>
    <t>Rose clair</t>
  </si>
  <si>
    <t>Rouge clair.547 délavé.227</t>
  </si>
  <si>
    <t>Neige 2</t>
  </si>
  <si>
    <t>Rouge clair.678 délavé.878</t>
  </si>
  <si>
    <t xml:space="preserve">Neige </t>
  </si>
  <si>
    <t>Rouge clair.957</t>
  </si>
  <si>
    <t>Rouge feu</t>
  </si>
  <si>
    <t>Rouge foncé.009</t>
  </si>
  <si>
    <t>IndianRouge 2</t>
  </si>
  <si>
    <t>Rouge foncé.011 délavé.263</t>
  </si>
  <si>
    <t>Rose grisâtre</t>
  </si>
  <si>
    <t>Rouge foncé.013 délavé.865</t>
  </si>
  <si>
    <t>RosyBrun 3</t>
  </si>
  <si>
    <t>Rouge foncé.045 délavé.705</t>
  </si>
  <si>
    <t>Rose profond</t>
  </si>
  <si>
    <t>Rouge foncé.047 délavé.360</t>
  </si>
  <si>
    <t>Rouge de Mars (pigment)</t>
  </si>
  <si>
    <t>Rouge foncé.065 délavé.008</t>
  </si>
  <si>
    <t>Gris tourterelle</t>
  </si>
  <si>
    <t>Rouge foncé.073 délavé.909</t>
  </si>
  <si>
    <t>Rose jaunâtre profond</t>
  </si>
  <si>
    <t>Rouge foncé.079 délavé.271</t>
  </si>
  <si>
    <t>Tomate 2</t>
  </si>
  <si>
    <t>Rouge foncé.084 délavé.125</t>
  </si>
  <si>
    <t>Brun 2</t>
  </si>
  <si>
    <t>Rouge foncé.096 délavé.102</t>
  </si>
  <si>
    <t>pierre à feu 2</t>
  </si>
  <si>
    <t>Rouge foncé.115 délavé.060</t>
  </si>
  <si>
    <t>Garance</t>
  </si>
  <si>
    <t>Rouge foncé.136 délavé.012</t>
  </si>
  <si>
    <t>Rouge grenadine</t>
  </si>
  <si>
    <t>Rouge foncé.139 délavé.097</t>
  </si>
  <si>
    <t>Rouge 2</t>
  </si>
  <si>
    <t>Rouge foncé.142</t>
  </si>
  <si>
    <t>OrangeRouge 2</t>
  </si>
  <si>
    <t>Rouge d'aniline</t>
  </si>
  <si>
    <t>Rouge foncé.149</t>
  </si>
  <si>
    <t>Corail</t>
  </si>
  <si>
    <t>Rouge foncé.196 délavé.001</t>
  </si>
  <si>
    <t xml:space="preserve">RosyBrun </t>
  </si>
  <si>
    <t>Rouge foncé.205 délavé.712</t>
  </si>
  <si>
    <t>Gueules (héraldique)</t>
  </si>
  <si>
    <t>Rouge foncé.227 délavé.017</t>
  </si>
  <si>
    <t>Rose foncé</t>
  </si>
  <si>
    <t>Rouge foncé.241 délavé.589</t>
  </si>
  <si>
    <t>Rouge tomate</t>
  </si>
  <si>
    <t>Rouge foncé.255 délavé.022</t>
  </si>
  <si>
    <t xml:space="preserve">IndianRouge </t>
  </si>
  <si>
    <t>Rouge foncé.270 délavé.307</t>
  </si>
  <si>
    <t>Rouge vermillon</t>
  </si>
  <si>
    <t>Rouge foncé.285 délavé.002</t>
  </si>
  <si>
    <t>IndianRouge 3</t>
  </si>
  <si>
    <t>Rouge foncé.287 délavé.267</t>
  </si>
  <si>
    <t>Rouge d'alizarine (pigment)</t>
  </si>
  <si>
    <t>Rouge foncé.299 délavé.001</t>
  </si>
  <si>
    <t>Tomate 3</t>
  </si>
  <si>
    <t>Rouge foncé.339 délavé.130</t>
  </si>
  <si>
    <t>Brun 3</t>
  </si>
  <si>
    <t>Rouge foncé.347 délavé.107</t>
  </si>
  <si>
    <t>Rouge foncé.354 délavé.108</t>
  </si>
  <si>
    <t>pierre à feu 3</t>
  </si>
  <si>
    <t>Rouge foncé.362 délavé.063</t>
  </si>
  <si>
    <t>Rouge groseille</t>
  </si>
  <si>
    <t>Rouge foncé.366 délavé.009</t>
  </si>
  <si>
    <t>Rouge 3</t>
  </si>
  <si>
    <t>Rouge foncé.382</t>
  </si>
  <si>
    <t>OrangeRouge 3</t>
  </si>
  <si>
    <t>Rouge coquelicot</t>
  </si>
  <si>
    <t>Rouge foncé.427</t>
  </si>
  <si>
    <t>Rouge franc</t>
  </si>
  <si>
    <t>Rouge foncé.436 délavé.185</t>
  </si>
  <si>
    <t>Rouge fraise</t>
  </si>
  <si>
    <t>Rouge foncé.439 délavé.111</t>
  </si>
  <si>
    <t xml:space="preserve">Free Speech Rouge </t>
  </si>
  <si>
    <t>Rouge foncé.464</t>
  </si>
  <si>
    <t>Neige 4</t>
  </si>
  <si>
    <t>Rouge foncé.475 délavé.985</t>
  </si>
  <si>
    <t>Rouge vif</t>
  </si>
  <si>
    <t>Rouge foncé.476</t>
  </si>
  <si>
    <t>Rouge écrevisse</t>
  </si>
  <si>
    <t>Rouge foncé.488 délavé.001</t>
  </si>
  <si>
    <t>Rouge cerise</t>
  </si>
  <si>
    <t>Rouge foncé.491 délavé.013</t>
  </si>
  <si>
    <t>Rouge moyen</t>
  </si>
  <si>
    <t>Rouge foncé.504 délavé.322</t>
  </si>
  <si>
    <t>Rouge cardinal</t>
  </si>
  <si>
    <t>Rouge foncé.507 délavé.021</t>
  </si>
  <si>
    <t xml:space="preserve">pierre à feu </t>
  </si>
  <si>
    <t>Rouge foncé.529 délavé.071</t>
  </si>
  <si>
    <t>Orange rougeâtre profond</t>
  </si>
  <si>
    <t>Rouge foncé.576 délavé.063</t>
  </si>
  <si>
    <t xml:space="preserve">Brun </t>
  </si>
  <si>
    <t>Rouge foncé.585 délavé.117</t>
  </si>
  <si>
    <t>RosyBrun 4</t>
  </si>
  <si>
    <t>Rouge foncé.586 délavé.712</t>
  </si>
  <si>
    <t>Brun 0</t>
  </si>
  <si>
    <t>Rouge foncé.590 délavé.118</t>
  </si>
  <si>
    <t>Rouge d'Andrinople</t>
  </si>
  <si>
    <t>Rouge foncé.594 délavé.001</t>
  </si>
  <si>
    <t>Rouge grisâtre</t>
  </si>
  <si>
    <t>Rouge foncé.598 délavé.570</t>
  </si>
  <si>
    <t>Fraise écrasée</t>
  </si>
  <si>
    <t>Rouge foncé.601 délavé.092</t>
  </si>
  <si>
    <t>Rouge Bismarck</t>
  </si>
  <si>
    <t>Rouge foncé.612 délavé.015</t>
  </si>
  <si>
    <t>Dusty Rose</t>
  </si>
  <si>
    <t>Rouge foncé.627 délavé.699</t>
  </si>
  <si>
    <t>Rouge carmin</t>
  </si>
  <si>
    <t>Rouge foncé.686</t>
  </si>
  <si>
    <t>IndianRouge 4</t>
  </si>
  <si>
    <t>Rouge foncé.689 délavé.286</t>
  </si>
  <si>
    <t>Mandarian Orange</t>
  </si>
  <si>
    <t>Rouge foncé.704 délavé.118</t>
  </si>
  <si>
    <t>Brun 4</t>
  </si>
  <si>
    <t>Rouge foncé.716 délavé.123</t>
  </si>
  <si>
    <t>Scarlet</t>
  </si>
  <si>
    <t>Rouge foncé.721 délavé.063</t>
  </si>
  <si>
    <t>pierre à feu 4</t>
  </si>
  <si>
    <t>Rouge foncé.723 délavé.077</t>
  </si>
  <si>
    <t>Rouge 4</t>
  </si>
  <si>
    <t>Rouge foncé.734</t>
  </si>
  <si>
    <t>OrangeRouge 4</t>
  </si>
  <si>
    <t>Rouge profond</t>
  </si>
  <si>
    <t>Rouge foncé.750 délavé.090</t>
  </si>
  <si>
    <t>Rouge sang</t>
  </si>
  <si>
    <t>Rouge foncé.756 délavé.014</t>
  </si>
  <si>
    <t>Rouge foncé.777</t>
  </si>
  <si>
    <t>Rouge foncé.777 délavé.514</t>
  </si>
  <si>
    <t>Rouge foncé</t>
  </si>
  <si>
    <t>Rouge foncé.795 délavé.291</t>
  </si>
  <si>
    <t>Gris foncé rougeâtre</t>
  </si>
  <si>
    <t>Rouge foncé.806 délavé.846</t>
  </si>
  <si>
    <t>Sang de bœuf</t>
  </si>
  <si>
    <t>Rouge foncé.822</t>
  </si>
  <si>
    <t>Grenat</t>
  </si>
  <si>
    <t>Rouge foncé.834 délavé.039</t>
  </si>
  <si>
    <t>Bordeaux</t>
  </si>
  <si>
    <t>Rouge foncé.839 délavé.025</t>
  </si>
  <si>
    <t>Bourgogne</t>
  </si>
  <si>
    <t>Rouge foncé.843 délavé.050</t>
  </si>
  <si>
    <t>Rouge foncé grisâtre</t>
  </si>
  <si>
    <t>Rouge foncé.858 délavé.691</t>
  </si>
  <si>
    <t>Brun rougeâtre profond</t>
  </si>
  <si>
    <t>Rouge foncé.901 délavé.041</t>
  </si>
  <si>
    <t>Puce</t>
  </si>
  <si>
    <t>Rouge foncé.917 délavé.063</t>
  </si>
  <si>
    <t>Brun rougeâtre foncé</t>
  </si>
  <si>
    <t>Rouge foncé.937 délavé.401</t>
  </si>
  <si>
    <t>léger Rose 2</t>
  </si>
  <si>
    <t>Rouge lég. fuchsia clair.229 délavé.367</t>
  </si>
  <si>
    <t>Rose 2</t>
  </si>
  <si>
    <t>Rouge lég. fuchsia clair.264 délavé.385</t>
  </si>
  <si>
    <t>léger Rose 1</t>
  </si>
  <si>
    <t>Rouge lég. fuchsia clair.432</t>
  </si>
  <si>
    <t>Rose 1</t>
  </si>
  <si>
    <t>Rouge lég. fuchsia clair.471</t>
  </si>
  <si>
    <t xml:space="preserve">léger Rose </t>
  </si>
  <si>
    <t>Rouge lég. fuchsia clair.477</t>
  </si>
  <si>
    <t xml:space="preserve">Rose </t>
  </si>
  <si>
    <t>Rouge lég. fuchsia clair.536</t>
  </si>
  <si>
    <t>Pelure d'oignon (œnologie)</t>
  </si>
  <si>
    <t>Rouge lég. fuchsia foncé.089 délavé.524</t>
  </si>
  <si>
    <t>Rose 3</t>
  </si>
  <si>
    <t>Rouge lég. fuchsia foncé.090 délavé.641</t>
  </si>
  <si>
    <t>léger Rose 3</t>
  </si>
  <si>
    <t>Rouge lég. fuchsia foncé.111 délavé.609</t>
  </si>
  <si>
    <t>Rouge violacé clair grisâtre</t>
  </si>
  <si>
    <t>Rouge lég. fuchsia foncé.316 délavé.720</t>
  </si>
  <si>
    <t>Rouge framboise</t>
  </si>
  <si>
    <t>Rouge lég. fuchsia foncé.394 délavé.087</t>
  </si>
  <si>
    <t>Lie de vin</t>
  </si>
  <si>
    <t>Rouge lég. fuchsia foncé.565 délavé.062</t>
  </si>
  <si>
    <t>Rose 4</t>
  </si>
  <si>
    <t>Rouge lég. fuchsia foncé.603 délavé.657</t>
  </si>
  <si>
    <t>léger Rose 4</t>
  </si>
  <si>
    <t>Rouge lég. fuchsia foncé.614 délavé.620</t>
  </si>
  <si>
    <t>Pourpre</t>
  </si>
  <si>
    <t>Rouge lég. fuchsia foncé.645 délavé.024</t>
  </si>
  <si>
    <t>Passe-velours</t>
  </si>
  <si>
    <t>Rouge lég. fuchsia foncé.686 délavé.141</t>
  </si>
  <si>
    <t>Amarante</t>
  </si>
  <si>
    <t>Rouge lég. fuchsia foncé.690 délavé.143</t>
  </si>
  <si>
    <t>Rouge très profond</t>
  </si>
  <si>
    <t>Rouge lég. fuchsia foncé.885 délavé.046</t>
  </si>
  <si>
    <t>Cassis</t>
  </si>
  <si>
    <t>Rouge lég. fuchsia foncé.955 délavé.026</t>
  </si>
  <si>
    <t>Rouge noirâtre</t>
  </si>
  <si>
    <t>Rouge lég. fuchsia foncé.959 délavé.614</t>
  </si>
  <si>
    <t>chocolate1</t>
  </si>
  <si>
    <t>Rouge lég. orange clair.018</t>
  </si>
  <si>
    <t xml:space="preserve">SombreSaumon </t>
  </si>
  <si>
    <t>Rouge lég. orange clair.021 délavé.369</t>
  </si>
  <si>
    <t>léger Saumon 2</t>
  </si>
  <si>
    <t>Rouge lég. orange clair.033 délavé.293</t>
  </si>
  <si>
    <t>Sienne 1</t>
  </si>
  <si>
    <t>Rouge lég. orange clair.066</t>
  </si>
  <si>
    <t>Rouge lég. orange clair.084</t>
  </si>
  <si>
    <t>MistyRose3</t>
  </si>
  <si>
    <t>Rouge lég. orange clair.089 délavé.838</t>
  </si>
  <si>
    <t>Corail 1</t>
  </si>
  <si>
    <t>Rouge lég. orange clair.097</t>
  </si>
  <si>
    <t>Saumon 1</t>
  </si>
  <si>
    <t>Rouge lég. orange clair.147</t>
  </si>
  <si>
    <t>Rose thé</t>
  </si>
  <si>
    <t>Rouge lég. orange clair.150</t>
  </si>
  <si>
    <t xml:space="preserve">léger Saumon </t>
  </si>
  <si>
    <t>Rouge lég. orange clair.202</t>
  </si>
  <si>
    <t>Rose jaunâtre vif</t>
  </si>
  <si>
    <t>Rouge lég. orange clair.385</t>
  </si>
  <si>
    <t>Pêche</t>
  </si>
  <si>
    <t>Rouge lég. orange clair.465 délavé.065</t>
  </si>
  <si>
    <t>MistyRose2</t>
  </si>
  <si>
    <t>Rouge lég. orange clair.510 délavé.578</t>
  </si>
  <si>
    <t>MistyRose</t>
  </si>
  <si>
    <t>Rouge lég. orange clair.758</t>
  </si>
  <si>
    <t>Saumon 2</t>
  </si>
  <si>
    <t>Rouge lég. orange foncé.014 délavé.259</t>
  </si>
  <si>
    <t>Corail 2</t>
  </si>
  <si>
    <t>Rouge lég. orange foncé.057 délavé.179</t>
  </si>
  <si>
    <t>Carotte</t>
  </si>
  <si>
    <t>Rouge lég. orange foncé.082 délavé.025</t>
  </si>
  <si>
    <t>Sienne 2</t>
  </si>
  <si>
    <t>Rouge lég. orange foncé.084 délavé.125</t>
  </si>
  <si>
    <t>chocolate2</t>
  </si>
  <si>
    <t>Rouge lég. orange foncé.126 délavé.036</t>
  </si>
  <si>
    <t>Orange rougeâtre vif</t>
  </si>
  <si>
    <t>Rouge lég. orange foncé.217 délavé.043</t>
  </si>
  <si>
    <t>Rose jaunâtre foncé</t>
  </si>
  <si>
    <t>Rouge lég. orange foncé.241 délavé.523</t>
  </si>
  <si>
    <t>Orange rougeâtre franc</t>
  </si>
  <si>
    <t>Rouge lég. orange foncé.254 délavé.123</t>
  </si>
  <si>
    <t>léger Saumon 3</t>
  </si>
  <si>
    <t>Rouge lég. orange foncé.254 délavé.342</t>
  </si>
  <si>
    <t>Saumon 3</t>
  </si>
  <si>
    <t>Rouge lég. orange foncé.289 délavé.261</t>
  </si>
  <si>
    <t>Orange rougeâtre moyen</t>
  </si>
  <si>
    <t>Rouge lég. orange foncé.309 délavé.250</t>
  </si>
  <si>
    <t>Corail 3</t>
  </si>
  <si>
    <t>Rouge lég. orange foncé.319 délavé.184</t>
  </si>
  <si>
    <t>Rouge clair grisâtre</t>
  </si>
  <si>
    <t>Rouge lég. orange foncé.335 délavé.717</t>
  </si>
  <si>
    <t>Sienne 3</t>
  </si>
  <si>
    <t>Rouge lég. orange foncé.339 délavé.130</t>
  </si>
  <si>
    <t>Orange brûlée</t>
  </si>
  <si>
    <t>Rouge lég. orange foncé.388</t>
  </si>
  <si>
    <t>Orange rougeâtre grisâtre</t>
  </si>
  <si>
    <t>Rouge lég. orange foncé.418 délavé.402</t>
  </si>
  <si>
    <t>Brun rougeâtre clair</t>
  </si>
  <si>
    <t>Rouge lég. orange foncé.440 délavé.569</t>
  </si>
  <si>
    <t>Gris rougeâtre</t>
  </si>
  <si>
    <t>Rouge lég. orange foncé.497 délavé.874</t>
  </si>
  <si>
    <t>MistyRose4</t>
  </si>
  <si>
    <t>Rouge lég. orange foncé.528 délavé.871</t>
  </si>
  <si>
    <t>Rouge tomette</t>
  </si>
  <si>
    <t>Rouge lég. orange foncé.532 délavé.154</t>
  </si>
  <si>
    <t>Ambre rouge</t>
  </si>
  <si>
    <t>Rouge lég. orange foncé.569 délavé.020</t>
  </si>
  <si>
    <t>Aquilain (chevaux)</t>
  </si>
  <si>
    <t>Rouge lég. orange foncé.570 délavé.012</t>
  </si>
  <si>
    <t>Rouge lég. orange foncé.612 délavé.142</t>
  </si>
  <si>
    <t>Orange rougeâtre foncé</t>
  </si>
  <si>
    <t>Rouge lég. orange foncé.616 délavé.174</t>
  </si>
  <si>
    <t>Feuille-morte</t>
  </si>
  <si>
    <t>Rouge lég. orange foncé.647 délavé.144</t>
  </si>
  <si>
    <t>Auburn (cheveux)</t>
  </si>
  <si>
    <t>Rouge lég. orange foncé.650 délavé.021</t>
  </si>
  <si>
    <t>léger Saumon 4</t>
  </si>
  <si>
    <t>Rouge lég. orange foncé.676 délavé.354</t>
  </si>
  <si>
    <t>Saumon 4</t>
  </si>
  <si>
    <t>Rouge lég. orange foncé.691 délavé.278</t>
  </si>
  <si>
    <t>Corail 4</t>
  </si>
  <si>
    <t>Rouge lég. orange foncé.704 délavé.201</t>
  </si>
  <si>
    <t>Senois (héraldique)</t>
  </si>
  <si>
    <t>Rouge lég. orange foncé.707 délavé.126</t>
  </si>
  <si>
    <t>Tomate 4</t>
  </si>
  <si>
    <t>Rouge lég. orange foncé.713 délavé.141</t>
  </si>
  <si>
    <t>Sienne 4</t>
  </si>
  <si>
    <t>Acajou</t>
  </si>
  <si>
    <t>Rouge lég. orange foncé.733 délavé.095</t>
  </si>
  <si>
    <t>Brun rougeâtre franc</t>
  </si>
  <si>
    <t>Rouge lég. orange foncé.737 délavé.067</t>
  </si>
  <si>
    <t>Brique</t>
  </si>
  <si>
    <t>Rouge lég. orange foncé.750 délavé.090</t>
  </si>
  <si>
    <t>Brun rougeâtre moyen</t>
  </si>
  <si>
    <t>Rouge lég. orange foncé.756 délavé.376</t>
  </si>
  <si>
    <t>Caramel</t>
  </si>
  <si>
    <t>Rouge lég. orange foncé.784</t>
  </si>
  <si>
    <t>Brun rougeâtre grisâtre</t>
  </si>
  <si>
    <t>Rouge lég. orange foncé.792 délavé.638</t>
  </si>
  <si>
    <t>Gris brunâtre</t>
  </si>
  <si>
    <t>Rouge lég. orange foncé.809 délavé.857</t>
  </si>
  <si>
    <t>Colorado (cigare)</t>
  </si>
  <si>
    <t>Rouge lég. orange foncé.823 délavé.093</t>
  </si>
  <si>
    <t>Brun rougeâtre foncé grisâtre</t>
  </si>
  <si>
    <t>Rouge lég. orange foncé.912 délavé.654</t>
  </si>
  <si>
    <t>Vert primaire</t>
  </si>
  <si>
    <t>Vert jade</t>
  </si>
  <si>
    <t>Vert clair.069 délavé.389</t>
  </si>
  <si>
    <t>Palevert2</t>
  </si>
  <si>
    <t>Vert clair.146 délavé.331</t>
  </si>
  <si>
    <t>honeydew3</t>
  </si>
  <si>
    <t>Vert clair.160 délavé.909</t>
  </si>
  <si>
    <t>Palevert</t>
  </si>
  <si>
    <t>Vert clair.288 délavé.097</t>
  </si>
  <si>
    <t>Sombre marin vert2</t>
  </si>
  <si>
    <t>Vert clair.324 délavé.419</t>
  </si>
  <si>
    <t>Palevert1</t>
  </si>
  <si>
    <t>Vert clair.332</t>
  </si>
  <si>
    <t>Sombre marin vert1</t>
  </si>
  <si>
    <t>Vert clair.542</t>
  </si>
  <si>
    <t>honeydew2</t>
  </si>
  <si>
    <t>Vert clair.610 délavé.725</t>
  </si>
  <si>
    <t>honeydew</t>
  </si>
  <si>
    <t>Vert clair.875</t>
  </si>
  <si>
    <t>Sombre marin vert3</t>
  </si>
  <si>
    <t>Vert foncé.045 délavé.705</t>
  </si>
  <si>
    <t>Free Speech vert</t>
  </si>
  <si>
    <t>Vert foncé.049 délavé.005</t>
  </si>
  <si>
    <t>Vert perroquet</t>
  </si>
  <si>
    <t>Vert foncé.065 délavé.095</t>
  </si>
  <si>
    <t>Vert jaunâtre brillant</t>
  </si>
  <si>
    <t>Vert foncé.129 délavé.488</t>
  </si>
  <si>
    <t>Vert jaunâtre clair</t>
  </si>
  <si>
    <t>Vert foncé.137 délavé.686</t>
  </si>
  <si>
    <t>vert2</t>
  </si>
  <si>
    <t>Vert foncé.142</t>
  </si>
  <si>
    <t>Palevert3</t>
  </si>
  <si>
    <t>Vert foncé.173 délavé.505</t>
  </si>
  <si>
    <t>Pale vert</t>
  </si>
  <si>
    <t>Vert foncé.205 délavé.712</t>
  </si>
  <si>
    <t>Vert de gris</t>
  </si>
  <si>
    <t>Vert foncé.306 délavé.890</t>
  </si>
  <si>
    <t>Limevert</t>
  </si>
  <si>
    <t>Vert foncé.348 délavé.103</t>
  </si>
  <si>
    <t>vert3</t>
  </si>
  <si>
    <t>Vert foncé.382</t>
  </si>
  <si>
    <t>Vert pomme</t>
  </si>
  <si>
    <t>Vert foncé.390 délavé.060</t>
  </si>
  <si>
    <t>honeydew4</t>
  </si>
  <si>
    <t>Vert foncé.499 délavé.937</t>
  </si>
  <si>
    <t>Vert jaunâtre moyen</t>
  </si>
  <si>
    <t>Vert foncé.563 délavé.647</t>
  </si>
  <si>
    <t>Sombre marin vert4</t>
  </si>
  <si>
    <t>Vert foncé.586 délavé.712</t>
  </si>
  <si>
    <t>Vert jaunâtre franc</t>
  </si>
  <si>
    <t>Vert foncé.635 délavé.332</t>
  </si>
  <si>
    <t>Palevert4</t>
  </si>
  <si>
    <t>Vert foncé.641 délavé.517</t>
  </si>
  <si>
    <t>Sinople (héraldique)</t>
  </si>
  <si>
    <t>Vert foncé.688 délavé.045</t>
  </si>
  <si>
    <t>Forest vert, Khaki, Moyen Aquamarine</t>
  </si>
  <si>
    <t>Vert foncé.704 délavé.118</t>
  </si>
  <si>
    <t>Forestvert</t>
  </si>
  <si>
    <t>Vert foncé.717 délavé.118</t>
  </si>
  <si>
    <t>vert4</t>
  </si>
  <si>
    <t>Vert foncé.734</t>
  </si>
  <si>
    <t>vert</t>
  </si>
  <si>
    <t>Vert foncé.777</t>
  </si>
  <si>
    <t>Vert foncé.777 délavé.514</t>
  </si>
  <si>
    <t>Vert de vessie</t>
  </si>
  <si>
    <t>Vert foncé.800 délavé.048</t>
  </si>
  <si>
    <t>Vert bouteille</t>
  </si>
  <si>
    <t>Vert foncé.847 délavé.034</t>
  </si>
  <si>
    <t>Sombre vert</t>
  </si>
  <si>
    <t>Vert foncé.867</t>
  </si>
  <si>
    <t>Vert foncé.888 délavé.533</t>
  </si>
  <si>
    <t>Vert jaunâtre très clair</t>
  </si>
  <si>
    <t>Vert lég. chartreuse clair.226 délavé.547</t>
  </si>
  <si>
    <t>Vert lichen</t>
  </si>
  <si>
    <t>Vert lég. chartreuse foncé.242 délavé.570</t>
  </si>
  <si>
    <t>Vert prairie</t>
  </si>
  <si>
    <t>Vert lég. chartreuse foncé.282 délavé.128</t>
  </si>
  <si>
    <t>Vert amande</t>
  </si>
  <si>
    <t>Vert lég. chartreuse foncé.284 délavé.436</t>
  </si>
  <si>
    <t>Vert mousse</t>
  </si>
  <si>
    <t>Vert lég. chartreuse foncé.537 délavé.463</t>
  </si>
  <si>
    <t>Vert gazon ou herbe</t>
  </si>
  <si>
    <t>Vert lég. chartreuse foncé.636 délavé.096</t>
  </si>
  <si>
    <t>Vert de Hooker</t>
  </si>
  <si>
    <t>Vert lég. chartreuse foncé.916 délavé.055</t>
  </si>
  <si>
    <t>Vert olive foncé</t>
  </si>
  <si>
    <t>Vert lég. chartreuse foncé.931 délavé.584</t>
  </si>
  <si>
    <t>Vert d'eau</t>
  </si>
  <si>
    <t>Vert lég. émeraude clair.334 délavé.328</t>
  </si>
  <si>
    <t>Vert émeraude ou Smaragdin</t>
  </si>
  <si>
    <t>Vert lég. émeraude foncé.313 délavé.001</t>
  </si>
  <si>
    <t>Vert menthe</t>
  </si>
  <si>
    <t>Vert lég. émeraude foncé.504 délavé.033</t>
  </si>
  <si>
    <t>Vert sauge</t>
  </si>
  <si>
    <t>Vert lég. émeraude foncé.510 délavé.589</t>
  </si>
  <si>
    <t>Vert jaunâtre vif</t>
  </si>
  <si>
    <t>Vert lég. émeraude foncé.588 délavé.103</t>
  </si>
  <si>
    <t>Vert jaunâtre foncé</t>
  </si>
  <si>
    <t>Vert lég. émeraude foncé.846 délavé.485</t>
  </si>
  <si>
    <t>Vert impérial</t>
  </si>
  <si>
    <t>Vert lég. émeraude foncé.903</t>
  </si>
  <si>
    <t>Vert de chrome ou anglais (pigment)</t>
  </si>
  <si>
    <t>Vert lég. émeraude foncé.948 délavé.358</t>
  </si>
  <si>
    <t>SombreOrchid1</t>
  </si>
  <si>
    <t>Violet clair.051</t>
  </si>
  <si>
    <t>SombreOrchid2</t>
  </si>
  <si>
    <t>Violet foncé.097 délavé.099</t>
  </si>
  <si>
    <t>SombreViolet</t>
  </si>
  <si>
    <t>Violet foncé.341</t>
  </si>
  <si>
    <t>Sombre Orchid</t>
  </si>
  <si>
    <t>Violet foncé.348 délavé.103</t>
  </si>
  <si>
    <t>SombreOrchid3</t>
  </si>
  <si>
    <t>SombreOrchid</t>
  </si>
  <si>
    <t>Violet foncé.355 délavé.104</t>
  </si>
  <si>
    <t>Améthyste</t>
  </si>
  <si>
    <t>Violet foncé.527 délavé.329</t>
  </si>
  <si>
    <t>SombreOrchid4</t>
  </si>
  <si>
    <t>Violet foncé.717 délavé.118</t>
  </si>
  <si>
    <t>Noir d'aniline</t>
  </si>
  <si>
    <t>Violet foncé.988 délavé.652</t>
  </si>
  <si>
    <t xml:space="preserve">Pourpre </t>
  </si>
  <si>
    <t>Violet lég. bleu foncé.110 délavé.034</t>
  </si>
  <si>
    <t>Violet lég. bleu foncé.250 délavé.369</t>
  </si>
  <si>
    <t>Violet lég. bleu foncé.373 délavé.006</t>
  </si>
  <si>
    <t>Pourpre 4</t>
  </si>
  <si>
    <t>Violet lég. bleu foncé.723 délavé.077</t>
  </si>
  <si>
    <t>Bleu-violet profond</t>
  </si>
  <si>
    <t>Violet lég. bleu foncé.913 délavé.202</t>
  </si>
  <si>
    <t>Bleu-violet foncé</t>
  </si>
  <si>
    <t>Violet lég. bleu foncé.930 délavé.454</t>
  </si>
  <si>
    <t>Glycine</t>
  </si>
  <si>
    <t>Violet lég. magenta clair.082 délavé.606</t>
  </si>
  <si>
    <t>Parme</t>
  </si>
  <si>
    <t>Violet lég. magenta clair.180 délavé.441</t>
  </si>
  <si>
    <t>Violet très pâle</t>
  </si>
  <si>
    <t>Violet lég. magenta clair.328 délavé.806</t>
  </si>
  <si>
    <t>Lilas</t>
  </si>
  <si>
    <t>Violet lég. magenta foncé.210 délavé.351</t>
  </si>
  <si>
    <t>Violet très profond</t>
  </si>
  <si>
    <t>Violet lég. magenta foncé.914 délavé.246</t>
  </si>
  <si>
    <t>https://excel-downloads.com/forums/forum-excel.7/</t>
  </si>
  <si>
    <t>Comment utiliser un code couleur dans Excel ?</t>
  </si>
  <si>
    <t>https://clickup.com/fr-FR/blog/202591/comment-faire-un-code-couleur-dans-excel</t>
  </si>
  <si>
    <t>Hex</t>
  </si>
  <si>
    <t>R.rouge</t>
  </si>
  <si>
    <t>V.vert</t>
  </si>
  <si>
    <t>B.bleu</t>
  </si>
  <si>
    <t>Utiliser la pipette pour faire correspondre les couleurs de votre diapositive</t>
  </si>
  <si>
    <t>https://support.microsoft.com/fr-fr/office/utiliser-la-pipette-pour-faire-correspondre-les-couleurs-de-votre-diapositive-d5e7a32a-da6c-4bed-9f1e-8797f07174e9</t>
  </si>
  <si>
    <t>L'association de couleurs expliquée en 20 exemples tendance</t>
  </si>
  <si>
    <t>https://www.canva.com/fr_fr/decouvrir/association-de-couleur-tendance-exemple/</t>
  </si>
  <si>
    <t>Liste de 729 couleurs RGB</t>
  </si>
  <si>
    <t>https://excel-pratique.com/fr/vba/liste-couleurs-rgb.php</t>
  </si>
  <si>
    <t>0, 0, 0</t>
  </si>
  <si>
    <t>0, 0, 32</t>
  </si>
  <si>
    <t>0, 0, 64</t>
  </si>
  <si>
    <t>0, 0, 96</t>
  </si>
  <si>
    <t>0, 0, 128</t>
  </si>
  <si>
    <t>0, 0, 160</t>
  </si>
  <si>
    <t>0, 0, 192</t>
  </si>
  <si>
    <t>0, 0, 224</t>
  </si>
  <si>
    <t>0, 0, 255</t>
  </si>
  <si>
    <t>0, 32, 0</t>
  </si>
  <si>
    <t>0, 32, 32</t>
  </si>
  <si>
    <t>0, 32, 64</t>
  </si>
  <si>
    <t>0, 32, 96</t>
  </si>
  <si>
    <t>0, 32, 128</t>
  </si>
  <si>
    <t>0, 32, 160</t>
  </si>
  <si>
    <t>0, 32, 192</t>
  </si>
  <si>
    <t>0, 32, 224</t>
  </si>
  <si>
    <t>0, 32, 255</t>
  </si>
  <si>
    <t>0, 64, 0</t>
  </si>
  <si>
    <t>0, 64, 32</t>
  </si>
  <si>
    <t>0, 64, 64</t>
  </si>
  <si>
    <t>0, 64, 96</t>
  </si>
  <si>
    <t>0, 64, 128</t>
  </si>
  <si>
    <t>0, 64, 160</t>
  </si>
  <si>
    <t>0, 64, 192</t>
  </si>
  <si>
    <t>0, 64, 224</t>
  </si>
  <si>
    <t>0, 64, 255</t>
  </si>
  <si>
    <t>0, 96, 0</t>
  </si>
  <si>
    <t>0, 96, 32</t>
  </si>
  <si>
    <t>0, 96, 64</t>
  </si>
  <si>
    <t>0, 96, 96</t>
  </si>
  <si>
    <t>0, 96, 128</t>
  </si>
  <si>
    <t>0, 96, 160</t>
  </si>
  <si>
    <t>0, 96, 192</t>
  </si>
  <si>
    <t>0, 96, 224</t>
  </si>
  <si>
    <t>0, 96, 255</t>
  </si>
  <si>
    <t>0, 128, 0</t>
  </si>
  <si>
    <t>0, 128, 32</t>
  </si>
  <si>
    <t>0, 128, 64</t>
  </si>
  <si>
    <t>0, 128, 96</t>
  </si>
  <si>
    <t>0, 128, 128</t>
  </si>
  <si>
    <t>0, 128, 160</t>
  </si>
  <si>
    <t>0, 128, 192</t>
  </si>
  <si>
    <t>0, 128, 224</t>
  </si>
  <si>
    <t>0, 128, 255</t>
  </si>
  <si>
    <t>0, 160, 0</t>
  </si>
  <si>
    <t>0, 160, 32</t>
  </si>
  <si>
    <t>0, 160, 64</t>
  </si>
  <si>
    <t>0, 160, 96</t>
  </si>
  <si>
    <t>0, 160, 128</t>
  </si>
  <si>
    <t>0, 160, 160</t>
  </si>
  <si>
    <t>0, 160, 192</t>
  </si>
  <si>
    <t>0, 160, 224</t>
  </si>
  <si>
    <t>0, 160, 255</t>
  </si>
  <si>
    <t>0, 192, 0</t>
  </si>
  <si>
    <t>0, 192, 32</t>
  </si>
  <si>
    <t>0, 192, 64</t>
  </si>
  <si>
    <t>0, 192, 96</t>
  </si>
  <si>
    <t>0, 192, 128</t>
  </si>
  <si>
    <t>0, 192, 160</t>
  </si>
  <si>
    <t>0, 192, 192</t>
  </si>
  <si>
    <t>0, 192, 224</t>
  </si>
  <si>
    <t>0, 192, 255</t>
  </si>
  <si>
    <t>0, 224, 0</t>
  </si>
  <si>
    <t>0, 224, 32</t>
  </si>
  <si>
    <t>0, 224, 64</t>
  </si>
  <si>
    <t>0, 224, 96</t>
  </si>
  <si>
    <t>0, 224, 128</t>
  </si>
  <si>
    <t>0, 224, 160</t>
  </si>
  <si>
    <t>0, 224, 192</t>
  </si>
  <si>
    <t>0, 224, 224</t>
  </si>
  <si>
    <t>0, 224, 255</t>
  </si>
  <si>
    <t>0, 255, 0</t>
  </si>
  <si>
    <t>0, 255, 32</t>
  </si>
  <si>
    <t>0, 255, 64</t>
  </si>
  <si>
    <t>0, 255, 96</t>
  </si>
  <si>
    <t>0, 255, 128</t>
  </si>
  <si>
    <t>0, 255, 160</t>
  </si>
  <si>
    <t>0, 255, 192</t>
  </si>
  <si>
    <t>0, 255, 224</t>
  </si>
  <si>
    <t>0, 255, 255</t>
  </si>
  <si>
    <t>32, 0, 0</t>
  </si>
  <si>
    <t>32, 0, 32</t>
  </si>
  <si>
    <t>32, 0, 64</t>
  </si>
  <si>
    <t>32, 0, 96</t>
  </si>
  <si>
    <t>32, 0, 128</t>
  </si>
  <si>
    <t>32, 0, 160</t>
  </si>
  <si>
    <t>32, 0, 192</t>
  </si>
  <si>
    <t>32, 0, 224</t>
  </si>
  <si>
    <t>32, 0, 255</t>
  </si>
  <si>
    <t>32, 32, 0</t>
  </si>
  <si>
    <t>32, 32, 32</t>
  </si>
  <si>
    <t>32, 32, 64</t>
  </si>
  <si>
    <t>32, 32, 96</t>
  </si>
  <si>
    <t>32, 32, 128</t>
  </si>
  <si>
    <t>32, 32, 160</t>
  </si>
  <si>
    <t>32, 32, 192</t>
  </si>
  <si>
    <t>32, 32, 224</t>
  </si>
  <si>
    <t>32, 32, 255</t>
  </si>
  <si>
    <t>32, 64, 0</t>
  </si>
  <si>
    <t>32, 64, 32</t>
  </si>
  <si>
    <t>32, 64, 64</t>
  </si>
  <si>
    <t>32, 64, 96</t>
  </si>
  <si>
    <t>32, 64, 128</t>
  </si>
  <si>
    <t>32, 64, 160</t>
  </si>
  <si>
    <t>32, 64, 192</t>
  </si>
  <si>
    <t>32, 64, 224</t>
  </si>
  <si>
    <t>32, 64, 255</t>
  </si>
  <si>
    <t>32, 96, 0</t>
  </si>
  <si>
    <t>32, 96, 32</t>
  </si>
  <si>
    <t>32, 96, 64</t>
  </si>
  <si>
    <t>32, 96, 96</t>
  </si>
  <si>
    <t>32, 96, 128</t>
  </si>
  <si>
    <t>32, 96, 160</t>
  </si>
  <si>
    <t>32, 96, 192</t>
  </si>
  <si>
    <t>32, 96, 224</t>
  </si>
  <si>
    <t>32, 96, 255</t>
  </si>
  <si>
    <t>32, 128, 0</t>
  </si>
  <si>
    <t>32, 128, 32</t>
  </si>
  <si>
    <t>32, 128, 64</t>
  </si>
  <si>
    <t>32, 128, 96</t>
  </si>
  <si>
    <t>32, 128, 128</t>
  </si>
  <si>
    <t>32, 128, 160</t>
  </si>
  <si>
    <t>32, 128, 192</t>
  </si>
  <si>
    <t>32, 128, 224</t>
  </si>
  <si>
    <t>32, 128, 255</t>
  </si>
  <si>
    <t>32, 160, 0</t>
  </si>
  <si>
    <t>32, 160, 32</t>
  </si>
  <si>
    <t>32, 160, 64</t>
  </si>
  <si>
    <t>32, 160, 96</t>
  </si>
  <si>
    <t>32, 160, 128</t>
  </si>
  <si>
    <t>32, 160, 160</t>
  </si>
  <si>
    <t>32, 160, 192</t>
  </si>
  <si>
    <t>32, 160, 224</t>
  </si>
  <si>
    <t>32, 160, 255</t>
  </si>
  <si>
    <t>32, 192, 0</t>
  </si>
  <si>
    <t>32, 192, 32</t>
  </si>
  <si>
    <t>32, 192, 64</t>
  </si>
  <si>
    <t>32, 192, 96</t>
  </si>
  <si>
    <t>32, 192, 128</t>
  </si>
  <si>
    <t>32, 192, 160</t>
  </si>
  <si>
    <t>32, 192, 192</t>
  </si>
  <si>
    <t>32, 192, 224</t>
  </si>
  <si>
    <t>32, 192, 255</t>
  </si>
  <si>
    <t>32, 224, 0</t>
  </si>
  <si>
    <t>32, 224, 32</t>
  </si>
  <si>
    <t>32, 224, 64</t>
  </si>
  <si>
    <t>32, 224, 96</t>
  </si>
  <si>
    <t>32, 224, 128</t>
  </si>
  <si>
    <t>32, 224, 160</t>
  </si>
  <si>
    <t>32, 224, 192</t>
  </si>
  <si>
    <t>32, 224, 224</t>
  </si>
  <si>
    <t>32, 224, 255</t>
  </si>
  <si>
    <t>32, 255, 0</t>
  </si>
  <si>
    <t>32, 255, 32</t>
  </si>
  <si>
    <t>32, 255, 64</t>
  </si>
  <si>
    <t>32, 255, 96</t>
  </si>
  <si>
    <t>32, 255, 128</t>
  </si>
  <si>
    <t>32, 255, 160</t>
  </si>
  <si>
    <t>32, 255, 192</t>
  </si>
  <si>
    <t>32, 255, 224</t>
  </si>
  <si>
    <t>32, 255, 255</t>
  </si>
  <si>
    <t>64, 0, 0</t>
  </si>
  <si>
    <t>64, 0, 32</t>
  </si>
  <si>
    <t>64, 0, 64</t>
  </si>
  <si>
    <t>64, 0, 96</t>
  </si>
  <si>
    <t>64, 0, 128</t>
  </si>
  <si>
    <t>64, 0, 160</t>
  </si>
  <si>
    <t>64, 0, 192</t>
  </si>
  <si>
    <t>64, 0, 224</t>
  </si>
  <si>
    <t>64, 0, 255</t>
  </si>
  <si>
    <t>64, 32, 0</t>
  </si>
  <si>
    <t>64, 32, 32</t>
  </si>
  <si>
    <t>64, 32, 64</t>
  </si>
  <si>
    <t>64, 32, 96</t>
  </si>
  <si>
    <t>64, 32, 128</t>
  </si>
  <si>
    <t>64, 32, 160</t>
  </si>
  <si>
    <t>64, 32, 192</t>
  </si>
  <si>
    <t>64, 32, 224</t>
  </si>
  <si>
    <t>64, 32, 255</t>
  </si>
  <si>
    <t>64, 64, 0</t>
  </si>
  <si>
    <t>64, 64, 32</t>
  </si>
  <si>
    <t>64, 64, 64</t>
  </si>
  <si>
    <t>64, 64, 96</t>
  </si>
  <si>
    <t>64, 64, 128</t>
  </si>
  <si>
    <t>64, 64, 160</t>
  </si>
  <si>
    <t>64, 64, 192</t>
  </si>
  <si>
    <t>64, 64, 224</t>
  </si>
  <si>
    <t>64, 64, 255</t>
  </si>
  <si>
    <t>64, 96, 0</t>
  </si>
  <si>
    <t>64, 96, 32</t>
  </si>
  <si>
    <t>64, 96, 64</t>
  </si>
  <si>
    <t>64, 96, 96</t>
  </si>
  <si>
    <t>64, 96, 128</t>
  </si>
  <si>
    <t>64, 96, 160</t>
  </si>
  <si>
    <t>64, 96, 192</t>
  </si>
  <si>
    <t>64, 96, 224</t>
  </si>
  <si>
    <t>64, 96, 255</t>
  </si>
  <si>
    <t>64, 128, 0</t>
  </si>
  <si>
    <t>64, 128, 32</t>
  </si>
  <si>
    <t>64, 128, 64</t>
  </si>
  <si>
    <t>64, 128, 96</t>
  </si>
  <si>
    <t>64, 128, 128</t>
  </si>
  <si>
    <t>64, 128, 160</t>
  </si>
  <si>
    <t>64, 128, 192</t>
  </si>
  <si>
    <t>64, 128, 224</t>
  </si>
  <si>
    <t>64, 128, 255</t>
  </si>
  <si>
    <t>64, 160, 0</t>
  </si>
  <si>
    <t>64, 160, 32</t>
  </si>
  <si>
    <t>64, 160, 64</t>
  </si>
  <si>
    <t>64, 160, 96</t>
  </si>
  <si>
    <t>64, 160, 128</t>
  </si>
  <si>
    <t>64, 160, 160</t>
  </si>
  <si>
    <t>64, 160, 192</t>
  </si>
  <si>
    <t>64, 160, 224</t>
  </si>
  <si>
    <t>64, 160, 255</t>
  </si>
  <si>
    <t>64, 192, 0</t>
  </si>
  <si>
    <t>64, 192, 32</t>
  </si>
  <si>
    <t>64, 192, 64</t>
  </si>
  <si>
    <t>64, 192, 96</t>
  </si>
  <si>
    <t>64, 192, 128</t>
  </si>
  <si>
    <t>64, 192, 160</t>
  </si>
  <si>
    <t>64, 192, 192</t>
  </si>
  <si>
    <t>64, 192, 224</t>
  </si>
  <si>
    <t>64, 192, 255</t>
  </si>
  <si>
    <t>64, 224, 0</t>
  </si>
  <si>
    <t>64, 224, 32</t>
  </si>
  <si>
    <t>64, 224, 64</t>
  </si>
  <si>
    <t>64, 224, 96</t>
  </si>
  <si>
    <t>64, 224, 128</t>
  </si>
  <si>
    <t>64, 224, 160</t>
  </si>
  <si>
    <t>64, 224, 192</t>
  </si>
  <si>
    <t>64, 224, 224</t>
  </si>
  <si>
    <t>64, 224, 255</t>
  </si>
  <si>
    <t>64, 255, 0</t>
  </si>
  <si>
    <t>64, 255, 32</t>
  </si>
  <si>
    <t>64, 255, 64</t>
  </si>
  <si>
    <t>64, 255, 96</t>
  </si>
  <si>
    <t>64, 255, 128</t>
  </si>
  <si>
    <t>64, 255, 160</t>
  </si>
  <si>
    <t>64, 255, 192</t>
  </si>
  <si>
    <t>64, 255, 224</t>
  </si>
  <si>
    <t>64, 255, 255</t>
  </si>
  <si>
    <t>96, 0, 0</t>
  </si>
  <si>
    <t>96, 0, 32</t>
  </si>
  <si>
    <t>96, 0, 64</t>
  </si>
  <si>
    <t>96, 0, 96</t>
  </si>
  <si>
    <t>96, 0, 128</t>
  </si>
  <si>
    <t>96, 0, 160</t>
  </si>
  <si>
    <t>96, 0, 192</t>
  </si>
  <si>
    <t>96, 0, 224</t>
  </si>
  <si>
    <t>96, 0, 255</t>
  </si>
  <si>
    <t>96, 32, 0</t>
  </si>
  <si>
    <t>96, 32, 32</t>
  </si>
  <si>
    <t>96, 32, 64</t>
  </si>
  <si>
    <t>96, 32, 96</t>
  </si>
  <si>
    <t>96, 32, 128</t>
  </si>
  <si>
    <t>96, 32, 160</t>
  </si>
  <si>
    <t>96, 32, 192</t>
  </si>
  <si>
    <t>96, 32, 224</t>
  </si>
  <si>
    <t>96, 32, 255</t>
  </si>
  <si>
    <t>96, 64, 0</t>
  </si>
  <si>
    <t>96, 64, 32</t>
  </si>
  <si>
    <t>96, 64, 64</t>
  </si>
  <si>
    <t>96, 64, 96</t>
  </si>
  <si>
    <t>96, 64, 128</t>
  </si>
  <si>
    <t>96, 64, 160</t>
  </si>
  <si>
    <t>96, 64, 192</t>
  </si>
  <si>
    <t>96, 64, 224</t>
  </si>
  <si>
    <t>96, 64, 255</t>
  </si>
  <si>
    <t>96, 96, 0</t>
  </si>
  <si>
    <t>96, 96, 32</t>
  </si>
  <si>
    <t>96, 96, 64</t>
  </si>
  <si>
    <t>96, 96, 96</t>
  </si>
  <si>
    <t>96, 96, 128</t>
  </si>
  <si>
    <t>96, 96, 160</t>
  </si>
  <si>
    <t>96, 96, 192</t>
  </si>
  <si>
    <t>96, 96, 224</t>
  </si>
  <si>
    <t>96, 96, 255</t>
  </si>
  <si>
    <t>96, 128, 0</t>
  </si>
  <si>
    <t>96, 128, 32</t>
  </si>
  <si>
    <t>96, 128, 64</t>
  </si>
  <si>
    <t>96, 128, 96</t>
  </si>
  <si>
    <t>96, 128, 128</t>
  </si>
  <si>
    <t>96, 128, 160</t>
  </si>
  <si>
    <t>96, 128, 192</t>
  </si>
  <si>
    <t>96, 128, 224</t>
  </si>
  <si>
    <t>96, 128, 255</t>
  </si>
  <si>
    <t>96, 160, 0</t>
  </si>
  <si>
    <t>96, 160, 32</t>
  </si>
  <si>
    <t>96, 160, 64</t>
  </si>
  <si>
    <t>96, 160, 96</t>
  </si>
  <si>
    <t>96, 160, 128</t>
  </si>
  <si>
    <t>96, 160, 160</t>
  </si>
  <si>
    <t>96, 160, 192</t>
  </si>
  <si>
    <t>96, 160, 224</t>
  </si>
  <si>
    <t>96, 160, 255</t>
  </si>
  <si>
    <t>96, 192, 0</t>
  </si>
  <si>
    <t>96, 192, 32</t>
  </si>
  <si>
    <t>96, 192, 64</t>
  </si>
  <si>
    <t>96, 192, 96</t>
  </si>
  <si>
    <t>96, 192, 128</t>
  </si>
  <si>
    <t>96, 192, 160</t>
  </si>
  <si>
    <t>96, 192, 192</t>
  </si>
  <si>
    <t>96, 192, 224</t>
  </si>
  <si>
    <t>96, 192, 255</t>
  </si>
  <si>
    <t>96, 224, 0</t>
  </si>
  <si>
    <t>96, 224, 32</t>
  </si>
  <si>
    <t>96, 224, 64</t>
  </si>
  <si>
    <t>96, 224, 96</t>
  </si>
  <si>
    <t>96, 224, 128</t>
  </si>
  <si>
    <t>96, 224, 160</t>
  </si>
  <si>
    <t>96, 224, 192</t>
  </si>
  <si>
    <t>96, 224, 224</t>
  </si>
  <si>
    <t>96, 224, 255</t>
  </si>
  <si>
    <t>96, 255, 0</t>
  </si>
  <si>
    <t>96, 255, 32</t>
  </si>
  <si>
    <t>96, 255, 64</t>
  </si>
  <si>
    <t>96, 255, 96</t>
  </si>
  <si>
    <t>96, 255, 128</t>
  </si>
  <si>
    <t>96, 255, 160</t>
  </si>
  <si>
    <t>96, 255, 192</t>
  </si>
  <si>
    <t>96, 255, 224</t>
  </si>
  <si>
    <t>96, 255, 255</t>
  </si>
  <si>
    <t>128, 0, 0</t>
  </si>
  <si>
    <t>128, 0, 32</t>
  </si>
  <si>
    <t>128, 0, 64</t>
  </si>
  <si>
    <t>128, 0, 96</t>
  </si>
  <si>
    <t>128, 0, 128</t>
  </si>
  <si>
    <t>128, 0, 160</t>
  </si>
  <si>
    <t>128, 0, 192</t>
  </si>
  <si>
    <t>128, 0, 224</t>
  </si>
  <si>
    <t>128, 0, 255</t>
  </si>
  <si>
    <t>128, 32, 0</t>
  </si>
  <si>
    <t>128, 32, 32</t>
  </si>
  <si>
    <t>128, 32, 64</t>
  </si>
  <si>
    <t>128, 32, 96</t>
  </si>
  <si>
    <t>128, 32, 128</t>
  </si>
  <si>
    <t>128, 32, 160</t>
  </si>
  <si>
    <t>128, 32, 192</t>
  </si>
  <si>
    <t>128, 32, 224</t>
  </si>
  <si>
    <t>128, 32, 255</t>
  </si>
  <si>
    <t>128, 64, 0</t>
  </si>
  <si>
    <t>128, 64, 32</t>
  </si>
  <si>
    <t>128, 64, 64</t>
  </si>
  <si>
    <t>128, 64, 96</t>
  </si>
  <si>
    <t>128, 64, 128</t>
  </si>
  <si>
    <t>128, 64, 160</t>
  </si>
  <si>
    <t>128, 64, 192</t>
  </si>
  <si>
    <t>128, 64, 224</t>
  </si>
  <si>
    <t>128, 64, 255</t>
  </si>
  <si>
    <t>128, 96, 0</t>
  </si>
  <si>
    <t>128, 96, 32</t>
  </si>
  <si>
    <t>128, 96, 64</t>
  </si>
  <si>
    <t>128, 96, 96</t>
  </si>
  <si>
    <t>128, 96, 128</t>
  </si>
  <si>
    <t>128, 96, 160</t>
  </si>
  <si>
    <t>128, 96, 192</t>
  </si>
  <si>
    <t>128, 96, 224</t>
  </si>
  <si>
    <t>128, 96, 255</t>
  </si>
  <si>
    <t>128, 128, 0</t>
  </si>
  <si>
    <t>128, 128, 32</t>
  </si>
  <si>
    <t>128, 128, 64</t>
  </si>
  <si>
    <t>128, 128, 96</t>
  </si>
  <si>
    <t>128, 128, 128</t>
  </si>
  <si>
    <t>128, 128, 160</t>
  </si>
  <si>
    <t>128, 128, 192</t>
  </si>
  <si>
    <t>128, 128, 224</t>
  </si>
  <si>
    <t>128, 128, 255</t>
  </si>
  <si>
    <t>128, 160, 0</t>
  </si>
  <si>
    <t>128, 160, 32</t>
  </si>
  <si>
    <t>128, 160, 64</t>
  </si>
  <si>
    <t>128, 160, 96</t>
  </si>
  <si>
    <t>128, 160, 128</t>
  </si>
  <si>
    <t>128, 160, 160</t>
  </si>
  <si>
    <t>128, 160, 192</t>
  </si>
  <si>
    <t>128, 160, 224</t>
  </si>
  <si>
    <t>128, 160, 255</t>
  </si>
  <si>
    <t>128, 192, 0</t>
  </si>
  <si>
    <t>128, 192, 32</t>
  </si>
  <si>
    <t>128, 192, 64</t>
  </si>
  <si>
    <t>128, 192, 96</t>
  </si>
  <si>
    <t>128, 192, 128</t>
  </si>
  <si>
    <t>128, 192, 160</t>
  </si>
  <si>
    <t>128, 192, 192</t>
  </si>
  <si>
    <t>128, 192, 224</t>
  </si>
  <si>
    <t>128, 192, 255</t>
  </si>
  <si>
    <t>128, 224, 0</t>
  </si>
  <si>
    <t>128, 224, 32</t>
  </si>
  <si>
    <t>128, 224, 64</t>
  </si>
  <si>
    <t>128, 224, 96</t>
  </si>
  <si>
    <t>128, 224, 128</t>
  </si>
  <si>
    <t>128, 224, 160</t>
  </si>
  <si>
    <t>128, 224, 192</t>
  </si>
  <si>
    <t>128, 224, 224</t>
  </si>
  <si>
    <t>128, 224, 255</t>
  </si>
  <si>
    <t>128, 255, 0</t>
  </si>
  <si>
    <t>128, 255, 32</t>
  </si>
  <si>
    <t>128, 255, 64</t>
  </si>
  <si>
    <t>128, 255, 96</t>
  </si>
  <si>
    <t>128, 255, 128</t>
  </si>
  <si>
    <t>128, 255, 160</t>
  </si>
  <si>
    <t>128, 255, 192</t>
  </si>
  <si>
    <t>128, 255, 224</t>
  </si>
  <si>
    <t>128, 255, 255</t>
  </si>
  <si>
    <t>160, 0, 0</t>
  </si>
  <si>
    <t>160, 0, 32</t>
  </si>
  <si>
    <t>160, 0, 64</t>
  </si>
  <si>
    <t>160, 0, 96</t>
  </si>
  <si>
    <t>160, 0, 128</t>
  </si>
  <si>
    <t>160, 0, 160</t>
  </si>
  <si>
    <t>160, 0, 192</t>
  </si>
  <si>
    <t>160, 0, 224</t>
  </si>
  <si>
    <t>160, 0, 255</t>
  </si>
  <si>
    <t>160, 32, 0</t>
  </si>
  <si>
    <t>160, 32, 32</t>
  </si>
  <si>
    <t>160, 32, 64</t>
  </si>
  <si>
    <t>160, 32, 96</t>
  </si>
  <si>
    <t>160, 32, 128</t>
  </si>
  <si>
    <t>160, 32, 160</t>
  </si>
  <si>
    <t>160, 32, 192</t>
  </si>
  <si>
    <t>160, 32, 224</t>
  </si>
  <si>
    <t>160, 32, 255</t>
  </si>
  <si>
    <t>160, 64, 0</t>
  </si>
  <si>
    <t>160, 64, 32</t>
  </si>
  <si>
    <t>160, 64, 64</t>
  </si>
  <si>
    <t>160, 64, 96</t>
  </si>
  <si>
    <t>160, 64, 128</t>
  </si>
  <si>
    <t>160, 64, 160</t>
  </si>
  <si>
    <t>160, 64, 192</t>
  </si>
  <si>
    <t>160, 64, 224</t>
  </si>
  <si>
    <t>160, 64, 255</t>
  </si>
  <si>
    <t>160, 96, 0</t>
  </si>
  <si>
    <t>160, 96, 32</t>
  </si>
  <si>
    <t>160, 96, 64</t>
  </si>
  <si>
    <t>160, 96, 96</t>
  </si>
  <si>
    <t>160, 96, 128</t>
  </si>
  <si>
    <t>160, 96, 160</t>
  </si>
  <si>
    <t>160, 96, 192</t>
  </si>
  <si>
    <t>160, 96, 224</t>
  </si>
  <si>
    <t>160, 96, 255</t>
  </si>
  <si>
    <t>160, 128, 0</t>
  </si>
  <si>
    <t>160, 128, 32</t>
  </si>
  <si>
    <t>160, 128, 64</t>
  </si>
  <si>
    <t>160, 128, 96</t>
  </si>
  <si>
    <t>160, 128, 128</t>
  </si>
  <si>
    <t>160, 128, 160</t>
  </si>
  <si>
    <t>160, 128, 192</t>
  </si>
  <si>
    <t>160, 128, 224</t>
  </si>
  <si>
    <t>160, 128, 255</t>
  </si>
  <si>
    <t>160, 160, 0</t>
  </si>
  <si>
    <t>160, 160, 32</t>
  </si>
  <si>
    <t>160, 160, 64</t>
  </si>
  <si>
    <t>160, 160, 96</t>
  </si>
  <si>
    <t>160, 160, 128</t>
  </si>
  <si>
    <t>160, 160, 160</t>
  </si>
  <si>
    <t>160, 160, 192</t>
  </si>
  <si>
    <t>160, 160, 224</t>
  </si>
  <si>
    <t>160, 160, 255</t>
  </si>
  <si>
    <t>160, 192, 0</t>
  </si>
  <si>
    <t>160, 192, 32</t>
  </si>
  <si>
    <t>160, 192, 64</t>
  </si>
  <si>
    <t>160, 192, 96</t>
  </si>
  <si>
    <t>160, 192, 128</t>
  </si>
  <si>
    <t>160, 192, 160</t>
  </si>
  <si>
    <t>160, 192, 192</t>
  </si>
  <si>
    <t>160, 192, 224</t>
  </si>
  <si>
    <t>160, 192, 255</t>
  </si>
  <si>
    <t>160, 224, 0</t>
  </si>
  <si>
    <t>160, 224, 32</t>
  </si>
  <si>
    <t>160, 224, 64</t>
  </si>
  <si>
    <t>160, 224, 96</t>
  </si>
  <si>
    <t>160, 224, 128</t>
  </si>
  <si>
    <t>160, 224, 160</t>
  </si>
  <si>
    <t>160, 224, 192</t>
  </si>
  <si>
    <t>160, 224, 224</t>
  </si>
  <si>
    <t>160, 224, 255</t>
  </si>
  <si>
    <t>160, 255, 0</t>
  </si>
  <si>
    <t>160, 255, 32</t>
  </si>
  <si>
    <t>160, 255, 64</t>
  </si>
  <si>
    <t>160, 255, 96</t>
  </si>
  <si>
    <t>160, 255, 128</t>
  </si>
  <si>
    <t>160, 255, 160</t>
  </si>
  <si>
    <t>160, 255, 192</t>
  </si>
  <si>
    <t>160, 255, 224</t>
  </si>
  <si>
    <t>160, 255, 255</t>
  </si>
  <si>
    <t>192, 0, 0</t>
  </si>
  <si>
    <t>192, 0, 32</t>
  </si>
  <si>
    <t>192, 0, 64</t>
  </si>
  <si>
    <t>192, 0, 96</t>
  </si>
  <si>
    <t>192, 0, 128</t>
  </si>
  <si>
    <t>192, 0, 160</t>
  </si>
  <si>
    <t>192, 0, 192</t>
  </si>
  <si>
    <t>192, 0, 224</t>
  </si>
  <si>
    <t>192, 0, 255</t>
  </si>
  <si>
    <t>192, 32, 0</t>
  </si>
  <si>
    <t>192, 32, 32</t>
  </si>
  <si>
    <t>192, 32, 64</t>
  </si>
  <si>
    <t>192, 32, 96</t>
  </si>
  <si>
    <t>192, 32, 128</t>
  </si>
  <si>
    <t>192, 32, 160</t>
  </si>
  <si>
    <t>192, 32, 192</t>
  </si>
  <si>
    <t>192, 32, 224</t>
  </si>
  <si>
    <t>192, 32, 255</t>
  </si>
  <si>
    <t>192, 64, 0</t>
  </si>
  <si>
    <t>192, 64, 32</t>
  </si>
  <si>
    <t>192, 64, 64</t>
  </si>
  <si>
    <t>192, 64, 96</t>
  </si>
  <si>
    <t>192, 64, 128</t>
  </si>
  <si>
    <t>192, 64, 160</t>
  </si>
  <si>
    <t>192, 64, 192</t>
  </si>
  <si>
    <t>192, 64, 224</t>
  </si>
  <si>
    <t>192, 64, 255</t>
  </si>
  <si>
    <t>192, 96, 0</t>
  </si>
  <si>
    <t>192, 96, 32</t>
  </si>
  <si>
    <t>192, 96, 64</t>
  </si>
  <si>
    <t>192, 96, 96</t>
  </si>
  <si>
    <t>192, 96, 128</t>
  </si>
  <si>
    <t>192, 96, 160</t>
  </si>
  <si>
    <t>192, 96, 192</t>
  </si>
  <si>
    <t>192, 96, 224</t>
  </si>
  <si>
    <t>192, 96, 255</t>
  </si>
  <si>
    <t>192, 128, 0</t>
  </si>
  <si>
    <t>192, 128, 32</t>
  </si>
  <si>
    <t>192, 128, 64</t>
  </si>
  <si>
    <t>192, 128, 96</t>
  </si>
  <si>
    <t>192, 128, 128</t>
  </si>
  <si>
    <t>192, 128, 160</t>
  </si>
  <si>
    <t>192, 128, 192</t>
  </si>
  <si>
    <t>192, 128, 224</t>
  </si>
  <si>
    <t>192, 128, 255</t>
  </si>
  <si>
    <t>192, 160, 0</t>
  </si>
  <si>
    <t>192, 160, 32</t>
  </si>
  <si>
    <t>192, 160, 64</t>
  </si>
  <si>
    <t>192, 160, 96</t>
  </si>
  <si>
    <t>192, 160, 128</t>
  </si>
  <si>
    <t>192, 160, 160</t>
  </si>
  <si>
    <t>192, 160, 192</t>
  </si>
  <si>
    <t>192, 160, 224</t>
  </si>
  <si>
    <t>192, 160, 255</t>
  </si>
  <si>
    <t>192, 192, 0</t>
  </si>
  <si>
    <t>192, 192, 32</t>
  </si>
  <si>
    <t>192, 192, 64</t>
  </si>
  <si>
    <t>192, 192, 96</t>
  </si>
  <si>
    <t>192, 192, 128</t>
  </si>
  <si>
    <t>192, 192, 160</t>
  </si>
  <si>
    <t>192, 192, 192</t>
  </si>
  <si>
    <t>192, 192, 224</t>
  </si>
  <si>
    <t>192, 192, 255</t>
  </si>
  <si>
    <t>192, 224, 0</t>
  </si>
  <si>
    <t>192, 224, 32</t>
  </si>
  <si>
    <t>192, 224, 64</t>
  </si>
  <si>
    <t>192, 224, 96</t>
  </si>
  <si>
    <t>192, 224, 128</t>
  </si>
  <si>
    <t>192, 224, 160</t>
  </si>
  <si>
    <t>192, 224, 192</t>
  </si>
  <si>
    <t>192, 224, 224</t>
  </si>
  <si>
    <t>192, 224, 255</t>
  </si>
  <si>
    <t>192, 255, 0</t>
  </si>
  <si>
    <t>192, 255, 32</t>
  </si>
  <si>
    <t>192, 255, 64</t>
  </si>
  <si>
    <t>192, 255, 96</t>
  </si>
  <si>
    <t>192, 255, 128</t>
  </si>
  <si>
    <t>192, 255, 160</t>
  </si>
  <si>
    <t>192, 255, 192</t>
  </si>
  <si>
    <t>192, 255, 224</t>
  </si>
  <si>
    <t>192, 255, 255</t>
  </si>
  <si>
    <t>224, 0, 0</t>
  </si>
  <si>
    <t>224, 0, 32</t>
  </si>
  <si>
    <t>224, 0, 64</t>
  </si>
  <si>
    <t>224, 0, 96</t>
  </si>
  <si>
    <t>224, 0, 128</t>
  </si>
  <si>
    <t>224, 0, 160</t>
  </si>
  <si>
    <t>224, 0, 192</t>
  </si>
  <si>
    <t>224, 0, 224</t>
  </si>
  <si>
    <t>224, 0, 255</t>
  </si>
  <si>
    <t>224, 32, 0</t>
  </si>
  <si>
    <t>224, 32, 32</t>
  </si>
  <si>
    <t>224, 32, 64</t>
  </si>
  <si>
    <t>224, 32, 96</t>
  </si>
  <si>
    <t>224, 32, 128</t>
  </si>
  <si>
    <t>224, 32, 160</t>
  </si>
  <si>
    <t>224, 32, 192</t>
  </si>
  <si>
    <t>224, 32, 224</t>
  </si>
  <si>
    <t>224, 32, 255</t>
  </si>
  <si>
    <t>224, 64, 0</t>
  </si>
  <si>
    <t>224, 64, 32</t>
  </si>
  <si>
    <t>224, 64, 64</t>
  </si>
  <si>
    <t>224, 64, 96</t>
  </si>
  <si>
    <t>224, 64, 128</t>
  </si>
  <si>
    <t>224, 64, 160</t>
  </si>
  <si>
    <t>224, 64, 192</t>
  </si>
  <si>
    <t>224, 64, 224</t>
  </si>
  <si>
    <t>224, 64, 255</t>
  </si>
  <si>
    <t>224, 96, 0</t>
  </si>
  <si>
    <t>224, 96, 32</t>
  </si>
  <si>
    <t>224, 96, 64</t>
  </si>
  <si>
    <t>224, 96, 96</t>
  </si>
  <si>
    <t>224, 96, 128</t>
  </si>
  <si>
    <t>224, 96, 160</t>
  </si>
  <si>
    <t>224, 96, 192</t>
  </si>
  <si>
    <t>224, 96, 224</t>
  </si>
  <si>
    <t>224, 96, 255</t>
  </si>
  <si>
    <t>224, 128, 0</t>
  </si>
  <si>
    <t>224, 128, 32</t>
  </si>
  <si>
    <t>224, 128, 64</t>
  </si>
  <si>
    <t>224, 128, 96</t>
  </si>
  <si>
    <t>224, 128, 128</t>
  </si>
  <si>
    <t>224, 128, 160</t>
  </si>
  <si>
    <t>224, 128, 192</t>
  </si>
  <si>
    <t>224, 128, 224</t>
  </si>
  <si>
    <t>224, 128, 255</t>
  </si>
  <si>
    <t>224, 160, 0</t>
  </si>
  <si>
    <t>224, 160, 32</t>
  </si>
  <si>
    <t>224, 160, 64</t>
  </si>
  <si>
    <t>224, 160, 96</t>
  </si>
  <si>
    <t>224, 160, 128</t>
  </si>
  <si>
    <t>224, 160, 160</t>
  </si>
  <si>
    <t>224, 160, 192</t>
  </si>
  <si>
    <t>224, 160, 224</t>
  </si>
  <si>
    <t>224, 160, 255</t>
  </si>
  <si>
    <t>224, 192, 0</t>
  </si>
  <si>
    <t>224, 192, 32</t>
  </si>
  <si>
    <t>224, 192, 64</t>
  </si>
  <si>
    <t>224, 192, 96</t>
  </si>
  <si>
    <t>224, 192, 128</t>
  </si>
  <si>
    <t>224, 192, 160</t>
  </si>
  <si>
    <t>224, 192, 192</t>
  </si>
  <si>
    <t>224, 192, 224</t>
  </si>
  <si>
    <t>224, 192, 255</t>
  </si>
  <si>
    <t>224, 224, 0</t>
  </si>
  <si>
    <t>224, 224, 32</t>
  </si>
  <si>
    <t>224, 224, 64</t>
  </si>
  <si>
    <t>224, 224, 96</t>
  </si>
  <si>
    <t>224, 224, 128</t>
  </si>
  <si>
    <t>224, 224, 160</t>
  </si>
  <si>
    <t>224, 224, 192</t>
  </si>
  <si>
    <t>224, 224, 224</t>
  </si>
  <si>
    <t>224, 224, 255</t>
  </si>
  <si>
    <t>224, 255, 0</t>
  </si>
  <si>
    <t>224, 255, 32</t>
  </si>
  <si>
    <t>224, 255, 64</t>
  </si>
  <si>
    <t>224, 255, 96</t>
  </si>
  <si>
    <t>224, 255, 128</t>
  </si>
  <si>
    <t>224, 255, 160</t>
  </si>
  <si>
    <t>224, 255, 192</t>
  </si>
  <si>
    <t>224, 255, 224</t>
  </si>
  <si>
    <t>224, 255, 255</t>
  </si>
  <si>
    <t>255, 0, 0</t>
  </si>
  <si>
    <t>255, 0, 32</t>
  </si>
  <si>
    <t>255, 0, 64</t>
  </si>
  <si>
    <t>255, 0, 96</t>
  </si>
  <si>
    <t>255, 0, 128</t>
  </si>
  <si>
    <t>255, 0, 160</t>
  </si>
  <si>
    <t>255, 0, 192</t>
  </si>
  <si>
    <t>255, 0, 224</t>
  </si>
  <si>
    <t>255, 0, 255</t>
  </si>
  <si>
    <t>255, 32, 0</t>
  </si>
  <si>
    <t>255, 32, 32</t>
  </si>
  <si>
    <t>255, 32, 64</t>
  </si>
  <si>
    <t>255, 32, 96</t>
  </si>
  <si>
    <t>255, 32, 128</t>
  </si>
  <si>
    <t>255, 32, 160</t>
  </si>
  <si>
    <t>255, 32, 192</t>
  </si>
  <si>
    <t>255, 32, 224</t>
  </si>
  <si>
    <t>255, 32, 255</t>
  </si>
  <si>
    <t>255, 64, 0</t>
  </si>
  <si>
    <t>255, 64, 32</t>
  </si>
  <si>
    <t>255, 64, 64</t>
  </si>
  <si>
    <t>255, 64, 96</t>
  </si>
  <si>
    <t>255, 64, 128</t>
  </si>
  <si>
    <t>255, 64, 160</t>
  </si>
  <si>
    <t>255, 64, 192</t>
  </si>
  <si>
    <t>255, 64, 224</t>
  </si>
  <si>
    <t>255, 64, 255</t>
  </si>
  <si>
    <t>255, 96, 0</t>
  </si>
  <si>
    <t>255, 96, 32</t>
  </si>
  <si>
    <t>255, 96, 64</t>
  </si>
  <si>
    <t>255, 96, 96</t>
  </si>
  <si>
    <t>255, 96, 128</t>
  </si>
  <si>
    <t>255, 96, 160</t>
  </si>
  <si>
    <t>255, 96, 192</t>
  </si>
  <si>
    <t>255, 96, 224</t>
  </si>
  <si>
    <t>255, 96, 255</t>
  </si>
  <si>
    <t>255, 128, 0</t>
  </si>
  <si>
    <t>255, 128, 32</t>
  </si>
  <si>
    <t>255, 128, 64</t>
  </si>
  <si>
    <t>255, 128, 96</t>
  </si>
  <si>
    <t>255, 128, 128</t>
  </si>
  <si>
    <t>255, 128, 160</t>
  </si>
  <si>
    <t>255, 128, 192</t>
  </si>
  <si>
    <t>255, 128, 224</t>
  </si>
  <si>
    <t>255, 128, 255</t>
  </si>
  <si>
    <t>255, 160, 0</t>
  </si>
  <si>
    <t>255, 160, 32</t>
  </si>
  <si>
    <t>255, 160, 64</t>
  </si>
  <si>
    <t>255, 160, 96</t>
  </si>
  <si>
    <t>255, 160, 128</t>
  </si>
  <si>
    <t>255, 160, 160</t>
  </si>
  <si>
    <t>255, 160, 192</t>
  </si>
  <si>
    <t>255, 160, 224</t>
  </si>
  <si>
    <t>255, 160, 255</t>
  </si>
  <si>
    <t>255, 192, 0</t>
  </si>
  <si>
    <t>255, 192, 32</t>
  </si>
  <si>
    <t>255, 192, 64</t>
  </si>
  <si>
    <t>255, 192, 96</t>
  </si>
  <si>
    <t>255, 192, 128</t>
  </si>
  <si>
    <t>255, 192, 160</t>
  </si>
  <si>
    <t>255, 192, 192</t>
  </si>
  <si>
    <t>255, 192, 224</t>
  </si>
  <si>
    <t>255, 192, 255</t>
  </si>
  <si>
    <t>255, 224, 0</t>
  </si>
  <si>
    <t>255, 224, 32</t>
  </si>
  <si>
    <t>255, 224, 64</t>
  </si>
  <si>
    <t>255, 224, 96</t>
  </si>
  <si>
    <t>255, 224, 128</t>
  </si>
  <si>
    <t>255, 224, 160</t>
  </si>
  <si>
    <t>255, 224, 192</t>
  </si>
  <si>
    <t>255, 224, 224</t>
  </si>
  <si>
    <t>255, 224, 255</t>
  </si>
  <si>
    <t>255, 255, 0</t>
  </si>
  <si>
    <t>255, 255, 32</t>
  </si>
  <si>
    <t>255, 255, 64</t>
  </si>
  <si>
    <t>255, 255, 96</t>
  </si>
  <si>
    <t>255, 255, 128</t>
  </si>
  <si>
    <t>255, 255, 160</t>
  </si>
  <si>
    <t>255, 255, 192</t>
  </si>
  <si>
    <t>255, 255, 224</t>
  </si>
  <si>
    <t>255, 255, 255</t>
  </si>
  <si>
    <t>Grille d’analyse des contrastes d’une charte</t>
  </si>
  <si>
    <t>https://blog.atalan.fr/grille-contrastes-accessibilite-charte-graphique/</t>
  </si>
  <si>
    <t>Contrastes de couleurs de texte</t>
  </si>
  <si>
    <t>https://www.tanaguru.com/contrastes-couleurs-choisir-combinaisons-accessibles/</t>
  </si>
  <si>
    <t>Les 10 meilleures polices d’écriture</t>
  </si>
  <si>
    <t>Palette de couleurs, Excel</t>
  </si>
  <si>
    <t>https://www.redacteur.com/blog/polices-ecriture-a-utiliser/</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</si>
  <si>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</si>
  <si>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</si>
  <si>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</si>
  <si>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</si>
  <si>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</si>
  <si>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</si>
  <si>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</si>
  <si>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</si>
  <si>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http://translate.google.fr/translate?hl=fr&amp;langpair=en|fr&amp;u=http://dmcritchie.mvps.org/excel/colors.htm</t>
  </si>
  <si>
    <t>Votre éditeur de photo en ligne est là et restera toujours gratuit !</t>
  </si>
  <si>
    <t>https://www.iloveimg.com/fr</t>
  </si>
  <si>
    <t>Pour les couleurs Col.11 utilisez le pinceau</t>
  </si>
  <si>
    <t>ou recherchez une couleur sur la fiche "identité"</t>
  </si>
  <si>
    <t>Col.⑦ g.kg.</t>
  </si>
  <si>
    <t>Mode d'emploi colonne AL</t>
  </si>
  <si>
    <t>La densité moyenne du Baileys</t>
  </si>
  <si>
    <t xml:space="preserve"> est d’environ 1,06 g/mL à 1,10 g/mL </t>
  </si>
  <si>
    <t>à température ambiante (20 °C).</t>
  </si>
  <si>
    <t>La densité moyenne de la crème de cassis est généralement comprise</t>
  </si>
  <si>
    <t xml:space="preserve"> entre 1,18 g/mL et 1,25 g/mL à température ambiante (20 °C).</t>
  </si>
  <si>
    <t>Actions</t>
  </si>
  <si>
    <t xml:space="preserve"> Lexique professionnel</t>
  </si>
  <si>
    <t>A1</t>
  </si>
  <si>
    <t>Explication :</t>
  </si>
  <si>
    <r>
      <t>La densité</t>
    </r>
    <r>
      <rPr>
        <sz val="11"/>
        <color theme="1"/>
        <rFont val="Calibri"/>
        <family val="2"/>
        <scheme val="minor"/>
      </rPr>
      <t xml:space="preserve"> est une mesure de la masse d'un produit par unité de volume, exprimée en général en grammes par millilitre (g/mL).</t>
    </r>
  </si>
  <si>
    <t>Incidence dans un cocktail :</t>
  </si>
  <si>
    <t>1. Mesure des ingrédients :</t>
  </si>
  <si>
    <r>
      <t xml:space="preserve">Si vous mesurez en </t>
    </r>
    <r>
      <rPr>
        <b/>
        <sz val="11"/>
        <color theme="1"/>
        <rFont val="Calibri"/>
        <family val="2"/>
        <scheme val="minor"/>
      </rPr>
      <t>poids</t>
    </r>
    <r>
      <rPr>
        <sz val="11"/>
        <color theme="1"/>
        <rFont val="Calibri"/>
        <family val="2"/>
        <scheme val="minor"/>
      </rPr>
      <t>, un produit plus dense occupera moins de volume pour une masse donnée.</t>
    </r>
  </si>
  <si>
    <t>2. Effet sur les couches (cocktails superposés) :</t>
  </si>
  <si>
    <t>3. Dilution et mélange :</t>
  </si>
  <si>
    <t>Lors du mélange (par exemple, en secouant ou en mélangeant), la densité peut influencer la manière dont les ingrédients se mélangent ou se séparent.</t>
  </si>
  <si>
    <t xml:space="preserve">la densité d'un produit peut avoir une incidence sur le volume, </t>
  </si>
  <si>
    <t>mais cela dépend de la manière dont vous préparez et mesurez les ingrédients dans un cocktail.</t>
  </si>
  <si>
    <t xml:space="preserve">Deux liquides de volumes identiques peuvent avoir des masses différentes en raison de leur densité. Par exemple, un liquide dense </t>
  </si>
  <si>
    <t>comme le sirop de sucre (environ 1,3 g/mL) pèsera plus pour un même volume qu'un liquide moins dense comme l'eau ou un spiritueux (environ 0,8 g/mL pour l'alcool pur).</t>
  </si>
  <si>
    <r>
      <t xml:space="preserve">Si vous mesurez les ingrédients en </t>
    </r>
    <r>
      <rPr>
        <b/>
        <sz val="11"/>
        <color theme="1"/>
        <rFont val="Calibri"/>
        <family val="2"/>
        <scheme val="minor"/>
      </rPr>
      <t>volume</t>
    </r>
    <r>
      <rPr>
        <sz val="11"/>
        <color theme="1"/>
        <rFont val="Calibri"/>
        <family val="2"/>
        <scheme val="minor"/>
      </rPr>
      <t xml:space="preserve"> (par exemple, en millilitres ou en onces), la densité n'affecte pas directement le volume total du cocktail. </t>
    </r>
  </si>
  <si>
    <t>Mais la densité peut influencer la texture et la sensation en bouche.</t>
  </si>
  <si>
    <t xml:space="preserve">Lorsqu'on crée des cocktails avec des couches, la densité joue un rôle crucial. Les liquides les plus denses </t>
  </si>
  <si>
    <t>(comme les sirops ou les liqueurs sucrées) restent au fond, tandis que les liquides moins denses (comme les spiritueux) flottent au-dessus.</t>
  </si>
  <si>
    <t xml:space="preserve">En résumé, si vous mesurez tout en volume (avec un jigger ou une mesure standard), la densité n'affectera pas directement le volume total, </t>
  </si>
  <si>
    <t>mais elle aura un impact sur les caractéristiques du cocktail, comme la texture, la stratification ou la sensation en bouche.</t>
  </si>
  <si>
    <t>VOTRE RÉPERTOIRE de  4 RECETTES</t>
  </si>
  <si>
    <t>Recette N° 4</t>
  </si>
  <si>
    <t>Filtre</t>
  </si>
  <si>
    <t>Bonne utilisation, Joël Leboucher</t>
  </si>
  <si>
    <t xml:space="preserve">▼ et sur Filtre </t>
  </si>
  <si>
    <t>COLLEZ VOS POSTITS COLONNE Z</t>
  </si>
  <si>
    <t>COLLEZ VOS POSTITS COLONNE AT</t>
  </si>
  <si>
    <t>COLLEZ VOTRE POSTIT ICI</t>
  </si>
  <si>
    <t>"postit" vierge effacer les données</t>
  </si>
  <si>
    <t>Avant d'utiliser ce document vérifiez et  modifiez si besoin  les volumes en ml qui ne vous conviennent pas ligne B colonne AW à CL</t>
  </si>
  <si>
    <t>L’objectif est de faciliter la gestion des recettes en distinguant deux types de documents complémentaires, chacun ayant un rôle précis :</t>
  </si>
  <si>
    <t>Avantage : Cette organisation combine rigueur (fiche) et flexibilité (postits), s’adaptant à diverses situations.</t>
  </si>
  <si>
    <t>OU</t>
  </si>
  <si>
    <t>Définition :</t>
  </si>
  <si>
    <t>Fonctionnalités :</t>
  </si>
  <si>
    <t>Offre une structure standard pour organiser vos recettes de manière claire et uniforme.</t>
  </si>
  <si>
    <t>2. "Postits" ou parties détachables</t>
  </si>
  <si>
    <t>Les quantités spécifiques définies par l’auteur (sans formule d’ajustement).</t>
  </si>
  <si>
    <t>Peuvent être ajoutés ou déplacés dans la fiche préformatée pour adapter la recette selon vos besoins spécifiques.</t>
  </si>
  <si>
    <t>Permettent une personnalisation rapide.</t>
  </si>
  <si>
    <t>Conviennent à une approche modulaire, en ajoutant ou modifiant des éléments facilement.</t>
  </si>
  <si>
    <t>Pour masquer les valeurs zéro cliquez sur Fichier - Options avancées et décochez</t>
  </si>
  <si>
    <t>Afficher un Zéro dans les cellules qui ont une valeur nulle</t>
  </si>
  <si>
    <t xml:space="preserve">Pour les "Postits" comme pour les parties détachables vous pouvez  le/les copier et le/les coller </t>
  </si>
  <si>
    <t>dans n'importe quelle feuille Excel vierge ou prévue pour le modèle de fiche pour vous constituer un répertoire</t>
  </si>
  <si>
    <t>Vous pouvez assembler plusieurs postit(s) ou parties détachables sur une même feuille pour créer votre assemblage</t>
  </si>
  <si>
    <t>Voilà dans l'ensemble c'est assez simple; ne paniquez pas prenez le temps de lire</t>
  </si>
  <si>
    <t>et vous verrez tout se passera bien.</t>
  </si>
  <si>
    <t>Soyez curieux, récupérez des formules pour vos prochains documents.</t>
  </si>
  <si>
    <t>Transmettez vos savoir-faire sans vous soucier de qui les récupère.</t>
  </si>
  <si>
    <t>L’essentiel est qu’ils servent à aider et enrichir le plus grand nombre.</t>
  </si>
  <si>
    <t>J'ai volontairement saisi "Postits" l'autre version est une marque déposée</t>
  </si>
  <si>
    <t xml:space="preserve">comment copier un Postit ou une recette : cliquez sur la cellule ICI dans l'angle gauche </t>
  </si>
  <si>
    <t xml:space="preserve">puis déportez la souris vers la droite et descendez jusqu'a la dernière cellule à droite le postit ou la recette sont sélectionnés </t>
  </si>
  <si>
    <t>il ne vous reste plus qu'a le/la copier et le /la coller dans votre répertoire</t>
  </si>
  <si>
    <t>si vous voulez raccourcir ces modèles supprimez des lignes produits</t>
  </si>
  <si>
    <t xml:space="preserve">Bonne utilisation. A vous de faire évoluer ces fiches excel  ou de les convertir sur Libre Office </t>
  </si>
  <si>
    <t>ou tout autre tableur en Open source à condition que les formules puissent fonctionner</t>
  </si>
  <si>
    <t xml:space="preserve">Retrouvez les documents  UPRT.fr sur le site  </t>
  </si>
  <si>
    <t>https://cuisine-centrale17.fr/</t>
  </si>
  <si>
    <t xml:space="preserve"> Joël Leboucher </t>
  </si>
  <si>
    <t>fin du document cellule</t>
  </si>
  <si>
    <t>Formule avec CONCATENER pour les versions d'Excel antérieures à 2021</t>
  </si>
  <si>
    <t>Comment bien organiser ses documents, images, fichiers, .</t>
  </si>
  <si>
    <t>Comment bien nommer ses fichiers</t>
  </si>
  <si>
    <t>créer des noms de fichiers accessibles</t>
  </si>
  <si>
    <t>Nommer, renommer un classeur, une feuille</t>
  </si>
  <si>
    <t>Classer efficacement des documents numériques</t>
  </si>
  <si>
    <t>Comment lister les fichiers enregistrés dans un dossier et ses sous-dossiers sans VBA sur Excel ?</t>
  </si>
  <si>
    <t>Formule optimisée avec TEXTE.JOIN et FILTRE : pour les versions Excel 365 ou Excel 2021</t>
  </si>
  <si>
    <t>https://pixabay.com/fr/photos/search/%C3%A9pices/</t>
  </si>
  <si>
    <t>https://www.pexels.com/fr-fr/chercher/%C3%A9pices/</t>
  </si>
  <si>
    <t>https://gastronomierestauration.blogspot.com/2019/01/audiovisuel-les-aliments-vocabulaire-et.html</t>
  </si>
  <si>
    <t>Liens &gt;</t>
  </si>
  <si>
    <t>Mettez la collaboration au coeur de votre environnement de travail</t>
  </si>
  <si>
    <t>Comment créer une Arborescence de dossiers</t>
  </si>
  <si>
    <t>La méthode simple pour classer ses dossiers, fichiers et documents sur son ordinateur</t>
  </si>
  <si>
    <t>Windows 10 : 15 astuces pour maîtriser l’explorateur de fichiers comme un pro</t>
  </si>
  <si>
    <t>Comment retrouver vos dossiers</t>
  </si>
  <si>
    <t>Pour la recherche d'images cliquez sur les liens ci-dessous</t>
  </si>
  <si>
    <t>Gérer les Indicateurs de Vérification d'Erreurs</t>
  </si>
  <si>
    <t>https://www.istockphoto.com/fr/photos/%C3%A9pices</t>
  </si>
  <si>
    <t>https://fr.freepik.com/photos/epices</t>
  </si>
  <si>
    <t>Pour gérer les erreurs signalées par les triangles verts :</t>
  </si>
  <si>
    <r>
      <t>1. Cliquer sur la cellule avec le triangle vert</t>
    </r>
    <r>
      <rPr>
        <sz val="11"/>
        <color theme="1"/>
        <rFont val="Calibri"/>
        <family val="2"/>
        <scheme val="minor"/>
      </rPr>
      <t>.</t>
    </r>
  </si>
  <si>
    <r>
      <t>2. Cliquer sur l'icône d'avertissement</t>
    </r>
    <r>
      <rPr>
        <sz val="11"/>
        <color theme="1"/>
        <rFont val="Calibri"/>
        <family val="2"/>
        <scheme val="minor"/>
      </rPr>
      <t xml:space="preserve"> qui apparaît à côté de la cellule pour afficher les options disponibles :</t>
    </r>
  </si>
  <si>
    <t>Aprifel</t>
  </si>
  <si>
    <t>https://www.aprifel.com/fr/</t>
  </si>
  <si>
    <r>
      <t>Corriger l'erreur</t>
    </r>
    <r>
      <rPr>
        <sz val="11"/>
        <color theme="1"/>
        <rFont val="Calibri"/>
        <family val="2"/>
        <scheme val="minor"/>
      </rPr>
      <t xml:space="preserve"> : Sélectionnez cette option pour appliquer une correction automatique proposée par Excel.</t>
    </r>
  </si>
  <si>
    <t>interfel</t>
  </si>
  <si>
    <t>https://www.lesfruitsetlegumesfrais.com/</t>
  </si>
  <si>
    <r>
      <t>Ignorer l'erreur</t>
    </r>
    <r>
      <rPr>
        <sz val="11"/>
        <color theme="1"/>
        <rFont val="Calibri"/>
        <family val="2"/>
        <scheme val="minor"/>
      </rPr>
      <t xml:space="preserve"> : Si vous êtes sûr que l'erreur n'est pas pertinente, vous pouvez choisir d'ignorer l'erreur pour cette cellule spécifique.</t>
    </r>
  </si>
  <si>
    <r>
      <t>Obtenir de l'aide sur cette erreur</t>
    </r>
    <r>
      <rPr>
        <sz val="11"/>
        <color theme="1"/>
        <rFont val="Calibri"/>
        <family val="2"/>
        <scheme val="minor"/>
      </rPr>
      <t xml:space="preserve"> : Cette option ouvre l'aide d'Excel pour obtenir plus d'informations sur l'erreur spécifique.</t>
    </r>
  </si>
  <si>
    <t>excel pourquoi certaines cellules ont un triangle de couleur dans l'angle gauche</t>
  </si>
  <si>
    <t>Réponse ChatGPT</t>
  </si>
  <si>
    <t>Désactiver les Indicateurs de Vérification d'Erreurs</t>
  </si>
  <si>
    <t xml:space="preserve">En Excel, un triangle de couleur dans l'angle supérieur gauche d'une cellule est un indicateur visuel </t>
  </si>
  <si>
    <t>qui signale différents types de messages ou erreurs potentiels. Voici ce que signifient les différentes couleurs de triangles :</t>
  </si>
  <si>
    <t>Si vous trouvez les indicateurs de vérification d'erreurs gênants et souhaitez les désactiver, vous pouvez le faire dans les options d'Excel :</t>
  </si>
  <si>
    <r>
      <t>1. Triangle Vert</t>
    </r>
    <r>
      <rPr>
        <sz val="11"/>
        <color theme="1"/>
        <rFont val="Calibri"/>
        <family val="2"/>
        <scheme val="minor"/>
      </rPr>
      <t xml:space="preserve"> :</t>
    </r>
  </si>
  <si>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</si>
  <si>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r>
      <t xml:space="preserve">2. Sélectionner </t>
    </r>
    <r>
      <rPr>
        <b/>
        <sz val="10"/>
        <color theme="1"/>
        <rFont val="Arial Unicode MS"/>
      </rPr>
      <t>Formules</t>
    </r>
    <r>
      <rPr>
        <sz val="11"/>
        <color theme="1"/>
        <rFont val="Calibri"/>
        <family val="2"/>
        <scheme val="minor"/>
      </rPr>
      <t xml:space="preserve"> dans le menu de gauche.</t>
    </r>
  </si>
  <si>
    <r>
      <t>Indicateur de Vérification d'Erreurs</t>
    </r>
    <r>
      <rPr>
        <sz val="11"/>
        <color theme="1"/>
        <rFont val="Calibri"/>
        <family val="2"/>
        <scheme val="minor"/>
      </rPr>
      <t xml:space="preserve"> : Le triangle vert signale des erreurs ou des avertissements potentiels dans les formules de la cellule.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</si>
  <si>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</si>
  <si>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 xml:space="preserve">Cela peut inclure des erreurs comme des valeurs incohérentes, des formules qui ne se mettent pas à jour, des références de cellule incorrectes, </t>
  </si>
  <si>
    <t>ou d'autres problèmes identifiés par Excel.</t>
  </si>
  <si>
    <t>Conclusion</t>
  </si>
  <si>
    <r>
      <t>Exemples d'erreurs courantes</t>
    </r>
    <r>
      <rPr>
        <sz val="11"/>
        <color theme="1"/>
        <rFont val="Calibri"/>
        <family val="2"/>
        <scheme val="minor"/>
      </rPr>
      <t xml:space="preserve"> :</t>
    </r>
  </si>
  <si>
    <t xml:space="preserve">Les triangles de couleur dans les cellules Excel sont des indicateurs utiles pour attirer votre attention sur les commentaires </t>
  </si>
  <si>
    <t>La formule ne correspond pas aux autres formules à proximité.</t>
  </si>
  <si>
    <t xml:space="preserve">ou les erreurs potentielles dans vos formules. En sachant ce qu'ils signifient, vous pouvez facilement identifier </t>
  </si>
  <si>
    <t>Les cellules contiennent des années représentées par deux chiffres.</t>
  </si>
  <si>
    <t>et résoudre les problèmes dans vos feuilles de calcul.</t>
  </si>
  <si>
    <t>La formule omet des cellules dans une plage.</t>
  </si>
  <si>
    <t>Des formules verrouillées qui se référencent elles-mêmes.</t>
  </si>
  <si>
    <r>
      <t>Comment corriger ou ignorer</t>
    </r>
    <r>
      <rPr>
        <sz val="11"/>
        <color theme="1"/>
        <rFont val="Calibri"/>
        <family val="2"/>
        <scheme val="minor"/>
      </rPr>
      <t xml:space="preserve"> : Cliquez sur le triangle vert pour voir les options de correction. Vous pouvez choisir d’ignorer l’erreur, </t>
    </r>
  </si>
  <si>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</si>
  <si>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</si>
  <si>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</si>
  <si>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Vous pouvez survoler la cellule avec votre souris pour voir le contenu du commentaire.</t>
  </si>
  <si>
    <r>
      <t>Comment ajouter/modifier</t>
    </r>
    <r>
      <rPr>
        <sz val="11"/>
        <color theme="1"/>
        <rFont val="Calibri"/>
        <family val="2"/>
        <scheme val="minor"/>
      </rPr>
      <t xml:space="preserve"> : Faites un clic droit sur la cellule et choisissez « Nouveau commentaire » pour ajouter un commentaire,</t>
    </r>
  </si>
  <si>
    <t xml:space="preserve"> ou « Modifier le commentaire » pour modifier un commentaire existant.</t>
  </si>
  <si>
    <t>Composé d'un cadre dans lequel vous pourrez coller les "postits"qui vous conviennent</t>
  </si>
  <si>
    <t>donc pas de panique tout devrait bien se passer</t>
  </si>
  <si>
    <t>Les modes d'emplois sur chaque feuille sont assez simples</t>
  </si>
  <si>
    <t>Je vous ai préparé une fiche aide mémoire ou vous avez 4 recettes sur une feuille A4</t>
  </si>
  <si>
    <t>Les "postits" détachables de 11 colonnes : vos éléments personnalisables pour enrichir ou modifier la recette.</t>
  </si>
  <si>
    <t>1. Fiche recette ou cadre préformaté de 8 colonnes</t>
  </si>
  <si>
    <t>Vos poids et volumes arrondis - TAV (Titre Alcoométrique Volumique)</t>
  </si>
  <si>
    <t>Inclut des formules automatiques pour ajuster les quantités selon le nombre de verres ou d’autres critères.</t>
  </si>
  <si>
    <t>Éléments neutres sans formules  contenant :</t>
  </si>
  <si>
    <t>Une liste d'ingrédients nécessaires</t>
  </si>
  <si>
    <t xml:space="preserve"> en ml - cl - /10 - Dash(s) - jigger(s) - Pony(s) ou autre</t>
  </si>
  <si>
    <t>Dans ce document je vous propose 1 modèle Bar de base</t>
  </si>
  <si>
    <t>Document structuré comprenant des sections fixes ( ❾ Dupliquée pour, etc.).</t>
  </si>
  <si>
    <t xml:space="preserve">d'un répertoire chiffrable de 700 lignes ou vous pourrez archiver et recalculer les recettes </t>
  </si>
  <si>
    <t>et un exemple de répertoire Alphabétique a dupliquer</t>
  </si>
  <si>
    <t>FAMILLE à coller</t>
  </si>
  <si>
    <t>REPERTOIRE</t>
  </si>
  <si>
    <t>emplacement pour saisir du texte</t>
  </si>
  <si>
    <t xml:space="preserve">pour le classement vous avez plusieurs options </t>
  </si>
  <si>
    <t>CES COLONNES SONT PREVUES SOIT POUR SERVIR DE BROUILLON</t>
  </si>
  <si>
    <t>OU POUR SERVIR DE REPERTOIRE SIMPLE SANS RECHERCHE</t>
  </si>
  <si>
    <t>COLLEZ LA PARTIE DÉTACHABLE DANS  CES COLONNES</t>
  </si>
  <si>
    <t>1 - Positionnez vous sur les cellules A rouge</t>
  </si>
  <si>
    <t>Pour masquer les lignes vides</t>
  </si>
  <si>
    <t>Joël leboucher</t>
  </si>
  <si>
    <t xml:space="preserve">A chacun de choisir son mode de classement </t>
  </si>
  <si>
    <t>par lettre Alphabétique du nom de la recette ; par ingédients (exemple toutes les recettes avec du Martini)</t>
  </si>
  <si>
    <t>par familles ( Sweet - Sour - Strong..etc..) ou ( Avec ou Sans Alcool  ...)</t>
  </si>
  <si>
    <t>Nom des feuilles Répertoire A . Répertoire B....ou Before dinner -  After dinner - All day  etc...</t>
  </si>
  <si>
    <t>A chacun de choisir son mode de classement</t>
  </si>
  <si>
    <t>Dernière mise à jour : 08 Janvier 2025</t>
  </si>
  <si>
    <t>Récupérez des formules pour vos documents</t>
  </si>
  <si>
    <t>et quelques documents avec des liens de sites à visiter</t>
  </si>
  <si>
    <t>Vous pouvez dupliquer ces répertoires plusieurs fois et vous constituer une Bart'hèque</t>
  </si>
  <si>
    <t>Pour l'archivage et le classement vous avez plusieurs options</t>
  </si>
  <si>
    <t>Ne rien saisir sur cette feuille - collez vos "Postits" à partir de la colonne Z - Mode d'emploi colonne BN</t>
  </si>
  <si>
    <t xml:space="preserve">SPÉCIAL BAR à l'usage des Barmaids et des Barmans…Faites évoluer ce document  .  Organisation des Recettes </t>
  </si>
  <si>
    <t>A vous de choisir l'ordre qui vous convient</t>
  </si>
  <si>
    <t>Dans un tumbler rempli de glace, verser :</t>
  </si>
  <si>
    <t>Ajouter un peu de soda</t>
  </si>
  <si>
    <t>Décoration : 1/2 tranche d’orange,</t>
  </si>
  <si>
    <t>1/2 tranche de citron</t>
  </si>
  <si>
    <t>LONG DRINK</t>
  </si>
  <si>
    <t>ASSOCIATION DES BARMEN DE FRANCE (A.B.F.)</t>
  </si>
  <si>
    <t>Quantité</t>
  </si>
  <si>
    <t>Unité</t>
  </si>
  <si>
    <t>Quoi</t>
  </si>
  <si>
    <t>Alcool (ti) (%)</t>
  </si>
  <si>
    <t>Densité g/ml</t>
  </si>
  <si>
    <t>Dans un verre à champagne, verser :</t>
  </si>
  <si>
    <t>sirop de grenadine</t>
  </si>
  <si>
    <t>jus de citron</t>
  </si>
  <si>
    <t>jus d'orange</t>
  </si>
  <si>
    <t xml:space="preserve">shaker </t>
  </si>
  <si>
    <t>Frapper et verser dans un verre à champagne.</t>
  </si>
  <si>
    <t>Compléter de Champagne</t>
  </si>
  <si>
    <t>Décoration :</t>
  </si>
  <si>
    <t>champagne</t>
  </si>
  <si>
    <t>completer</t>
  </si>
  <si>
    <t>pêche</t>
  </si>
  <si>
    <t>4 cl de nectar de pêche ou de coulis de</t>
  </si>
  <si>
    <t>Compléter de Champagne (ça manque de précision)</t>
  </si>
  <si>
    <t>7/10 Bitter Campari</t>
  </si>
  <si>
    <t>3/10 Vermouth Italien</t>
  </si>
  <si>
    <t>Au shaker :</t>
  </si>
  <si>
    <t>3/10 jus de citron</t>
  </si>
  <si>
    <t>6/10 jus d’orange</t>
  </si>
  <si>
    <t xml:space="preserve"> 1/2 tranche d’orange et d’une 1/2 tranche de citron</t>
  </si>
  <si>
    <t>glace</t>
  </si>
  <si>
    <t>Dans un tumbler rempli de glace :</t>
  </si>
  <si>
    <t>Verser :</t>
  </si>
  <si>
    <t>Remuer</t>
  </si>
  <si>
    <t>Saupoudrer de sel de céleri</t>
  </si>
  <si>
    <t>1 trait de tabasco</t>
  </si>
  <si>
    <t>1 trait de sauce anglaise</t>
  </si>
  <si>
    <t>1/10 jus de citron</t>
  </si>
  <si>
    <t>3/10 de Vodka</t>
  </si>
  <si>
    <t>6/10 jus de tomate</t>
  </si>
  <si>
    <t>tabasco</t>
  </si>
  <si>
    <t>sauce anglaise</t>
  </si>
  <si>
    <t>Vodka</t>
  </si>
  <si>
    <t>jus de tomate</t>
  </si>
  <si>
    <t>sel de céléri</t>
  </si>
  <si>
    <t>saupoudrer</t>
  </si>
  <si>
    <t>Vol.Unitaire</t>
  </si>
  <si>
    <t>❽ Volume du Trembler</t>
  </si>
  <si>
    <t>A.Americano.Avec alcool.Before dinner.Verre Trembler  intensité ** coût**  Couleur : rouge doux</t>
  </si>
  <si>
    <t xml:space="preserve"> On verse les différents liquides à l'aide d'une longue cuillère en les faisant couler lentement dans un verre étroit et long,</t>
  </si>
  <si>
    <t xml:space="preserve"> de façon à former des couches de couleurs variées.</t>
  </si>
  <si>
    <t>Branche de céleri (facultatif).</t>
  </si>
  <si>
    <t>N.B. : le jus de tomate peut être remplacé par le</t>
  </si>
  <si>
    <t>consommé de bœuf (BULLSHOT</t>
  </si>
  <si>
    <t>Bitter</t>
  </si>
  <si>
    <t>Décoration : Zeste d’orange</t>
  </si>
  <si>
    <t>Frapper et verser dans un tumbler rempli de glace</t>
  </si>
  <si>
    <t>Décoration : Fruits de saison</t>
  </si>
  <si>
    <t>Décoration : 1/2 tranche d’orange</t>
  </si>
  <si>
    <t>Frapper et verser dans un tumbler sans glace.</t>
  </si>
  <si>
    <t>Compléter de soda.</t>
  </si>
  <si>
    <t>N.B. : toutes les eaux-de-vie peuvent être utilisées</t>
  </si>
  <si>
    <t>comme alcool de base pour les FIZZES.</t>
  </si>
  <si>
    <t>Rajouter un blanc d’oeuf pour le SILVER FIZZ et un</t>
  </si>
  <si>
    <t>Frapper et verser dans un tumbler, compléter avec</t>
  </si>
  <si>
    <t>du lait. Saupoudrer de noix de muscade</t>
  </si>
  <si>
    <t>1 cuillère à café de sucre</t>
  </si>
  <si>
    <t>1 jaune d’oeuf</t>
  </si>
  <si>
    <t>1 mesure de Cognac</t>
  </si>
  <si>
    <t>shaker</t>
  </si>
  <si>
    <t>Saupoudrer de noix de muscade.</t>
  </si>
  <si>
    <t>sucre</t>
  </si>
  <si>
    <t>jaune d'œuf</t>
  </si>
  <si>
    <t>mesure de cognac</t>
  </si>
  <si>
    <t>1/4 morceau de sucre imbibé d’Angostura</t>
  </si>
  <si>
    <t>1 trait de Cognac</t>
  </si>
  <si>
    <t>sucre morceau</t>
  </si>
  <si>
    <t>cognac</t>
  </si>
  <si>
    <t>zeste d'orange</t>
  </si>
  <si>
    <t>angostura bitter</t>
  </si>
  <si>
    <t>tout cela manque de précision pour 1 cela peut se comprendre</t>
  </si>
  <si>
    <t>si vous devez en faire une trentaine cela relève de la pifométrie</t>
  </si>
  <si>
    <t>https://fr.wikipedia.org/wiki/Wikip%C3%A9dia:Pastiches/Pifom%C3%A8tre</t>
  </si>
  <si>
    <t>zeste</t>
  </si>
  <si>
    <t>2/10 sirop de grenadine</t>
  </si>
  <si>
    <t>5/10 jus d’orange</t>
  </si>
  <si>
    <t>jus d’orange</t>
  </si>
  <si>
    <t xml:space="preserve"> Fruits de saison</t>
  </si>
  <si>
    <t>7/10 jus d’orange</t>
  </si>
  <si>
    <t>3/10 Campari</t>
  </si>
  <si>
    <t>Campari</t>
  </si>
  <si>
    <t>1/2 tranche d’orange</t>
  </si>
  <si>
    <t xml:space="preserve">jaune d’oeuf pour le GOLDEN FIZZ </t>
  </si>
  <si>
    <t>Le jus d’un citron</t>
  </si>
  <si>
    <t>1 mesure de Gin</t>
  </si>
  <si>
    <t>gin</t>
  </si>
  <si>
    <t>soda</t>
  </si>
  <si>
    <t>blanc d'œuf</t>
  </si>
  <si>
    <t>jus</t>
  </si>
  <si>
    <t>Finir avec un trait de Galliano sur le haut du verre.</t>
  </si>
  <si>
    <t>Décoration (facultative) : zeste de citron</t>
  </si>
  <si>
    <t>4/10 Vodka</t>
  </si>
  <si>
    <t>6/10 Jus d’orange</t>
  </si>
  <si>
    <t>vodka</t>
  </si>
  <si>
    <t>Galliano</t>
  </si>
  <si>
    <t>zeste de citron</t>
  </si>
  <si>
    <t>jaune(s)</t>
  </si>
  <si>
    <t>trait(s)</t>
  </si>
  <si>
    <t>1/10 sirop de grenadine</t>
  </si>
  <si>
    <t>LISTE DES COCKTAILS CLASSIQUES ÉTABLIE PAR L’ASSOCIATION DES BARMEN DE FRANCE (A.B.F.)  https://webtv.hotellerie-restauration.ac-versailles.fr/IMG/pdf/liste_des_cocktails_classiques_09_04_2010.pdf</t>
  </si>
  <si>
    <t xml:space="preserve">Couleur : </t>
  </si>
  <si>
    <t>1 AMERICANO</t>
  </si>
  <si>
    <t>6 CHAMPAGNE COCKTAIL</t>
  </si>
  <si>
    <t>2  BARBOTTAGE</t>
  </si>
  <si>
    <t>7 FLORIDA</t>
  </si>
  <si>
    <t>3 BELLINI</t>
  </si>
  <si>
    <t>8 GARIBALDI</t>
  </si>
  <si>
    <t>4 BLOODY MARY</t>
  </si>
  <si>
    <t>9 GIN FIZZ</t>
  </si>
  <si>
    <t>5 BRANDY EGG NOGG</t>
  </si>
  <si>
    <t>10 HARVEY WALLBANGER</t>
  </si>
  <si>
    <r>
      <t xml:space="preserve">Voici les volumes approximatifs (en millilitres) des liquides </t>
    </r>
    <r>
      <rPr>
        <b/>
        <sz val="11"/>
        <color theme="1"/>
        <rFont val="Calibri"/>
        <family val="2"/>
        <scheme val="minor"/>
      </rPr>
      <t>contenus</t>
    </r>
    <r>
      <rPr>
        <sz val="11"/>
        <color theme="1"/>
        <rFont val="Calibri"/>
        <family val="2"/>
        <scheme val="minor"/>
      </rPr>
      <t xml:space="preserve"> dans les différents types de verres couramment utilisés pour les cocktails. Ces volumes indiquent les quantités minimales et maximales des boissons, excluant l'espace réservé pour les glaçons ou garnitures.</t>
    </r>
  </si>
  <si>
    <t>1. Bière</t>
  </si>
  <si>
    <r>
      <t>Mini :</t>
    </r>
    <r>
      <rPr>
        <sz val="11"/>
        <color theme="1"/>
        <rFont val="Calibri"/>
        <family val="2"/>
        <scheme val="minor"/>
      </rPr>
      <t xml:space="preserve"> 200 ml (demi-pinte, petite bouteille ou canette).</t>
    </r>
  </si>
  <si>
    <r>
      <t>Maxi :</t>
    </r>
    <r>
      <rPr>
        <sz val="11"/>
        <color theme="1"/>
        <rFont val="Calibri"/>
        <family val="2"/>
        <scheme val="minor"/>
      </rPr>
      <t xml:space="preserve"> 500 ml (pinte classique).</t>
    </r>
  </si>
  <si>
    <t>2. Blended (verres à whisky/blended scotch)</t>
  </si>
  <si>
    <r>
      <t>Mini :</t>
    </r>
    <r>
      <rPr>
        <sz val="11"/>
        <color theme="1"/>
        <rFont val="Calibri"/>
        <family val="2"/>
        <scheme val="minor"/>
      </rPr>
      <t xml:space="preserve"> 30 ml (simple dose de spiritueux).</t>
    </r>
  </si>
  <si>
    <r>
      <t>Maxi :</t>
    </r>
    <r>
      <rPr>
        <sz val="11"/>
        <color theme="1"/>
        <rFont val="Calibri"/>
        <family val="2"/>
        <scheme val="minor"/>
      </rPr>
      <t xml:space="preserve"> 120 ml (cocktail ou whisky avec eau/glaçons).</t>
    </r>
  </si>
  <si>
    <t>3. Cobblers</t>
  </si>
  <si>
    <r>
      <t>Mini :</t>
    </r>
    <r>
      <rPr>
        <sz val="11"/>
        <color theme="1"/>
        <rFont val="Calibri"/>
        <family val="2"/>
        <scheme val="minor"/>
      </rPr>
      <t xml:space="preserve"> 150 ml (cocktail court, souvent avec fruits).</t>
    </r>
  </si>
  <si>
    <r>
      <t>Maxi :</t>
    </r>
    <r>
      <rPr>
        <sz val="11"/>
        <color theme="1"/>
        <rFont val="Calibri"/>
        <family val="2"/>
        <scheme val="minor"/>
      </rPr>
      <t xml:space="preserve"> 240 ml (version allongée, incluant sirop et glaçons).</t>
    </r>
  </si>
  <si>
    <t>4. Colada (verre à Pina Colada)</t>
  </si>
  <si>
    <r>
      <t>Mini :</t>
    </r>
    <r>
      <rPr>
        <sz val="11"/>
        <color theme="1"/>
        <rFont val="Calibri"/>
        <family val="2"/>
        <scheme val="minor"/>
      </rPr>
      <t xml:space="preserve"> 200 ml (version simple).</t>
    </r>
  </si>
  <si>
    <r>
      <t>Maxi :</t>
    </r>
    <r>
      <rPr>
        <sz val="11"/>
        <color theme="1"/>
        <rFont val="Calibri"/>
        <family val="2"/>
        <scheme val="minor"/>
      </rPr>
      <t xml:space="preserve"> 350 ml (version garnie et allongée).</t>
    </r>
  </si>
  <si>
    <t>5. Cooler (verres pour cocktails long drinks)</t>
  </si>
  <si>
    <r>
      <t>Mini :</t>
    </r>
    <r>
      <rPr>
        <sz val="11"/>
        <color theme="1"/>
        <rFont val="Calibri"/>
        <family val="2"/>
        <scheme val="minor"/>
      </rPr>
      <t xml:space="preserve"> 200 ml (cocktails légers).</t>
    </r>
  </si>
  <si>
    <r>
      <t>Maxi :</t>
    </r>
    <r>
      <rPr>
        <sz val="11"/>
        <color theme="1"/>
        <rFont val="Calibri"/>
        <family val="2"/>
        <scheme val="minor"/>
      </rPr>
      <t xml:space="preserve"> 400 ml (grande quantité de mixer comme soda ou jus).</t>
    </r>
  </si>
  <si>
    <t>6. Coupette (verre à cocktail ou coupe à champagne)</t>
  </si>
  <si>
    <r>
      <t>Mini :</t>
    </r>
    <r>
      <rPr>
        <sz val="11"/>
        <color theme="1"/>
        <rFont val="Calibri"/>
        <family val="2"/>
        <scheme val="minor"/>
      </rPr>
      <t xml:space="preserve"> 90 ml (cocktail classique comme le Daiquiri).</t>
    </r>
  </si>
  <si>
    <r>
      <t>Maxi :</t>
    </r>
    <r>
      <rPr>
        <sz val="11"/>
        <color theme="1"/>
        <rFont val="Calibri"/>
        <family val="2"/>
        <scheme val="minor"/>
      </rPr>
      <t xml:space="preserve"> 150 ml (cocktail ou champagne).</t>
    </r>
  </si>
  <si>
    <t>7. Cup (tasse à Julep ou verre similaire)</t>
  </si>
  <si>
    <r>
      <t>Mini :</t>
    </r>
    <r>
      <rPr>
        <sz val="11"/>
        <color theme="1"/>
        <rFont val="Calibri"/>
        <family val="2"/>
        <scheme val="minor"/>
      </rPr>
      <t xml:space="preserve"> 150 ml (petit cocktail à glace pilée).</t>
    </r>
  </si>
  <si>
    <r>
      <t>Maxi :</t>
    </r>
    <r>
      <rPr>
        <sz val="11"/>
        <color theme="1"/>
        <rFont val="Calibri"/>
        <family val="2"/>
        <scheme val="minor"/>
      </rPr>
      <t xml:space="preserve"> 300 ml (cocktail généreux type Mint Julep).</t>
    </r>
  </si>
  <si>
    <t>8. Daisy (verres à cocktails fruités)</t>
  </si>
  <si>
    <r>
      <t>Mini :</t>
    </r>
    <r>
      <rPr>
        <sz val="11"/>
        <color theme="1"/>
        <rFont val="Calibri"/>
        <family val="2"/>
        <scheme val="minor"/>
      </rPr>
      <t xml:space="preserve"> 120 ml (petite dose concentrée).</t>
    </r>
  </si>
  <si>
    <r>
      <t>Maxi :</t>
    </r>
    <r>
      <rPr>
        <sz val="11"/>
        <color theme="1"/>
        <rFont val="Calibri"/>
        <family val="2"/>
        <scheme val="minor"/>
      </rPr>
      <t xml:space="preserve"> 250 ml (version diluée ou allongée).</t>
    </r>
  </si>
  <si>
    <t>9. Dégustation (verre tulipe ou verre à vin pour dégustation)</t>
  </si>
  <si>
    <r>
      <t>Mini :</t>
    </r>
    <r>
      <rPr>
        <sz val="11"/>
        <color theme="1"/>
        <rFont val="Calibri"/>
        <family val="2"/>
        <scheme val="minor"/>
      </rPr>
      <t xml:space="preserve"> 60 ml (petite dégustation).</t>
    </r>
  </si>
  <si>
    <r>
      <t>Maxi :</t>
    </r>
    <r>
      <rPr>
        <sz val="11"/>
        <color theme="1"/>
        <rFont val="Calibri"/>
        <family val="2"/>
        <scheme val="minor"/>
      </rPr>
      <t xml:space="preserve"> 120 ml (quantité moyenne pour un spiritueux ou un vin).</t>
    </r>
  </si>
  <si>
    <t>10. Digestif (verre à liqueur ou verre à porto)</t>
  </si>
  <si>
    <r>
      <t>Mini :</t>
    </r>
    <r>
      <rPr>
        <sz val="11"/>
        <color theme="1"/>
        <rFont val="Calibri"/>
        <family val="2"/>
        <scheme val="minor"/>
      </rPr>
      <t xml:space="preserve"> 20 ml (shot de liqueur ou d'amaro).</t>
    </r>
  </si>
  <si>
    <r>
      <t>Maxi :</t>
    </r>
    <r>
      <rPr>
        <sz val="11"/>
        <color theme="1"/>
        <rFont val="Calibri"/>
        <family val="2"/>
        <scheme val="minor"/>
      </rPr>
      <t xml:space="preserve"> 60 ml (liqueur ou digestif servi généreusement).</t>
    </r>
  </si>
  <si>
    <t>Ces volumes peuvent varier selon la recette, le type de cocktail, et l'espace laissé pour la glace ou les garnitures. Les valeurs mentionnées sont des estimations pour les cocktails courants.</t>
  </si>
  <si>
    <t>1. Egg Nog</t>
  </si>
  <si>
    <r>
      <t>Mini :</t>
    </r>
    <r>
      <rPr>
        <sz val="11"/>
        <color theme="1"/>
        <rFont val="Calibri"/>
        <family val="2"/>
        <scheme val="minor"/>
      </rPr>
      <t xml:space="preserve"> 120 ml (portion individuelle classique).</t>
    </r>
  </si>
  <si>
    <r>
      <t>Maxi :</t>
    </r>
    <r>
      <rPr>
        <sz val="11"/>
        <color theme="1"/>
        <rFont val="Calibri"/>
        <family val="2"/>
        <scheme val="minor"/>
      </rPr>
      <t xml:space="preserve"> 180 ml (version plus généreuse avec lait et crème).</t>
    </r>
  </si>
  <si>
    <t>2. Fixe</t>
  </si>
  <si>
    <r>
      <t>Mini :</t>
    </r>
    <r>
      <rPr>
        <sz val="11"/>
        <color theme="1"/>
        <rFont val="Calibri"/>
        <family val="2"/>
        <scheme val="minor"/>
      </rPr>
      <t xml:space="preserve"> 90 ml (cocktail court).</t>
    </r>
  </si>
  <si>
    <r>
      <t>Maxi :</t>
    </r>
    <r>
      <rPr>
        <sz val="11"/>
        <color theme="1"/>
        <rFont val="Calibri"/>
        <family val="2"/>
        <scheme val="minor"/>
      </rPr>
      <t xml:space="preserve"> 150 ml (version plus allongée avec glaçons pilés).</t>
    </r>
  </si>
  <si>
    <t>3. Fizz</t>
  </si>
  <si>
    <r>
      <t>Mini :</t>
    </r>
    <r>
      <rPr>
        <sz val="11"/>
        <color theme="1"/>
        <rFont val="Calibri"/>
        <family val="2"/>
        <scheme val="minor"/>
      </rPr>
      <t xml:space="preserve"> 150 ml (cocktail court avec soda).</t>
    </r>
  </si>
  <si>
    <r>
      <t>Maxi :</t>
    </r>
    <r>
      <rPr>
        <sz val="11"/>
        <color theme="1"/>
        <rFont val="Calibri"/>
        <family val="2"/>
        <scheme val="minor"/>
      </rPr>
      <t xml:space="preserve"> 240 ml (cocktail bien allongé avec eau gazeuse).</t>
    </r>
  </si>
  <si>
    <t>4. Flip</t>
  </si>
  <si>
    <r>
      <t>Mini :</t>
    </r>
    <r>
      <rPr>
        <sz val="11"/>
        <color theme="1"/>
        <rFont val="Calibri"/>
        <family val="2"/>
        <scheme val="minor"/>
      </rPr>
      <t xml:space="preserve"> 75 ml (cocktail concentré sans allongeur).</t>
    </r>
  </si>
  <si>
    <r>
      <t>Maxi :</t>
    </r>
    <r>
      <rPr>
        <sz val="11"/>
        <color theme="1"/>
        <rFont val="Calibri"/>
        <family val="2"/>
        <scheme val="minor"/>
      </rPr>
      <t xml:space="preserve"> 120 ml (cocktail riche avec œuf et crème).</t>
    </r>
  </si>
  <si>
    <t>5. Flûte</t>
  </si>
  <si>
    <r>
      <t>Mini :</t>
    </r>
    <r>
      <rPr>
        <sz val="11"/>
        <color theme="1"/>
        <rFont val="Calibri"/>
        <family val="2"/>
        <scheme val="minor"/>
      </rPr>
      <t xml:space="preserve"> 90 ml (cocktail ou champagne classique).</t>
    </r>
  </si>
  <si>
    <r>
      <t>Maxi :</t>
    </r>
    <r>
      <rPr>
        <sz val="11"/>
        <color theme="1"/>
        <rFont val="Calibri"/>
        <family val="2"/>
        <scheme val="minor"/>
      </rPr>
      <t xml:space="preserve"> 150 ml (quantité maximale pour une flûte classique).</t>
    </r>
  </si>
  <si>
    <t>6. Highball</t>
  </si>
  <si>
    <r>
      <t>Mini :</t>
    </r>
    <r>
      <rPr>
        <sz val="11"/>
        <color theme="1"/>
        <rFont val="Calibri"/>
        <family val="2"/>
        <scheme val="minor"/>
      </rPr>
      <t xml:space="preserve"> 180 ml (cocktail avec peu de mixer).</t>
    </r>
  </si>
  <si>
    <r>
      <t>Maxi :</t>
    </r>
    <r>
      <rPr>
        <sz val="11"/>
        <color theme="1"/>
        <rFont val="Calibri"/>
        <family val="2"/>
        <scheme val="minor"/>
      </rPr>
      <t xml:space="preserve"> 300 ml (cocktail bien allongé avec soda ou jus).</t>
    </r>
  </si>
  <si>
    <t>7. Hot Drink</t>
  </si>
  <si>
    <r>
      <t>Mini :</t>
    </r>
    <r>
      <rPr>
        <sz val="11"/>
        <color theme="1"/>
        <rFont val="Calibri"/>
        <family val="2"/>
        <scheme val="minor"/>
      </rPr>
      <t xml:space="preserve"> 150 ml (petite boisson chaude comme un Irish Coffee).</t>
    </r>
  </si>
  <si>
    <r>
      <t>Maxi :</t>
    </r>
    <r>
      <rPr>
        <sz val="11"/>
        <color theme="1"/>
        <rFont val="Calibri"/>
        <family val="2"/>
        <scheme val="minor"/>
      </rPr>
      <t xml:space="preserve"> 250 ml (version généreuse de boissons comme le vin chaud).</t>
    </r>
  </si>
  <si>
    <t>8. INAO</t>
  </si>
  <si>
    <t>(Verre de dégustation officiel, utilisé principalement pour les vins et spiritueux).</t>
  </si>
  <si>
    <r>
      <t>Mini :</t>
    </r>
    <r>
      <rPr>
        <sz val="11"/>
        <color theme="1"/>
        <rFont val="Calibri"/>
        <family val="2"/>
        <scheme val="minor"/>
      </rPr>
      <t xml:space="preserve"> 30 ml (petite dégustation de spiritueux).</t>
    </r>
  </si>
  <si>
    <r>
      <t>Maxi :</t>
    </r>
    <r>
      <rPr>
        <sz val="11"/>
        <color theme="1"/>
        <rFont val="Calibri"/>
        <family val="2"/>
        <scheme val="minor"/>
      </rPr>
      <t xml:space="preserve"> 90 ml (dégustation généreuse de vin ou spiritueux).</t>
    </r>
  </si>
  <si>
    <t>9. Julep</t>
  </si>
  <si>
    <r>
      <t>Mini :</t>
    </r>
    <r>
      <rPr>
        <sz val="11"/>
        <color theme="1"/>
        <rFont val="Calibri"/>
        <family val="2"/>
        <scheme val="minor"/>
      </rPr>
      <t xml:space="preserve"> 150 ml (cocktail classique avec bourbon et glaçons pilés).</t>
    </r>
  </si>
  <si>
    <r>
      <t>Maxi :</t>
    </r>
    <r>
      <rPr>
        <sz val="11"/>
        <color theme="1"/>
        <rFont val="Calibri"/>
        <family val="2"/>
        <scheme val="minor"/>
      </rPr>
      <t xml:space="preserve"> 240 ml (version allongée ou bien garnie).</t>
    </r>
  </si>
  <si>
    <t>10. Margarita</t>
  </si>
  <si>
    <r>
      <t>Mini :</t>
    </r>
    <r>
      <rPr>
        <sz val="11"/>
        <color theme="1"/>
        <rFont val="Calibri"/>
        <family val="2"/>
        <scheme val="minor"/>
      </rPr>
      <t xml:space="preserve"> 120 ml (cocktail classique).</t>
    </r>
  </si>
  <si>
    <r>
      <t>Maxi :</t>
    </r>
    <r>
      <rPr>
        <sz val="11"/>
        <color theme="1"/>
        <rFont val="Calibri"/>
        <family val="2"/>
        <scheme val="minor"/>
      </rPr>
      <t xml:space="preserve"> 180 ml (version généreuse avec glaçons).</t>
    </r>
  </si>
  <si>
    <t>11. Martini</t>
  </si>
  <si>
    <r>
      <t>Mini :</t>
    </r>
    <r>
      <rPr>
        <sz val="11"/>
        <color theme="1"/>
        <rFont val="Calibri"/>
        <family val="2"/>
        <scheme val="minor"/>
      </rPr>
      <t xml:space="preserve"> 60 ml (version classique concentrée).</t>
    </r>
  </si>
  <si>
    <r>
      <t>Maxi :</t>
    </r>
    <r>
      <rPr>
        <sz val="11"/>
        <color theme="1"/>
        <rFont val="Calibri"/>
        <family val="2"/>
        <scheme val="minor"/>
      </rPr>
      <t xml:space="preserve"> 120 ml (cocktail avec des variations ou des allongements).</t>
    </r>
  </si>
  <si>
    <t>12. Mug</t>
  </si>
  <si>
    <r>
      <t>Mini :</t>
    </r>
    <r>
      <rPr>
        <sz val="11"/>
        <color theme="1"/>
        <rFont val="Calibri"/>
        <family val="2"/>
        <scheme val="minor"/>
      </rPr>
      <t xml:space="preserve"> 200 ml (petite portion de boisson chaude ou froide).</t>
    </r>
  </si>
  <si>
    <r>
      <t>Maxi :</t>
    </r>
    <r>
      <rPr>
        <sz val="11"/>
        <color theme="1"/>
        <rFont val="Calibri"/>
        <family val="2"/>
        <scheme val="minor"/>
      </rPr>
      <t xml:space="preserve"> 300 ml (version généreuse comme pour le café ou le chocolat chaud).</t>
    </r>
  </si>
  <si>
    <t>13. Mule</t>
  </si>
  <si>
    <t>(Servi dans une tasse en cuivre).</t>
  </si>
  <si>
    <r>
      <t>Maxi :</t>
    </r>
    <r>
      <rPr>
        <sz val="11"/>
        <color theme="1"/>
        <rFont val="Calibri"/>
        <family val="2"/>
        <scheme val="minor"/>
      </rPr>
      <t xml:space="preserve"> 300 ml (cocktail bien allongé avec ginger beer).</t>
    </r>
  </si>
  <si>
    <t>Ces volumes reflètent les proportions standards des cocktails populaires préparés pour chaque type de verre. Si vous avez besoin de détails pour un cocktail spécifique, je peux fournir des précisions supplémentaires. 😊</t>
  </si>
  <si>
    <t>1. Neat</t>
  </si>
  <si>
    <t>(Cocktail ou spiritueux pur, sans glace ni dilution).</t>
  </si>
  <si>
    <r>
      <t>Maxi :</t>
    </r>
    <r>
      <rPr>
        <sz val="11"/>
        <color theme="1"/>
        <rFont val="Calibri"/>
        <family val="2"/>
        <scheme val="minor"/>
      </rPr>
      <t xml:space="preserve"> 60 ml (double dose, souvent dégustation généreuse).</t>
    </r>
  </si>
  <si>
    <t>2. Old Fashioned</t>
  </si>
  <si>
    <t>(Servi dans un verre bas).</t>
  </si>
  <si>
    <r>
      <t>Mini :</t>
    </r>
    <r>
      <rPr>
        <sz val="11"/>
        <color theme="1"/>
        <rFont val="Calibri"/>
        <family val="2"/>
        <scheme val="minor"/>
      </rPr>
      <t xml:space="preserve"> 90 ml (cocktail concentré, glaçons inclus).</t>
    </r>
  </si>
  <si>
    <r>
      <t>Maxi :</t>
    </r>
    <r>
      <rPr>
        <sz val="11"/>
        <color theme="1"/>
        <rFont val="Calibri"/>
        <family val="2"/>
        <scheme val="minor"/>
      </rPr>
      <t xml:space="preserve"> 120 ml (version légèrement allongée).</t>
    </r>
  </si>
  <si>
    <t>3. Pimm's</t>
  </si>
  <si>
    <t>(Cocktail à base de Pimm's No.1 et garnitures).</t>
  </si>
  <si>
    <r>
      <t>Mini :</t>
    </r>
    <r>
      <rPr>
        <sz val="11"/>
        <color theme="1"/>
        <rFont val="Calibri"/>
        <family val="2"/>
        <scheme val="minor"/>
      </rPr>
      <t xml:space="preserve"> 200 ml (cocktail court avec soda).</t>
    </r>
  </si>
  <si>
    <r>
      <t>Maxi :</t>
    </r>
    <r>
      <rPr>
        <sz val="11"/>
        <color theme="1"/>
        <rFont val="Calibri"/>
        <family val="2"/>
        <scheme val="minor"/>
      </rPr>
      <t xml:space="preserve"> 300 ml (version bien garnie et allongée).</t>
    </r>
  </si>
  <si>
    <t>4. Piscine</t>
  </si>
  <si>
    <t>(Cocktail ou vin pétillant servi sur glace dans un grand verre).</t>
  </si>
  <si>
    <r>
      <t>Mini :</t>
    </r>
    <r>
      <rPr>
        <sz val="11"/>
        <color theme="1"/>
        <rFont val="Calibri"/>
        <family val="2"/>
        <scheme val="minor"/>
      </rPr>
      <t xml:space="preserve"> 150 ml (portion de vin mousseux ou cocktail court).</t>
    </r>
  </si>
  <si>
    <r>
      <t>Maxi :</t>
    </r>
    <r>
      <rPr>
        <sz val="11"/>
        <color theme="1"/>
        <rFont val="Calibri"/>
        <family val="2"/>
        <scheme val="minor"/>
      </rPr>
      <t xml:space="preserve"> 300 ml (version généreuse avec glaçons).</t>
    </r>
  </si>
  <si>
    <t>5. Pousse-Café</t>
  </si>
  <si>
    <t>(Cocktail en couches, souvent dans un verre étroit).</t>
  </si>
  <si>
    <r>
      <t>Mini :</t>
    </r>
    <r>
      <rPr>
        <sz val="11"/>
        <color theme="1"/>
        <rFont val="Calibri"/>
        <family val="2"/>
        <scheme val="minor"/>
      </rPr>
      <t xml:space="preserve"> 30 ml (petite portion à 2 ou 3 couches).</t>
    </r>
  </si>
  <si>
    <r>
      <t>Maxi :</t>
    </r>
    <r>
      <rPr>
        <sz val="11"/>
        <color theme="1"/>
        <rFont val="Calibri"/>
        <family val="2"/>
        <scheme val="minor"/>
      </rPr>
      <t xml:space="preserve"> 60 ml (cocktail avec plusieurs couches).</t>
    </r>
  </si>
  <si>
    <t>6. Punch</t>
  </si>
  <si>
    <t>(Servi en bol ou verre généreux).</t>
  </si>
  <si>
    <r>
      <t>Mini :</t>
    </r>
    <r>
      <rPr>
        <sz val="11"/>
        <color theme="1"/>
        <rFont val="Calibri"/>
        <family val="2"/>
        <scheme val="minor"/>
      </rPr>
      <t xml:space="preserve"> 150 ml (petite portion).</t>
    </r>
  </si>
  <si>
    <r>
      <t>Maxi :</t>
    </r>
    <r>
      <rPr>
        <sz val="11"/>
        <color theme="1"/>
        <rFont val="Calibri"/>
        <family val="2"/>
        <scheme val="minor"/>
      </rPr>
      <t xml:space="preserve"> 400 ml (version généreuse avec glaçons).</t>
    </r>
  </si>
  <si>
    <t>7. Rickey</t>
  </si>
  <si>
    <t>(Servi dans un verre highball).</t>
  </si>
  <si>
    <r>
      <t>Mini :</t>
    </r>
    <r>
      <rPr>
        <sz val="11"/>
        <color theme="1"/>
        <rFont val="Calibri"/>
        <family val="2"/>
        <scheme val="minor"/>
      </rPr>
      <t xml:space="preserve"> 180 ml (cocktail concentré).</t>
    </r>
  </si>
  <si>
    <r>
      <t>Maxi :</t>
    </r>
    <r>
      <rPr>
        <sz val="11"/>
        <color theme="1"/>
        <rFont val="Calibri"/>
        <family val="2"/>
        <scheme val="minor"/>
      </rPr>
      <t xml:space="preserve"> 300 ml (cocktail allongé avec soda).</t>
    </r>
  </si>
  <si>
    <t>8. Shooter</t>
  </si>
  <si>
    <t>(Petites doses dans un verre à shot).</t>
  </si>
  <si>
    <r>
      <t>Mini :</t>
    </r>
    <r>
      <rPr>
        <sz val="11"/>
        <color theme="1"/>
        <rFont val="Calibri"/>
        <family val="2"/>
        <scheme val="minor"/>
      </rPr>
      <t xml:space="preserve"> 20 ml (petit shot).</t>
    </r>
  </si>
  <si>
    <r>
      <t>Maxi :</t>
    </r>
    <r>
      <rPr>
        <sz val="11"/>
        <color theme="1"/>
        <rFont val="Calibri"/>
        <family val="2"/>
        <scheme val="minor"/>
      </rPr>
      <t xml:space="preserve"> 60 ml (shot généreux ou shooter en couches).</t>
    </r>
  </si>
  <si>
    <t>9. Short Drink</t>
  </si>
  <si>
    <t>(Cocktail concentré, souvent dans un verre bas).</t>
  </si>
  <si>
    <r>
      <t>Mini :</t>
    </r>
    <r>
      <rPr>
        <sz val="11"/>
        <color theme="1"/>
        <rFont val="Calibri"/>
        <family val="2"/>
        <scheme val="minor"/>
      </rPr>
      <t xml:space="preserve"> 75 ml (petit cocktail court).</t>
    </r>
  </si>
  <si>
    <r>
      <t>Maxi :</t>
    </r>
    <r>
      <rPr>
        <sz val="11"/>
        <color theme="1"/>
        <rFont val="Calibri"/>
        <family val="2"/>
        <scheme val="minor"/>
      </rPr>
      <t xml:space="preserve"> 120 ml (cocktail riche avec glaçons).</t>
    </r>
  </si>
  <si>
    <t>10. Smoothie</t>
  </si>
  <si>
    <t>(Servi dans un verre ou une tasse).</t>
  </si>
  <si>
    <r>
      <t>Mini :</t>
    </r>
    <r>
      <rPr>
        <sz val="11"/>
        <color theme="1"/>
        <rFont val="Calibri"/>
        <family val="2"/>
        <scheme val="minor"/>
      </rPr>
      <t xml:space="preserve"> 200 ml (portion personnelle).</t>
    </r>
  </si>
  <si>
    <r>
      <t>Maxi :</t>
    </r>
    <r>
      <rPr>
        <sz val="11"/>
        <color theme="1"/>
        <rFont val="Calibri"/>
        <family val="2"/>
        <scheme val="minor"/>
      </rPr>
      <t xml:space="preserve"> 400 ml (version généreuse).</t>
    </r>
  </si>
  <si>
    <t>11. Straight</t>
  </si>
  <si>
    <t>(Spiritueux pur ou cocktail sans glace ni dilution).</t>
  </si>
  <si>
    <r>
      <t>Mini :</t>
    </r>
    <r>
      <rPr>
        <sz val="11"/>
        <color theme="1"/>
        <rFont val="Calibri"/>
        <family val="2"/>
        <scheme val="minor"/>
      </rPr>
      <t xml:space="preserve"> 30 ml (petite dose).</t>
    </r>
  </si>
  <si>
    <r>
      <t>Maxi :</t>
    </r>
    <r>
      <rPr>
        <sz val="11"/>
        <color theme="1"/>
        <rFont val="Calibri"/>
        <family val="2"/>
        <scheme val="minor"/>
      </rPr>
      <t xml:space="preserve"> 60 ml (double dose).</t>
    </r>
  </si>
  <si>
    <t>12. Tiki</t>
  </si>
  <si>
    <t>(Cocktails exotiques servis dans des mugs décoratifs).</t>
  </si>
  <si>
    <r>
      <t>Mini :</t>
    </r>
    <r>
      <rPr>
        <sz val="11"/>
        <color theme="1"/>
        <rFont val="Calibri"/>
        <family val="2"/>
        <scheme val="minor"/>
      </rPr>
      <t xml:space="preserve"> 200 ml (cocktail concentré avec glace pilée).</t>
    </r>
  </si>
  <si>
    <r>
      <t>Maxi :</t>
    </r>
    <r>
      <rPr>
        <sz val="11"/>
        <color theme="1"/>
        <rFont val="Calibri"/>
        <family val="2"/>
        <scheme val="minor"/>
      </rPr>
      <t xml:space="preserve"> 400 ml (version généreuse avec mixers et garnitures).</t>
    </r>
  </si>
  <si>
    <t>13. Toddy</t>
  </si>
  <si>
    <t>(Boisson chaude souvent dans une tasse ou mug).</t>
  </si>
  <si>
    <r>
      <t>Mini :</t>
    </r>
    <r>
      <rPr>
        <sz val="11"/>
        <color theme="1"/>
        <rFont val="Calibri"/>
        <family val="2"/>
        <scheme val="minor"/>
      </rPr>
      <t xml:space="preserve"> 150 ml (petit cocktail chaud).</t>
    </r>
  </si>
  <si>
    <r>
      <t>Maxi :</t>
    </r>
    <r>
      <rPr>
        <sz val="11"/>
        <color theme="1"/>
        <rFont val="Calibri"/>
        <family val="2"/>
        <scheme val="minor"/>
      </rPr>
      <t xml:space="preserve"> 250 ml (version généreuse avec eau chaude).</t>
    </r>
  </si>
  <si>
    <t>14. Trembler</t>
  </si>
  <si>
    <t>(Cocktail riche, souvent dans un verre bas ou old fashioned).</t>
  </si>
  <si>
    <r>
      <t>Maxi :</t>
    </r>
    <r>
      <rPr>
        <sz val="11"/>
        <color theme="1"/>
        <rFont val="Calibri"/>
        <family val="2"/>
        <scheme val="minor"/>
      </rPr>
      <t xml:space="preserve"> 150 ml (cocktail généreux avec glaçons).</t>
    </r>
  </si>
  <si>
    <t>15. Verre Fantaisie</t>
  </si>
  <si>
    <t>(Verres variés pour cocktails créatifs).</t>
  </si>
  <si>
    <r>
      <t>Mini :</t>
    </r>
    <r>
      <rPr>
        <sz val="11"/>
        <color theme="1"/>
        <rFont val="Calibri"/>
        <family val="2"/>
        <scheme val="minor"/>
      </rPr>
      <t xml:space="preserve"> 150 ml (cocktail concentré).</t>
    </r>
  </si>
  <si>
    <r>
      <t>Maxi :</t>
    </r>
    <r>
      <rPr>
        <sz val="11"/>
        <color theme="1"/>
        <rFont val="Calibri"/>
        <family val="2"/>
        <scheme val="minor"/>
      </rPr>
      <t xml:space="preserve"> 300 ml (cocktail allongé ou créatif).</t>
    </r>
  </si>
  <si>
    <t>16. VDN (Vin Doux Naturel)</t>
  </si>
  <si>
    <t>(Servi dans des verres à dégustation).</t>
  </si>
  <si>
    <r>
      <t>Mini :</t>
    </r>
    <r>
      <rPr>
        <sz val="11"/>
        <color theme="1"/>
        <rFont val="Calibri"/>
        <family val="2"/>
        <scheme val="minor"/>
      </rPr>
      <t xml:space="preserve"> 50 ml (petite portion).</t>
    </r>
  </si>
  <si>
    <r>
      <t>Maxi :</t>
    </r>
    <r>
      <rPr>
        <sz val="11"/>
        <color theme="1"/>
        <rFont val="Calibri"/>
        <family val="2"/>
        <scheme val="minor"/>
      </rPr>
      <t xml:space="preserve"> 90 ml (dégustation généreuse).</t>
    </r>
  </si>
  <si>
    <t>17. Virgin</t>
  </si>
  <si>
    <t>(Cocktail sans alcool dans divers types de verres).</t>
  </si>
  <si>
    <r>
      <t>Maxi :</t>
    </r>
    <r>
      <rPr>
        <sz val="11"/>
        <color theme="1"/>
        <rFont val="Calibri"/>
        <family val="2"/>
        <scheme val="minor"/>
      </rPr>
      <t xml:space="preserve"> 300 ml (version allongée avec mixers).</t>
    </r>
  </si>
  <si>
    <t>18. Collins</t>
  </si>
  <si>
    <t>(Servi dans un verre haut).</t>
  </si>
  <si>
    <r>
      <t>Mini :</t>
    </r>
    <r>
      <rPr>
        <sz val="11"/>
        <color theme="1"/>
        <rFont val="Calibri"/>
        <family val="2"/>
        <scheme val="minor"/>
      </rPr>
      <t xml:space="preserve"> 200 ml (cocktail concentré).</t>
    </r>
  </si>
  <si>
    <r>
      <t>Maxi :</t>
    </r>
    <r>
      <rPr>
        <sz val="11"/>
        <color theme="1"/>
        <rFont val="Calibri"/>
        <family val="2"/>
        <scheme val="minor"/>
      </rPr>
      <t xml:space="preserve"> 300 ml (cocktail bien allongé avec soda).</t>
    </r>
  </si>
  <si>
    <t>Ces volumes reflètent les portions liquides typiques pour chaque type de cocktail. Si vous avez besoin d'informations spécifiques sur un cocktail, je peux approfondir. 😊</t>
  </si>
  <si>
    <t>5. Collins</t>
  </si>
  <si>
    <t>6. Cooler (verres pour cocktails long drinks)</t>
  </si>
  <si>
    <t>7. Coupette (verre à cocktail ou coupe à champagne)</t>
  </si>
  <si>
    <t>8. Cup (tasse à Julep ou verre similaire)</t>
  </si>
  <si>
    <t>9. Daisy (verres à cocktails fruités)</t>
  </si>
  <si>
    <t>10. Dégustation (verre tulipe ou verre à vin pour dégustation)</t>
  </si>
  <si>
    <t>11. Digestif (verre à liqueur ou verre à porto)</t>
  </si>
  <si>
    <t>12. Egg Nog</t>
  </si>
  <si>
    <t>13. Fixe</t>
  </si>
  <si>
    <t>14. Fizz</t>
  </si>
  <si>
    <t>15. Flip</t>
  </si>
  <si>
    <t>16. Flûte</t>
  </si>
  <si>
    <t>17. Highball</t>
  </si>
  <si>
    <t>18. Hot Drink</t>
  </si>
  <si>
    <t xml:space="preserve">Ces volumes reflètent les portions liquides typiques pour chaque type de cocktail. </t>
  </si>
  <si>
    <t>Si vous avez besoin d'informations spécifiques sur un cocktail, je peux approfondir. 😊</t>
  </si>
  <si>
    <t>ChatGPT</t>
  </si>
  <si>
    <t xml:space="preserve">Voici les volumes approximatifs (en millilitres) des liquides </t>
  </si>
  <si>
    <t xml:space="preserve">contenus dans les différents types de verres couramment utilisés pour les cocktails. </t>
  </si>
  <si>
    <t xml:space="preserve">Ces volumes indiquent les quantités minimales et maximales des boissons, </t>
  </si>
  <si>
    <t>excluant l'espace réservé pour les glaçons ou garnitures.</t>
  </si>
  <si>
    <t>ATTENTION NE PAS CONFONDRE CAPACITÉ DU VERRE</t>
  </si>
  <si>
    <t xml:space="preserve"> ET VOLUME MINI OU MAXI DE LIQUIDE </t>
  </si>
  <si>
    <t>Moyenne</t>
  </si>
  <si>
    <t>(Verre utilisé pour des cocktails pétillants ou à base de vin mousseux, souvent un verre étroit comme une flûte).</t>
  </si>
  <si>
    <r>
      <t>Mini :</t>
    </r>
    <r>
      <rPr>
        <sz val="11"/>
        <color theme="1"/>
        <rFont val="Calibri"/>
        <family val="2"/>
        <scheme val="minor"/>
      </rPr>
      <t xml:space="preserve"> 90 ml (cocktail court comme un Kir Royal ou un French 75).</t>
    </r>
  </si>
  <si>
    <r>
      <t>Maxi :</t>
    </r>
    <r>
      <rPr>
        <sz val="11"/>
        <color theme="1"/>
        <rFont val="Calibri"/>
        <family val="2"/>
        <scheme val="minor"/>
      </rPr>
      <t xml:space="preserve"> 150 ml (cocktail généreux, généralement la limite pour ne pas déborder une flûte).</t>
    </r>
  </si>
  <si>
    <t>(Verre large ou spécifique pour cocktails scandinaves ou modernes, souvent créatifs et parfois servis sur glace).</t>
  </si>
  <si>
    <r>
      <t>Mini :</t>
    </r>
    <r>
      <rPr>
        <sz val="11"/>
        <color theme="1"/>
        <rFont val="Calibri"/>
        <family val="2"/>
        <scheme val="minor"/>
      </rPr>
      <t xml:space="preserve"> 150 ml (cocktail concentré ou riche en spiritueux).</t>
    </r>
  </si>
  <si>
    <r>
      <t>Maxi :</t>
    </r>
    <r>
      <rPr>
        <sz val="11"/>
        <color theme="1"/>
        <rFont val="Calibri"/>
        <family val="2"/>
        <scheme val="minor"/>
      </rPr>
      <t xml:space="preserve"> 250 ml (cocktail plus généreux avec mixers ou glace pilée).</t>
    </r>
  </si>
  <si>
    <t>J'ai indiqué des volumes moyens qui risquent de ne convenir à personne. C'est pourquoi je vous demande de bien vouloir ressaisir vos propres valeurs</t>
  </si>
  <si>
    <t>Avant d'utiliser ce document vérifiez et  modifiez si besoin  les volumes en ml qui ne vous conviennent pas ligne B colonne AW à CO</t>
  </si>
  <si>
    <t xml:space="preserve">Avant d'utiliser ce document vérifiez et  modifiez si besoin  les volumes en ml </t>
  </si>
  <si>
    <t>qui ne vous conviennent pas ligne B colonne AZ à CR</t>
  </si>
  <si>
    <t>Mini ml</t>
  </si>
  <si>
    <t>Maxi ml</t>
  </si>
  <si>
    <t>Mini L</t>
  </si>
  <si>
    <t>Maxi L</t>
  </si>
  <si>
    <t>1. Dash</t>
  </si>
  <si>
    <r>
      <t>Mini :</t>
    </r>
    <r>
      <rPr>
        <sz val="11"/>
        <color theme="1"/>
        <rFont val="Calibri"/>
        <family val="2"/>
        <scheme val="minor"/>
      </rPr>
      <t xml:space="preserve"> 0,6 ml (petite pression d'un flacon de bitters).</t>
    </r>
  </si>
  <si>
    <r>
      <t>Maxi :</t>
    </r>
    <r>
      <rPr>
        <sz val="11"/>
        <color theme="1"/>
        <rFont val="Calibri"/>
        <family val="2"/>
        <scheme val="minor"/>
      </rPr>
      <t xml:space="preserve"> 1 ml (pression généreuse).</t>
    </r>
  </si>
  <si>
    <t>2. Splash</t>
  </si>
  <si>
    <r>
      <t>Mini :</t>
    </r>
    <r>
      <rPr>
        <sz val="11"/>
        <color theme="1"/>
        <rFont val="Calibri"/>
        <family val="2"/>
        <scheme val="minor"/>
      </rPr>
      <t xml:space="preserve"> 5 ml (petit filet de liquide).</t>
    </r>
  </si>
  <si>
    <r>
      <t>Maxi :</t>
    </r>
    <r>
      <rPr>
        <sz val="11"/>
        <color theme="1"/>
        <rFont val="Calibri"/>
        <family val="2"/>
        <scheme val="minor"/>
      </rPr>
      <t xml:space="preserve"> 15 ml (splash généreux).</t>
    </r>
  </si>
  <si>
    <t>3. Once-OZ (US)</t>
  </si>
  <si>
    <r>
      <t>1 oz (US) = 29,57 ml</t>
    </r>
    <r>
      <rPr>
        <sz val="11"/>
        <color theme="1"/>
        <rFont val="Calibri"/>
        <family val="2"/>
        <scheme val="minor"/>
      </rPr>
      <t>.</t>
    </r>
  </si>
  <si>
    <r>
      <t xml:space="preserve">Typiquement utilisé par multiples, comme </t>
    </r>
    <r>
      <rPr>
        <b/>
        <sz val="11"/>
        <color theme="1"/>
        <rFont val="Calibri"/>
        <family val="2"/>
        <scheme val="minor"/>
      </rPr>
      <t>1,5 oz (44,36 ml)</t>
    </r>
    <r>
      <rPr>
        <sz val="11"/>
        <color theme="1"/>
        <rFont val="Calibri"/>
        <family val="2"/>
        <scheme val="minor"/>
      </rPr>
      <t xml:space="preserve"> pour une dose classique de spiritueux.</t>
    </r>
  </si>
  <si>
    <r>
      <t>Mini :</t>
    </r>
    <r>
      <rPr>
        <sz val="11"/>
        <color theme="1"/>
        <rFont val="Calibri"/>
        <family val="2"/>
        <scheme val="minor"/>
      </rPr>
      <t xml:space="preserve"> 473 ml (contenance standard d'une pinte américaine).</t>
    </r>
  </si>
  <si>
    <r>
      <t>Maxi :</t>
    </r>
    <r>
      <rPr>
        <sz val="11"/>
        <color theme="1"/>
        <rFont val="Calibri"/>
        <family val="2"/>
        <scheme val="minor"/>
      </rPr>
      <t xml:space="preserve"> Utilisé en entier pour des cocktails très grands ou à partager.</t>
    </r>
  </si>
  <si>
    <t>5. Pony Shot</t>
  </si>
  <si>
    <r>
      <t>Mini :</t>
    </r>
    <r>
      <rPr>
        <sz val="11"/>
        <color theme="1"/>
        <rFont val="Calibri"/>
        <family val="2"/>
        <scheme val="minor"/>
      </rPr>
      <t xml:space="preserve"> 30 ml (standard d'un "pony").</t>
    </r>
  </si>
  <si>
    <r>
      <t>Maxi :</t>
    </r>
    <r>
      <rPr>
        <sz val="11"/>
        <color theme="1"/>
        <rFont val="Calibri"/>
        <family val="2"/>
        <scheme val="minor"/>
      </rPr>
      <t xml:space="preserve"> Rarement au-delà de 30 ml (par définition).</t>
    </r>
  </si>
  <si>
    <t>6. Pony</t>
  </si>
  <si>
    <r>
      <t>Mini :</t>
    </r>
    <r>
      <rPr>
        <sz val="11"/>
        <color theme="1"/>
        <rFont val="Calibri"/>
        <family val="2"/>
        <scheme val="minor"/>
      </rPr>
      <t xml:space="preserve"> 30 ml (équivalent au "Pony Shot").</t>
    </r>
  </si>
  <si>
    <r>
      <t>Maxi :</t>
    </r>
    <r>
      <rPr>
        <sz val="11"/>
        <color theme="1"/>
        <rFont val="Calibri"/>
        <family val="2"/>
        <scheme val="minor"/>
      </rPr>
      <t xml:space="preserve"> 30 ml (volume fixe).</t>
    </r>
  </si>
  <si>
    <t>7. Verre à liqueur</t>
  </si>
  <si>
    <r>
      <t>Mini :</t>
    </r>
    <r>
      <rPr>
        <sz val="11"/>
        <color theme="1"/>
        <rFont val="Calibri"/>
        <family val="2"/>
        <scheme val="minor"/>
      </rPr>
      <t xml:space="preserve"> 20 ml (petite dose pour les liqueurs).</t>
    </r>
  </si>
  <si>
    <r>
      <t>Maxi :</t>
    </r>
    <r>
      <rPr>
        <sz val="11"/>
        <color theme="1"/>
        <rFont val="Calibri"/>
        <family val="2"/>
        <scheme val="minor"/>
      </rPr>
      <t xml:space="preserve"> 60 ml (portion généreuse ou double dose).</t>
    </r>
  </si>
  <si>
    <t>9. Jigger</t>
  </si>
  <si>
    <r>
      <t>Mini :</t>
    </r>
    <r>
      <rPr>
        <sz val="11"/>
        <color theme="1"/>
        <rFont val="Calibri"/>
        <family val="2"/>
        <scheme val="minor"/>
      </rPr>
      <t xml:space="preserve"> 30 ml (côté petit du jigger).</t>
    </r>
  </si>
  <si>
    <r>
      <t>Maxi :</t>
    </r>
    <r>
      <rPr>
        <sz val="11"/>
        <color theme="1"/>
        <rFont val="Calibri"/>
        <family val="2"/>
        <scheme val="minor"/>
      </rPr>
      <t xml:space="preserve"> 60 ml (côté grand du jigger).</t>
    </r>
  </si>
  <si>
    <t>10. Double Shot</t>
  </si>
  <si>
    <r>
      <t>Mini :</t>
    </r>
    <r>
      <rPr>
        <sz val="11"/>
        <color theme="1"/>
        <rFont val="Calibri"/>
        <family val="2"/>
        <scheme val="minor"/>
      </rPr>
      <t xml:space="preserve"> 60 ml (équivalent à deux shots standards).</t>
    </r>
  </si>
  <si>
    <r>
      <t>Maxi :</t>
    </r>
    <r>
      <rPr>
        <sz val="11"/>
        <color theme="1"/>
        <rFont val="Calibri"/>
        <family val="2"/>
        <scheme val="minor"/>
      </rPr>
      <t xml:space="preserve"> 70 ml (selon le pays ou l’établissement).</t>
    </r>
  </si>
  <si>
    <t>(Verre utilisé pour les cocktails sours).</t>
  </si>
  <si>
    <r>
      <t>Mini :</t>
    </r>
    <r>
      <rPr>
        <sz val="11"/>
        <color theme="1"/>
        <rFont val="Calibri"/>
        <family val="2"/>
        <scheme val="minor"/>
      </rPr>
      <t xml:space="preserve"> 90 ml (cocktail concentré).</t>
    </r>
  </si>
  <si>
    <r>
      <t>Maxi :</t>
    </r>
    <r>
      <rPr>
        <sz val="11"/>
        <color theme="1"/>
        <rFont val="Calibri"/>
        <family val="2"/>
        <scheme val="minor"/>
      </rPr>
      <t xml:space="preserve"> 150 ml (version légèrement allongée).</t>
    </r>
  </si>
  <si>
    <t>(Grand verre utilisé pour cocktails tropicaux).</t>
  </si>
  <si>
    <r>
      <t>Mini :</t>
    </r>
    <r>
      <rPr>
        <sz val="11"/>
        <color theme="1"/>
        <rFont val="Calibri"/>
        <family val="2"/>
        <scheme val="minor"/>
      </rPr>
      <t xml:space="preserve"> 250 ml (cocktail riche).</t>
    </r>
  </si>
  <si>
    <r>
      <t>Maxi :</t>
    </r>
    <r>
      <rPr>
        <sz val="11"/>
        <color theme="1"/>
        <rFont val="Calibri"/>
        <family val="2"/>
        <scheme val="minor"/>
      </rPr>
      <t xml:space="preserve"> 450 ml (cocktail allongé avec glaçons).</t>
    </r>
  </si>
  <si>
    <t>13. Tasse de Thé</t>
  </si>
  <si>
    <r>
      <t>Maxi :</t>
    </r>
    <r>
      <rPr>
        <sz val="11"/>
        <color theme="1"/>
        <rFont val="Calibri"/>
        <family val="2"/>
        <scheme val="minor"/>
      </rPr>
      <t xml:space="preserve"> 250 ml (grande tasse).</t>
    </r>
  </si>
  <si>
    <r>
      <t>1 cup (US) = 236,59 ml</t>
    </r>
    <r>
      <rPr>
        <sz val="11"/>
        <color theme="1"/>
        <rFont val="Calibri"/>
        <family val="2"/>
        <scheme val="minor"/>
      </rPr>
      <t>.</t>
    </r>
  </si>
  <si>
    <t>Typiquement utilisé en cuisine, rarement en cocktails.</t>
  </si>
  <si>
    <t>15. Shot</t>
  </si>
  <si>
    <r>
      <t>Maxi :</t>
    </r>
    <r>
      <rPr>
        <sz val="11"/>
        <color theme="1"/>
        <rFont val="Calibri"/>
        <family val="2"/>
        <scheme val="minor"/>
      </rPr>
      <t xml:space="preserve"> 60 ml (grand shot ou double dose).</t>
    </r>
  </si>
  <si>
    <t>(Verre bas utilisé pour cocktails sur glace).</t>
  </si>
  <si>
    <r>
      <t>Maxi :</t>
    </r>
    <r>
      <rPr>
        <sz val="11"/>
        <color theme="1"/>
        <rFont val="Calibri"/>
        <family val="2"/>
        <scheme val="minor"/>
      </rPr>
      <t xml:space="preserve"> 150 ml (cocktail avec dilution).</t>
    </r>
  </si>
  <si>
    <t>(Servi dans un verre haut, comme un collins).</t>
  </si>
  <si>
    <r>
      <t>Maxi :</t>
    </r>
    <r>
      <rPr>
        <sz val="11"/>
        <color theme="1"/>
        <rFont val="Calibri"/>
        <family val="2"/>
        <scheme val="minor"/>
      </rPr>
      <t xml:space="preserve"> 250 ml (cocktail allongé).</t>
    </r>
  </si>
  <si>
    <r>
      <t>Mini :</t>
    </r>
    <r>
      <rPr>
        <sz val="11"/>
        <color theme="1"/>
        <rFont val="Calibri"/>
        <family val="2"/>
        <scheme val="minor"/>
      </rPr>
      <t xml:space="preserve"> 568 ml (contenance standard d'une pinte britannique).</t>
    </r>
  </si>
  <si>
    <r>
      <t>Maxi :</t>
    </r>
    <r>
      <rPr>
        <sz val="11"/>
        <color theme="1"/>
        <rFont val="Calibri"/>
        <family val="2"/>
        <scheme val="minor"/>
      </rPr>
      <t xml:space="preserve"> Utilisé en entier pour des boissons à partager.</t>
    </r>
  </si>
  <si>
    <t>Rocks</t>
  </si>
  <si>
    <t>US (cp)</t>
  </si>
  <si>
    <t>0.236.59</t>
  </si>
  <si>
    <t>T.thé</t>
  </si>
  <si>
    <t>Sour Glass</t>
  </si>
  <si>
    <t>0.29.57</t>
  </si>
  <si>
    <t>Pour approfondir vos connaissances sur les volumes et les contenants utilisés en mixologie, voici quelques ressources en ligne utiles :</t>
  </si>
  <si>
    <t>Queue de Coq</t>
  </si>
  <si>
    <t>La Boutique du Barman</t>
  </si>
  <si>
    <t>Ensemble à table</t>
  </si>
  <si>
    <t>Larvf</t>
  </si>
  <si>
    <t>Codbar</t>
  </si>
  <si>
    <t>Articles récents sur la préparation de cocktails</t>
  </si>
  <si>
    <t>Le Monde</t>
  </si>
  <si>
    <t>Les sept commandements du cocktail maison</t>
  </si>
  <si>
    <t>Le manhattan : la recette d'Olivier Bon</t>
  </si>
  <si>
    <r>
      <t>Queue de Coq</t>
    </r>
    <r>
      <rPr>
        <sz val="11"/>
        <color theme="1"/>
        <rFont val="Calibri"/>
        <family val="2"/>
        <scheme val="minor"/>
      </rPr>
      <t xml:space="preserve"> : Ce site détaille les différentes unités de mesure employées dans la préparation des cocktails, </t>
    </r>
  </si>
  <si>
    <t xml:space="preserve">notamment les conversions entre onces et millilitres. </t>
  </si>
  <si>
    <r>
      <t>La Boutique du Barman</t>
    </r>
    <r>
      <rPr>
        <sz val="11"/>
        <color theme="1"/>
        <rFont val="Calibri"/>
        <family val="2"/>
        <scheme val="minor"/>
      </rPr>
      <t xml:space="preserve"> : Vous y trouverez des informations sur les outils essentiels de la mixologie,</t>
    </r>
  </si>
  <si>
    <t xml:space="preserve"> tels que le jigger, et leur utilisation pour mesurer avec précision les ingrédients liquides. </t>
  </si>
  <si>
    <r>
      <t>Ensemble à Table</t>
    </r>
    <r>
      <rPr>
        <sz val="11"/>
        <color theme="1"/>
        <rFont val="Calibri"/>
        <family val="2"/>
        <scheme val="minor"/>
      </rPr>
      <t xml:space="preserve"> : Ce site offre un aperçu des différents types de verres à cocktail, </t>
    </r>
  </si>
  <si>
    <t xml:space="preserve">leurs caractéristiques et leur contenance, ce qui peut vous aider à choisir le verre approprié pour chaque boisson. </t>
  </si>
  <si>
    <r>
      <t>La Revue du Vin de France</t>
    </r>
    <r>
      <rPr>
        <sz val="11"/>
        <color theme="1"/>
        <rFont val="Calibri"/>
        <family val="2"/>
        <scheme val="minor"/>
      </rPr>
      <t xml:space="preserve"> : Cet article explique l'importance de sélectionner le bon verre pour chaque cocktail </t>
    </r>
  </si>
  <si>
    <t xml:space="preserve">et fournit des conseils sur les quantités à verser pour une dégustation optimale. </t>
  </si>
  <si>
    <r>
      <t>Codbar Event</t>
    </r>
    <r>
      <rPr>
        <sz val="11"/>
        <color theme="1"/>
        <rFont val="Calibri"/>
        <family val="2"/>
        <scheme val="minor"/>
      </rPr>
      <t xml:space="preserve"> : Ce blog détaille les différents types de verres à cocktails, leur usage </t>
    </r>
  </si>
  <si>
    <t xml:space="preserve">et offre des conseils pour choisir et entretenir la verrerie idéale. </t>
  </si>
  <si>
    <t xml:space="preserve">Ces ressources devraient vous fournir des informations détaillées sur les volumes </t>
  </si>
  <si>
    <t>et les contenants couramment utilisés en mixologie.</t>
  </si>
  <si>
    <t>19. Hurricane</t>
  </si>
  <si>
    <t>20. INAO</t>
  </si>
  <si>
    <t>21. Julep</t>
  </si>
  <si>
    <t>22. Margarita</t>
  </si>
  <si>
    <t>23. Martini</t>
  </si>
  <si>
    <t>24. Mug</t>
  </si>
  <si>
    <t>25. Mule</t>
  </si>
  <si>
    <t>26. Neat</t>
  </si>
  <si>
    <t>27. Old Fashioned</t>
  </si>
  <si>
    <t>28. Pint (UK)</t>
  </si>
  <si>
    <t>29. Pint (US)</t>
  </si>
  <si>
    <t>30. Pimm's</t>
  </si>
  <si>
    <t>31. Piscine</t>
  </si>
  <si>
    <t>32. Pousse-Café</t>
  </si>
  <si>
    <t>33. Punch</t>
  </si>
  <si>
    <t>Verre.Volume</t>
  </si>
  <si>
    <r>
      <t>Voici les volumes en millilitres (</t>
    </r>
    <r>
      <rPr>
        <b/>
        <sz val="11"/>
        <color theme="1"/>
        <rFont val="Calibri"/>
        <family val="2"/>
        <scheme val="minor"/>
      </rPr>
      <t>Mini et Maxi</t>
    </r>
    <r>
      <rPr>
        <sz val="11"/>
        <color theme="1"/>
        <rFont val="Calibri"/>
        <family val="2"/>
        <scheme val="minor"/>
      </rPr>
      <t xml:space="preserve">) des liquides couramment utilisés pour des cocktails dans les contenants mentionnés. </t>
    </r>
  </si>
  <si>
    <t>Ces volumes concernent le contenu liquide, excluant la glace ou les garnitures, et sont basés sur les standards usuels :</t>
  </si>
  <si>
    <t xml:space="preserve">Q.Auteur </t>
  </si>
  <si>
    <t>Vos quant.</t>
  </si>
  <si>
    <t>Colorisez ces postits à votre convenance vous avez une palette de couleurs fiche "Identité" colonne BN</t>
  </si>
  <si>
    <t>L'Association des Barmen de France</t>
  </si>
  <si>
    <t>https://www.associationdesbarmendefrance.fr/abf</t>
  </si>
  <si>
    <t>APEB : Association des Professeurs Enseignant en Bar</t>
  </si>
  <si>
    <t>Colonnes B à P saisissez vos recettes</t>
  </si>
  <si>
    <t>collez les indications suivantes</t>
  </si>
  <si>
    <t>saisissez  le NOM DE LA RECETTE</t>
  </si>
  <si>
    <t>etc</t>
  </si>
  <si>
    <t>voir fiche identité</t>
  </si>
  <si>
    <t>Verre utilisé</t>
  </si>
  <si>
    <t>volume du verre</t>
  </si>
  <si>
    <t>Couleur : dominante ?</t>
  </si>
  <si>
    <t>saisissez un nombre d'astérisques correspondant</t>
  </si>
  <si>
    <t>ne saisissez pas le TAV (liaison)</t>
  </si>
  <si>
    <t>Biere(s)</t>
  </si>
  <si>
    <t>Blended(s)</t>
  </si>
  <si>
    <t>Cooler(s)</t>
  </si>
  <si>
    <t>Sparkling(s)</t>
  </si>
  <si>
    <t>Colada(s)</t>
  </si>
  <si>
    <t>Coupette(s)</t>
  </si>
  <si>
    <t>Daisy(s)</t>
  </si>
  <si>
    <t>Degustation(s)</t>
  </si>
  <si>
    <t>Digestif(s)</t>
  </si>
  <si>
    <t>Egg Nog(s)</t>
  </si>
  <si>
    <t>Fantaisie(s)</t>
  </si>
  <si>
    <t>Fixe(s)</t>
  </si>
  <si>
    <t>Fizz(s)</t>
  </si>
  <si>
    <t>Flip(s)</t>
  </si>
  <si>
    <t>Flute(s)</t>
  </si>
  <si>
    <t>Highball(s)</t>
  </si>
  <si>
    <t>Hot Drink(s)</t>
  </si>
  <si>
    <t>Hurricane(s)</t>
  </si>
  <si>
    <t>INAO(s)</t>
  </si>
  <si>
    <t>Julep(s)</t>
  </si>
  <si>
    <t>Margarita(s)</t>
  </si>
  <si>
    <t>Martini(s)</t>
  </si>
  <si>
    <t>Mug(s)</t>
  </si>
  <si>
    <t>Mule(s)</t>
  </si>
  <si>
    <t>Neat(s)</t>
  </si>
  <si>
    <t>Old Fashioned(s)</t>
  </si>
  <si>
    <t>Pint (UK)(s)</t>
  </si>
  <si>
    <t>Pint (US)(s)</t>
  </si>
  <si>
    <t>Piscine(s)</t>
  </si>
  <si>
    <t>Pousse-Café(s)</t>
  </si>
  <si>
    <t>Punch(s)</t>
  </si>
  <si>
    <t>Rickey(s)</t>
  </si>
  <si>
    <t>Shooter(s)</t>
  </si>
  <si>
    <t>Short Drink(s)</t>
  </si>
  <si>
    <t>Sling(s)</t>
  </si>
  <si>
    <t>Smoothie(s)</t>
  </si>
  <si>
    <t>Stockholm(s)</t>
  </si>
  <si>
    <t>Straight(s)</t>
  </si>
  <si>
    <t>Tiki(s)</t>
  </si>
  <si>
    <t>Toddy(s)</t>
  </si>
  <si>
    <t>Trembler(s)</t>
  </si>
  <si>
    <t>VDN(s)</t>
  </si>
  <si>
    <t>bar spoon(s)</t>
  </si>
  <si>
    <t>cuil.Café(s)</t>
  </si>
  <si>
    <t>cuil.Soupe(s)</t>
  </si>
  <si>
    <t>Double Shot(s)</t>
  </si>
  <si>
    <t>Once-OZ(s)</t>
  </si>
  <si>
    <t>Pony Shot(s)</t>
  </si>
  <si>
    <t>Saisissez les infos : Type de cocktail etc..</t>
  </si>
  <si>
    <t>référence Auteur</t>
  </si>
  <si>
    <t>Dupliquée pour</t>
  </si>
  <si>
    <t>vous voulez dupliquer la recette pour combien ?</t>
  </si>
  <si>
    <t xml:space="preserve">saisissez le Volume </t>
  </si>
  <si>
    <t xml:space="preserve">Colonnes U à AM saisissez </t>
  </si>
  <si>
    <t xml:space="preserve"> Zestes d'orange</t>
  </si>
  <si>
    <t>nectar ou coulis de pêche</t>
  </si>
  <si>
    <t>compléter</t>
  </si>
  <si>
    <t>Shaker</t>
  </si>
  <si>
    <t>Trait(s)</t>
  </si>
  <si>
    <t>Mesure(s)</t>
  </si>
  <si>
    <t xml:space="preserve">résultat en poids </t>
  </si>
  <si>
    <t>résultat en volumes</t>
  </si>
  <si>
    <t>Virgin(s)</t>
  </si>
  <si>
    <t xml:space="preserve">1 tiret = un shake d'une bouteille amère. </t>
  </si>
  <si>
    <t>Il n'existe pas de mesure formelle pour le tiret</t>
  </si>
  <si>
    <t>34. Rickey</t>
  </si>
  <si>
    <t>35. Rocks</t>
  </si>
  <si>
    <t>36. Shooter</t>
  </si>
  <si>
    <t>37. Short Drink</t>
  </si>
  <si>
    <t>38. Sling</t>
  </si>
  <si>
    <t>39. Sour Glass</t>
  </si>
  <si>
    <t>40. Sparkling</t>
  </si>
  <si>
    <t>41. Stockholm</t>
  </si>
  <si>
    <t>42. Smoothie</t>
  </si>
  <si>
    <t>43. Straight</t>
  </si>
  <si>
    <t>44. Tiki</t>
  </si>
  <si>
    <t>45. Toddy</t>
  </si>
  <si>
    <t>46. Trembler</t>
  </si>
  <si>
    <t>47. US Cup (cp)</t>
  </si>
  <si>
    <t>48. Verre Fantaisie</t>
  </si>
  <si>
    <t>49. VDN (Vin Doux Naturel)</t>
  </si>
  <si>
    <t>50. Virgin</t>
  </si>
  <si>
    <t>Modifiez matériel et Décoration</t>
  </si>
  <si>
    <t>COLLEZ VOTRE POSTIT voir ligne 48</t>
  </si>
  <si>
    <t>Mode d'emploi colonne AS</t>
  </si>
  <si>
    <t>Avant d'utiliser ce document vérifiez et  modifiez si besoin  les volumes en ml qui ne vous conviennent pas lignes B colonne BC à CV</t>
  </si>
  <si>
    <t>Si vous n'êtes pas un adepte des fiches et de la rigueur vous avez la pifométrie</t>
  </si>
  <si>
    <t>n'est pas un volume c'est de la pifométrie</t>
  </si>
  <si>
    <t>Voir fiche "Volumes"</t>
  </si>
  <si>
    <t>je vous laisse ajouter ou supprimer</t>
  </si>
  <si>
    <t>des astérisques intensité</t>
  </si>
  <si>
    <t>coût</t>
  </si>
  <si>
    <t>et la couleur dominante de votre préparation</t>
  </si>
  <si>
    <t>vous pouvez collez un imprim'écran</t>
  </si>
  <si>
    <t>photo de votre cocktail dans</t>
  </si>
  <si>
    <t>cette partie</t>
  </si>
  <si>
    <t>et le lait ?</t>
  </si>
  <si>
    <t>compléter n'est pas un volume</t>
  </si>
  <si>
    <t>et cela fausse le TAV</t>
  </si>
  <si>
    <t>1 Nom de votre recette</t>
  </si>
  <si>
    <t>6 Nom de votre recette</t>
  </si>
  <si>
    <t>2  Nom de votre recette</t>
  </si>
  <si>
    <t>7 Nom de votre recette</t>
  </si>
  <si>
    <t>3 Nom de votre recette</t>
  </si>
  <si>
    <t>8 Nom de votre recette</t>
  </si>
  <si>
    <t>4 Nom de votre recette</t>
  </si>
  <si>
    <t>9 Nom de votre recette</t>
  </si>
  <si>
    <t>5 Nom de votre recette</t>
  </si>
  <si>
    <t>10 Nom de votre recette</t>
  </si>
  <si>
    <t>vous pouvez changer de verre</t>
  </si>
  <si>
    <t>et saisir le volume que vous voulez</t>
  </si>
  <si>
    <t xml:space="preserve">Pour corriger une saisie imprécise comme "compléter" </t>
  </si>
  <si>
    <t>j'ai ajouté une formule pour compenser la différence entre ce que vous avez saisi</t>
  </si>
  <si>
    <t>compléter avec</t>
  </si>
  <si>
    <t>288 ml</t>
  </si>
  <si>
    <t>28.8 cl</t>
  </si>
  <si>
    <t>0.288 L</t>
  </si>
  <si>
    <t xml:space="preserve"> et le volume que vous voulez servir .Exemple de résultat</t>
  </si>
  <si>
    <t>"compléter" fausse les résultats</t>
  </si>
  <si>
    <t>Couleur : ?</t>
  </si>
  <si>
    <t>voir fiche "Identité"</t>
  </si>
  <si>
    <t>Verres</t>
  </si>
  <si>
    <t>Volumes</t>
  </si>
  <si>
    <t>Une partie fixe préformatées de 8 colonnes  : votre base fixe et calculable.</t>
  </si>
  <si>
    <t>Ces documents sont les fruits :</t>
  </si>
  <si>
    <t>NOUVELLE VERSION V enrichie</t>
  </si>
  <si>
    <t>de mon expérience et des utilitaires de la restauration collective</t>
  </si>
  <si>
    <t xml:space="preserve">de formules et fonctions Excel mises sur le net par des passionnés </t>
  </si>
  <si>
    <t>A vous de les faire évoluer  et de les modifier pour votre utilisation.......</t>
  </si>
  <si>
    <r>
      <t xml:space="preserve">Quand on sait qu’un·e collaborateur·trice consacre en moyenne 7 h 30 chaque semaine à chercher une information sans la trouver </t>
    </r>
    <r>
      <rPr>
        <i/>
        <sz val="24"/>
        <color theme="0"/>
        <rFont val="Calibri"/>
        <family val="2"/>
        <scheme val="minor"/>
      </rPr>
      <t>(source : Association Information et Management)</t>
    </r>
    <r>
      <rPr>
        <sz val="24"/>
        <color theme="0"/>
        <rFont val="Calibri"/>
        <family val="2"/>
        <scheme val="minor"/>
      </rPr>
      <t xml:space="preserve">, on comprend vite l’intérêt pour une entreprise de mettre en place un </t>
    </r>
    <r>
      <rPr>
        <b/>
        <sz val="24"/>
        <color theme="0"/>
        <rFont val="Calibri"/>
        <family val="2"/>
        <scheme val="minor"/>
      </rPr>
      <t>processus</t>
    </r>
    <r>
      <rPr>
        <sz val="24"/>
        <color theme="0"/>
        <rFont val="Calibri"/>
        <family val="2"/>
        <scheme val="minor"/>
      </rPr>
      <t xml:space="preserve"> de </t>
    </r>
    <r>
      <rPr>
        <b/>
        <sz val="24"/>
        <color theme="0"/>
        <rFont val="Calibri"/>
        <family val="2"/>
        <scheme val="minor"/>
      </rPr>
      <t>knowledge management</t>
    </r>
    <r>
      <rPr>
        <sz val="24"/>
        <color theme="0"/>
        <rFont val="Calibri"/>
        <family val="2"/>
        <scheme val="minor"/>
      </rPr>
      <t xml:space="preserve">, afin maîtriser son </t>
    </r>
    <r>
      <rPr>
        <b/>
        <sz val="24"/>
        <color theme="0"/>
        <rFont val="Calibri"/>
        <family val="2"/>
        <scheme val="minor"/>
      </rPr>
      <t>capital</t>
    </r>
    <r>
      <rPr>
        <sz val="24"/>
        <color theme="0"/>
        <rFont val="Calibri"/>
        <family val="2"/>
        <scheme val="minor"/>
      </rPr>
      <t xml:space="preserve"> </t>
    </r>
    <r>
      <rPr>
        <b/>
        <sz val="24"/>
        <color theme="0"/>
        <rFont val="Calibri"/>
        <family val="2"/>
        <scheme val="minor"/>
      </rPr>
      <t>connaissances</t>
    </r>
    <r>
      <rPr>
        <sz val="24"/>
        <color theme="0"/>
        <rFont val="Calibri"/>
        <family val="2"/>
        <scheme val="minor"/>
      </rPr>
      <t>.</t>
    </r>
  </si>
  <si>
    <t>https://www.appvizer.fr/magazine/collaboration/km/gestion-des-connaissances</t>
  </si>
  <si>
    <t>Des liens….des formats….des formules et des tableaux</t>
  </si>
  <si>
    <t>J'ai réuni dans ce document quelques exemples pour vous motiver à utiliser ou a créer vos documents</t>
  </si>
  <si>
    <t xml:space="preserve">Pour l'identification de vos fiches vous avez le choix </t>
  </si>
  <si>
    <t>entre la numérotation et l'identification Alpha</t>
  </si>
  <si>
    <t>N°2</t>
  </si>
  <si>
    <t xml:space="preserve">Alpha vous permet de vous constituer des répertoires </t>
  </si>
  <si>
    <t xml:space="preserve">et de regrouper des préparations pour vous permettre </t>
  </si>
  <si>
    <t>de faire des assemblages</t>
  </si>
  <si>
    <t>Constituez vous des répertoires par lettres Alphabétiques</t>
  </si>
  <si>
    <t xml:space="preserve">si les fiches  vous "barbent" vous avez </t>
  </si>
  <si>
    <t>Lien&gt;</t>
  </si>
  <si>
    <t xml:space="preserve"> la Piffométrie</t>
  </si>
  <si>
    <t>https://savour.eu/portfolio/pifometrie/</t>
  </si>
  <si>
    <t>et</t>
  </si>
  <si>
    <t>l'Institut du doigt mouillé</t>
  </si>
  <si>
    <t>à la louche</t>
  </si>
  <si>
    <t>au pif</t>
  </si>
  <si>
    <t>à vue de nez</t>
  </si>
  <si>
    <t>environ</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</si>
  <si>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</si>
  <si>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</si>
  <si>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</si>
  <si>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</si>
  <si>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</si>
  <si>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</si>
  <si>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Cliquez aussi sur les liens du net</t>
  </si>
  <si>
    <t>SI(LIGNE(A1)&lt;=26;CAR(LIGNE(A1)+64);CAR(ENT((LIGNE(A1)-26-1)/26)+65)&amp;CAR(MOD(LIGNE(A1)-1;26)+65))</t>
  </si>
  <si>
    <t>si vous copiez cette formule avec le signe = vous aurez une erreur #REF!</t>
  </si>
  <si>
    <t>Suites automatiques des lettres de l'alphabet avec Excel jusqu’à Z puis AA;AB etc</t>
  </si>
  <si>
    <t>Recettes !  Le français des sciences</t>
  </si>
  <si>
    <t>https://www.youtube.com/watch?app=desktop&amp;v=Yuy1jisXErY</t>
  </si>
  <si>
    <t>https://dupala.be/upload/files/141_Pages-de-D-un-e-prof-a-l-autre-Numero-71-Octobre-2014-page15-16.pdf</t>
  </si>
  <si>
    <t>Listes automatiques et séries de nombres dans Excel</t>
  </si>
  <si>
    <t>Champ d’application ou circuit CCR 1- 2-3-5-6</t>
  </si>
  <si>
    <t>https://www.youtube.com/watch?v=FZwdUZUwnuI</t>
  </si>
  <si>
    <t>CONDITIONNEMENT</t>
  </si>
  <si>
    <t>Contenant</t>
  </si>
  <si>
    <t>dans 1 contenant</t>
  </si>
  <si>
    <t>Champ d’application ou circuit des documents</t>
  </si>
  <si>
    <t>1 Archivage</t>
  </si>
  <si>
    <t>https://cellulexcel.blogspot.com/p/blog-page_16.html</t>
  </si>
  <si>
    <t>Effectifs</t>
  </si>
  <si>
    <t>Quantité p.p.</t>
  </si>
  <si>
    <t>Barquette(s)</t>
  </si>
  <si>
    <t>2 Chef</t>
  </si>
  <si>
    <t>Vidéo tutorielle pour faire une liste alphabétique</t>
  </si>
  <si>
    <t>3 Responsable qualité</t>
  </si>
  <si>
    <t>https://excel-exercice.com/comment-faire-une-liste-alphabetique-automatique/</t>
  </si>
  <si>
    <t>par portion</t>
  </si>
  <si>
    <t>4 Directeur</t>
  </si>
  <si>
    <t xml:space="preserve"> Quoi ? Saisissez Morceux - tranches- portions - pièces - cerises etc….....le contenant saisissez  gastro(s) 1/1 -  grille(s) - plat(s) - louche(s) etc..</t>
  </si>
  <si>
    <t>5 Cuisiniers</t>
  </si>
  <si>
    <t>6 Magasinier</t>
  </si>
  <si>
    <t xml:space="preserve">Joël LEBOUCHER </t>
  </si>
  <si>
    <t>Je remercie chaleureusement les internautes passionnés qui élaborent et proposent des formules et fonctions imbriquées</t>
  </si>
  <si>
    <t>un lien rompu ou devenu obsolète…..pas de panique…Google saura vous retrouver un document équivalent</t>
  </si>
  <si>
    <t>Où trouver la police Helvetica ?</t>
  </si>
  <si>
    <t>Formule pour une séquence alphabétique horizontale allant au-delà de Z</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</si>
  <si>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</si>
  <si>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Coller la formule ci-dessous dans une cellule puis</t>
  </si>
  <si>
    <t xml:space="preserve"> Pour l'anecdote, la police qui compose le logotype Microsoft est également Helvetica, </t>
  </si>
  <si>
    <t>dans la formule figer toutes les lettres de colonnes par un $    exemple COLONNE($X75)</t>
  </si>
  <si>
    <t>même si la société a demandé la création de l'Arial en remplacement d'Helvetica en mesure de réduction des coûts.</t>
  </si>
  <si>
    <t>E etc…</t>
  </si>
  <si>
    <t>Helvetica - Wikipédia</t>
  </si>
  <si>
    <t>je n'ai pas Helvetica sur Excel</t>
  </si>
  <si>
    <t>Quelle police ressemble le plus à Helvetica ?</t>
  </si>
  <si>
    <r>
      <t>Aktiv Grotesk</t>
    </r>
    <r>
      <rPr>
        <sz val="14"/>
        <color theme="1"/>
        <rFont val="Calibri"/>
        <family val="2"/>
        <scheme val="minor"/>
      </rPr>
      <t xml:space="preserve"> (16 styles) : créée en 2010, Aktiv Grotesk est la solution apportée par Bruno Maag</t>
    </r>
  </si>
  <si>
    <t>ou Arial</t>
  </si>
  <si>
    <t>Comment augmenter automatiquement la lettre d'une unité pour obtenir la lettre suivante dans Excel?</t>
  </si>
  <si>
    <t xml:space="preserve"> face au succès persistant des polices grotesques sans empattement telles que Helvetica et Arial.1 mars 2022</t>
  </si>
  <si>
    <t>https://fr.extendoffice.com/documents/excel/4027-excel-increase-letter-by-one.html</t>
  </si>
  <si>
    <t>https://fr.maisfontes.com/aktiv-grotesk-w01.police</t>
  </si>
  <si>
    <t>Demandez à ChatGPT de vous traduire la formule en Excel français</t>
  </si>
  <si>
    <t>Les 10 polices alternatives à Helvetica - Extensis</t>
  </si>
  <si>
    <t>je n'ai pas cette police</t>
  </si>
  <si>
    <t>excel Suite automatique de lettres au-delà de Z</t>
  </si>
  <si>
    <t xml:space="preserve"> lettre A = A65 </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</si>
  <si>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</si>
  <si>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</si>
  <si>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</si>
  <si>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</si>
  <si>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</si>
  <si>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</si>
  <si>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</si>
  <si>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</si>
  <si>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</si>
  <si>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</si>
  <si>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</si>
  <si>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</si>
  <si>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</si>
  <si>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</si>
  <si>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</si>
  <si>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4"/>
        <color theme="1"/>
        <rFont val="Cambria"/>
        <family val="1"/>
      </rPr>
      <t>police</t>
    </r>
    <r>
      <rPr>
        <sz val="14"/>
        <color theme="1"/>
        <rFont val="Cambria"/>
        <family val="1"/>
      </rPr>
      <t xml:space="preserve"> Cambria a été conçue spécifiquement </t>
    </r>
    <r>
      <rPr>
        <b/>
        <sz val="14"/>
        <color theme="1"/>
        <rFont val="Cambria"/>
        <family val="1"/>
      </rPr>
      <t>pour</t>
    </r>
    <r>
      <rPr>
        <sz val="14"/>
        <color theme="1"/>
        <rFont val="Cambria"/>
        <family val="1"/>
      </rPr>
      <t xml:space="preserve"> être lue à l'écran. ...</t>
    </r>
  </si>
  <si>
    <t>Quelle police avec Cambria ?</t>
  </si>
  <si>
    <r>
      <t xml:space="preserve">Caladea (créée comme une </t>
    </r>
    <r>
      <rPr>
        <b/>
        <sz val="14"/>
        <color theme="1"/>
        <rFont val="Cambria"/>
        <family val="1"/>
      </rPr>
      <t>police</t>
    </r>
    <r>
      <rPr>
        <sz val="14"/>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</si>
  <si>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</si>
  <si>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</si>
  <si>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</si>
  <si>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</si>
  <si>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</si>
  <si>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</si>
  <si>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</si>
  <si>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</si>
  <si>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</si>
  <si>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</si>
  <si>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</si>
  <si>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</si>
  <si>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</si>
  <si>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</si>
  <si>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</si>
  <si>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</si>
  <si>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</si>
  <si>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</si>
  <si>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</si>
  <si>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</si>
  <si>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</si>
  <si>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</si>
  <si>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</si>
  <si>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</si>
  <si>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</si>
  <si>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</si>
  <si>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</si>
  <si>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</si>
  <si>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</si>
  <si>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</si>
  <si>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</si>
  <si>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</si>
  <si>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</si>
  <si>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</si>
  <si>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</si>
  <si>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</si>
  <si>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</si>
  <si>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</si>
  <si>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</si>
  <si>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</si>
  <si>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</si>
  <si>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</si>
  <si>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</si>
  <si>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</si>
  <si>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</si>
  <si>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</si>
  <si>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</si>
  <si>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</si>
  <si>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</si>
  <si>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</si>
  <si>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</si>
  <si>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</si>
  <si>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</si>
  <si>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</si>
  <si>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</si>
  <si>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</si>
  <si>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</si>
  <si>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</si>
  <si>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</si>
  <si>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</si>
  <si>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</si>
  <si>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</si>
  <si>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</si>
  <si>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</si>
  <si>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</si>
  <si>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</si>
  <si>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</si>
  <si>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</si>
  <si>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</si>
  <si>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</si>
  <si>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Monétaire</t>
  </si>
  <si>
    <t>⓪①②③④⑤⑥⑦⑧⑨⑩⑪⑫⑬⑭⑮⑯⑰⑱⑲⑳</t>
  </si>
  <si>
    <t>couleur de police blanc sur fond gris à modifier pour vos documents</t>
  </si>
  <si>
    <t>cliquez sur la colonne  C et sélectionnez dans la barre de formule le numéro ou la lettre qui vous intéresse choisissez la police de caractères et la couleur qui vous conviennent</t>
  </si>
  <si>
    <t>⓿❶❷❸❹❺❻❼❽❾❿⓫⓬⓭⓮⓯⓰⓱⓲⓳⓴</t>
  </si>
  <si>
    <t>Ⓐ Ⓑ Ⓒ Ⓓ Ⓔ Ⓕ Ⓖ Ⓗ Ⓘ Ⓙ Ⓚ Ⓛ Ⓜ Ⓝ Ⓞ Ⓟ Ⓠ Ⓡ Ⓢ Ⓣ Ⓤ Ⓥ Ⓦ Ⓧ Ⓧ Ⓩ MAJUSCULES</t>
  </si>
  <si>
    <t>Illustrations avec les émojis</t>
  </si>
  <si>
    <t>ⓐ ⓑ ⓒ ⓓ ⓔ ⓕ ⓕ ⓗ ⓗ ⓘ ⓙ ⓚ ⓛ ⓜ ⓝ ⓞ ⓟ ⓠ ⓡ ⓡ ⓣ ⓤ ⓥ ⓦ ⓧ ⓨ ⓩ minuscules</t>
  </si>
  <si>
    <t>https://www.bonbache.fr/syntheses-graphiques-excel-avec-les-emoticones-499.html</t>
  </si>
  <si>
    <t>🅐🅑🅒🅓🅔🅕🅖🅗🅘🅙🅚🅛🅜🅝🅞🅟🅠🅡🅢🅣🅤🅥🅦🅧🅨🅩</t>
  </si>
  <si>
    <t>🅰🅱🅲🅳🅴🅵🅶🅷🅸🅹🅺🅻🅼🅽🅾🅿🆀🆁🆂🆃🆄🆅🆆🆇🆈🆉</t>
  </si>
  <si>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</si>
  <si>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</si>
  <si>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</si>
  <si>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</si>
  <si>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</si>
  <si>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</si>
  <si>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</si>
  <si>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</si>
  <si>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</si>
  <si>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</si>
  <si>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</si>
  <si>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</si>
  <si>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</si>
  <si>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</si>
  <si>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</si>
  <si>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</si>
  <si>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</si>
  <si>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</si>
  <si>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</si>
  <si>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</si>
  <si>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</si>
  <si>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</si>
  <si>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</si>
  <si>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</si>
  <si>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</si>
  <si>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</si>
  <si>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</si>
  <si>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</si>
  <si>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</si>
  <si>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</si>
  <si>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</si>
  <si>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</si>
  <si>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</si>
  <si>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</si>
  <si>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</si>
  <si>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</si>
  <si>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</si>
  <si>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</si>
  <si>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</si>
  <si>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</si>
  <si>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</si>
  <si>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</si>
  <si>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</si>
  <si>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</si>
  <si>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</si>
  <si>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</si>
  <si>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Annule - remplace ou complète les versions précédentes</t>
  </si>
  <si>
    <t xml:space="preserve">Ce classeur évolutif met à votre disposition des modèles de fiches "nouvelle génération" pour créer facilement des documents. </t>
  </si>
  <si>
    <t xml:space="preserve">Avec ces modèles, vous pouvez enrichir vos fiches : </t>
  </si>
  <si>
    <t>découpez, copiez, collez des formats, ajoutez des formules et explorez de nouvelles façons d'organiser vos informations.</t>
  </si>
  <si>
    <t>ff. pour fiche de fabrication</t>
  </si>
  <si>
    <t xml:space="preserve">Depuis 2022, les fiches recettes sont plus flexibles pour s’adapter à différents besoins. </t>
  </si>
  <si>
    <t xml:space="preserve">Elles peuvent contenir un nombre variable de colonnes, mais attention : si vous copiez une fiche plus large (par exemple, 16 colonnes) </t>
  </si>
  <si>
    <t xml:space="preserve">sur une feuille plus étroite (comme 12 colonnes), cela peut causer des problèmes d’affichage. </t>
  </si>
  <si>
    <t xml:space="preserve">De plus, vous avez la possibilité de masquer les lignes inutilisées pour un rendu plus clair, </t>
  </si>
  <si>
    <t>Certaines fiches sont conçues pour s’imprimer en format A4 avec une fiche de progression sur une seconde page, idéale pour un suivi détaillé.</t>
  </si>
  <si>
    <t xml:space="preserve">Vous pouvez copier et archiver facilement les "Postits" ou parties détachables  . </t>
  </si>
  <si>
    <t xml:space="preserve">Sur les modèles de 2022, vous pouvez saisir des quantités dans plusieurs unités (g, kg, L, dl, cl, ml) , davantage encore sur les fiches "cocktails" , </t>
  </si>
  <si>
    <t>et les résultats s'affichent automatiquement en poids ou en volumes selon modèle</t>
  </si>
  <si>
    <t xml:space="preserve">Enfin, n’oubliez pas de partager vos connaissances et vos compétences acquises par l'expérience : </t>
  </si>
  <si>
    <t>vos savoir-faire peuvent bénéficier à de nombreuses personnes et les aider dans leur quotidien</t>
  </si>
  <si>
    <t xml:space="preserve">Si vous êtes un maître absolu de la Pifométrie, champion du doigt mouillé et virtuose des estimations au hasard… </t>
  </si>
  <si>
    <t xml:space="preserve">ne perdez pas votre précieuse énergie ici. Ces documents ne sont pas dignes de vos talents légendaires. </t>
  </si>
  <si>
    <t>Passez votre chemin et continuez d’éblouir le monde de vos approximations divines !</t>
  </si>
  <si>
    <t xml:space="preserve">Le Mondial de la Pifométrie &gt; </t>
  </si>
  <si>
    <t>https://www.google.com/search?client=firefox-b-d&amp;q=Mondial+de+la+Pifom%C3%A9trie</t>
  </si>
  <si>
    <t xml:space="preserve">Il n’y a aucune honte à ignorer quelque chose; on ne juge pas une personne sur ce qu’elle ne sait pas faire, </t>
  </si>
  <si>
    <t>mais sur ses compétences et la manière dont elle les met en pratique.</t>
  </si>
  <si>
    <t xml:space="preserve">Excel fonctionne un peu comme le jeu de la bataille navale : il analyse les écarts entre les cellules, </t>
  </si>
  <si>
    <t>que ce soit de gauche à droite, de haut en bas ou en diagonale, pour réaliser ses calculs.</t>
  </si>
  <si>
    <t>Composition du classeur</t>
  </si>
  <si>
    <t>Différents modèles</t>
  </si>
  <si>
    <r>
      <t>Tirez la poignée de recopie vers la droite</t>
    </r>
    <r>
      <rPr>
        <sz val="20"/>
        <color theme="0"/>
        <rFont val="Calibri"/>
        <family val="2"/>
        <scheme val="minor"/>
      </rPr>
      <t xml:space="preserve"> pour étendre la formule aux cellules suivantes </t>
    </r>
  </si>
  <si>
    <t xml:space="preserve"> tirez sur la poignée vers le bas</t>
  </si>
  <si>
    <t xml:space="preserve">N’oubliez pas de partager vos connaissances et vos compétences acquises par l'expérience : </t>
  </si>
  <si>
    <t xml:space="preserve">Qu'est-ce    SPÉCIAL BAR à l'usage des Barmaids et des Barmans…Faites évoluer ce document  .  Organisation des Recettes </t>
  </si>
  <si>
    <t>Identité   des cellules à coller dans vos "postits" des infos et une palette de couleurs</t>
  </si>
  <si>
    <t>vous pouvez coloriser la composition en utilisant le pinceau</t>
  </si>
  <si>
    <t xml:space="preserve">un modèle de recette ABF (Association des Barmen de France) </t>
  </si>
  <si>
    <t>combiné avec un modèle de l' APEB : Association des Professeurs Enseignant en Bar</t>
  </si>
  <si>
    <t>un Modèle Bar de base                      une partie fixe dans laquelle vous collez vos "postits"</t>
  </si>
  <si>
    <t>Un exemple d'utilisation de cette fiche regroupant 10 recettes</t>
  </si>
  <si>
    <t xml:space="preserve">Ne rien saisir sur cette feuille des colonne B à P - </t>
  </si>
  <si>
    <t>collez vos "Postits" à partir de la colonne Z - Mode d'emploi colonne BN</t>
  </si>
  <si>
    <t>soit le "postit" complet soit seulement les ingrédients</t>
  </si>
  <si>
    <t>vous êtes libre de coller ce que vous souhaitez conserver</t>
  </si>
  <si>
    <t xml:space="preserve">"Post'it est une marque déposée. </t>
  </si>
  <si>
    <t>J'ai opté pour l'utilisation du terme 'Postit' afin de faciliter la compréhension</t>
  </si>
  <si>
    <t xml:space="preserve"> et d'illustrer l'esprit pratique et concis de ces fiches recettes."</t>
  </si>
  <si>
    <t>Un répertoire "simple" sans formules de calculs pour archiver vos postits</t>
  </si>
  <si>
    <t xml:space="preserve">1 Exemple de répertoire calculable qui vous permet d'archiver et de recalculer des quantités </t>
  </si>
  <si>
    <t>le fonctionnement de ce répertoire est tout à fait intéressant</t>
  </si>
  <si>
    <t>vous pouvez y faire du tri et de la recherche en utilisant les colonnes de A à G</t>
  </si>
  <si>
    <t>vous pouvez coller la totalité du "postit" ou simplement la composition</t>
  </si>
  <si>
    <t>pour recalculer c'est tout simple</t>
  </si>
  <si>
    <t>vous avez un mode d'emploi colonne AO</t>
  </si>
  <si>
    <t>devant chaque ligne de produit</t>
  </si>
  <si>
    <t>Pensez à récupérer des formules qui pourraient vous rendre service dans vos documents</t>
  </si>
  <si>
    <t>Densité</t>
  </si>
  <si>
    <t xml:space="preserve">Ces informations sont utiles pour créer des cocktails à étages en jouant sur la différence </t>
  </si>
  <si>
    <t>Avant d'utiliser ces documents vérifiez et  modifiez si besoin  les volumes en ml qui ne vous conviennent pas ligne B du Tableau de recherche</t>
  </si>
  <si>
    <t>Une fiche regroupant 4 recettes modèles Bar de base</t>
  </si>
  <si>
    <t>Verrerie   contenances et informations</t>
  </si>
  <si>
    <t>Lexique professionnel et quelques actions</t>
  </si>
  <si>
    <t>socle taux d'alcool pour calculer le Titre Alcoométrique Volumique (TAV) d'un mélange</t>
  </si>
  <si>
    <t>dernière mise à jour 14 Janvier 2025</t>
  </si>
  <si>
    <t>Ces volumes indiquent les quantités minimales et maximales des boissons</t>
  </si>
  <si>
    <t>Type de cocktail: Apéritif classique à base de vermouth et de Campari</t>
  </si>
  <si>
    <t>Nom de votre recette</t>
  </si>
  <si>
    <t>Type de cocktail:</t>
  </si>
  <si>
    <t>COLLEZ VOTRE POSTIT ICI voir ligne 93</t>
  </si>
  <si>
    <t>COLLEZ VOTRE POSTIT ICI voir ligne 93 col.Z</t>
  </si>
  <si>
    <t>Type de cocktail: Puissant, acidulé et frais .Cocktail national du Brésil dont la recette est publiée, pour la première fois, durant l’été 1948.</t>
  </si>
  <si>
    <t>Collez ligne 5 ce modèle en remplacement</t>
  </si>
  <si>
    <t>Ces modèles permettent d'utiliser les mesures de poids et de volumes français, ainsi que des unités anglaises telles que</t>
  </si>
  <si>
    <t xml:space="preserve">l'once (oz), l'once liquide (fl oz), la cup, ou encore des mesures utilisées pour le bar comme le shot, le pony ou le jigger. </t>
  </si>
  <si>
    <t>Ils s’adressent aussi bien aux établissements de formation qu'aux professionnels souhaitant structurer leur activité.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</si>
</sst>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000"/>
    <numFmt numFmtId="165" formatCode="dddd\ dd\ mmmm\ yyyy\ hh:mm"/>
    <numFmt numFmtId="166" formatCode="0\ &quot;lignes&quot;"/>
    <numFmt numFmtId="167" formatCode="0.000&quot; Kg&quot;"/>
    <numFmt numFmtId="168" formatCode="0.000&quot; L&quot;"/>
    <numFmt numFmtId="169" formatCode="0.00&quot; Kg&quot;"/>
    <numFmt numFmtId="170" formatCode="0.0"/>
    <numFmt numFmtId="171" formatCode="0&quot; %&quot;"/>
    <numFmt numFmtId="172" formatCode="#,##0.0"/>
    <numFmt numFmtId="173" formatCode="#,##0.00\ &quot;€&quot;"/>
    <numFmt numFmtId="174" formatCode="0.00&quot; L&quot;"/>
    <numFmt numFmtId="175" formatCode="0&quot; mL&quot;"/>
    <numFmt numFmtId="176" formatCode="#&quot; &quot;?/10"/>
    <numFmt numFmtId="177" formatCode="0&quot; ml&quot;"/>
    <numFmt numFmtId="178" formatCode="0.0&quot; ml&quot;"/>
    <numFmt numFmtId="179" formatCode="0.00&quot; ml&quot;"/>
    <numFmt numFmtId="180" formatCode="_-* #,##0.00\ [$€-40C]_-;\-* #,##0.00\ [$€-40C]_-;_-* &quot;-&quot;??\ [$€-40C]_-;_-@_-"/>
    <numFmt numFmtId="181" formatCode="0.00&quot; %&quot;"/>
    <numFmt numFmtId="182" formatCode="0&quot; /10&quot;"/>
    <numFmt numFmtId="183" formatCode="0.0000&quot; L&quot;"/>
    <numFmt numFmtId="184" formatCode="0&quot; g&quot;"/>
    <numFmt numFmtId="185" formatCode="0.0&quot; %&quot;"/>
    <numFmt numFmtId="186" formatCode="0.00\ &quot; cm³&quot;"/>
  </numFmts>
  <fonts count="31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1"/>
      <color indexed="9"/>
      <name val="Calibri"/>
      <family val="2"/>
      <scheme val="minor"/>
    </font>
    <font>
      <sz val="8"/>
      <color theme="0" tint="-0.249977111117893"/>
      <name val="Calibri"/>
      <family val="2"/>
      <scheme val="minor"/>
    </font>
    <font>
      <sz val="8"/>
      <color theme="0" tint="-0.14999847407452621"/>
      <name val="Calibri"/>
      <family val="2"/>
      <scheme val="minor"/>
    </font>
    <font>
      <sz val="18"/>
      <name val="Calibri"/>
      <family val="2"/>
      <scheme val="minor"/>
    </font>
    <font>
      <b/>
      <sz val="10"/>
      <name val="Calibri"/>
      <family val="2"/>
      <scheme val="minor"/>
    </font>
    <font>
      <b/>
      <sz val="10"/>
      <color theme="0"/>
      <name val="Calibri"/>
      <family val="2"/>
      <scheme val="minor"/>
    </font>
    <font>
      <b/>
      <sz val="20"/>
      <color theme="9" tint="-0.249977111117893"/>
      <name val="Calibri"/>
      <family val="2"/>
      <scheme val="minor"/>
    </font>
    <font>
      <b/>
      <sz val="16"/>
      <name val="Calibri"/>
      <family val="2"/>
      <scheme val="minor"/>
    </font>
    <font>
      <b/>
      <sz val="18"/>
      <color rgb="FF92D050"/>
      <name val="Calibri"/>
      <family val="2"/>
      <scheme val="minor"/>
    </font>
    <font>
      <sz val="18"/>
      <color theme="1"/>
      <name val="Calibri"/>
      <family val="2"/>
      <scheme val="minor"/>
    </font>
    <font>
      <b/>
      <sz val="14"/>
      <color rgb="FF0000FF"/>
      <name val="Calibri"/>
      <family val="2"/>
      <scheme val="minor"/>
    </font>
    <font>
      <sz val="10"/>
      <name val="Calibri"/>
      <family val="2"/>
      <scheme val="minor"/>
    </font>
    <font>
      <sz val="18"/>
      <color rgb="FF7030A0"/>
      <name val="Calibri"/>
      <family val="2"/>
      <scheme val="minor"/>
    </font>
    <font>
      <b/>
      <sz val="11"/>
      <color rgb="FFFFFF00"/>
      <name val="Calibri"/>
      <family val="2"/>
      <scheme val="minor"/>
    </font>
    <font>
      <sz val="8"/>
      <color theme="0" tint="-0.34998626667073579"/>
      <name val="Calibri"/>
      <family val="2"/>
      <scheme val="minor"/>
    </font>
    <font>
      <sz val="11"/>
      <color rgb="FF0000FF"/>
      <name val="Calibri"/>
      <family val="2"/>
      <scheme val="minor"/>
    </font>
    <font>
      <sz val="11"/>
      <name val="Calibri"/>
      <family val="2"/>
      <scheme val="minor"/>
    </font>
    <font>
      <b/>
      <sz val="12"/>
      <name val="Calibri"/>
      <family val="2"/>
      <scheme val="minor"/>
    </font>
    <font>
      <b/>
      <sz val="14"/>
      <name val="Calibri"/>
      <family val="2"/>
      <scheme val="minor"/>
    </font>
    <font>
      <b/>
      <sz val="14"/>
      <color rgb="FF0033CC"/>
      <name val="Calibri"/>
      <family val="2"/>
      <scheme val="minor"/>
    </font>
    <font>
      <sz val="8"/>
      <color rgb="FFBFBFBF"/>
      <name val="Calibri"/>
      <family val="2"/>
      <scheme val="minor"/>
    </font>
    <font>
      <b/>
      <sz val="11"/>
      <color theme="9" tint="-0.249977111117893"/>
      <name val="Calibri"/>
      <family val="2"/>
      <scheme val="minor"/>
    </font>
    <font>
      <b/>
      <sz val="12"/>
      <color theme="9" tint="-0.249977111117893"/>
      <name val="Calibri"/>
      <family val="2"/>
      <scheme val="minor"/>
    </font>
    <font>
      <b/>
      <sz val="12"/>
      <color rgb="FFFFFF00"/>
      <name val="Calibri"/>
      <family val="2"/>
      <scheme val="minor"/>
    </font>
    <font>
      <b/>
      <sz val="12"/>
      <color theme="0"/>
      <name val="Calibri"/>
      <family val="2"/>
      <scheme val="minor"/>
    </font>
    <font>
      <b/>
      <sz val="14"/>
      <color theme="5" tint="-0.499984740745262"/>
      <name val="Calibri"/>
      <family val="2"/>
      <scheme val="minor"/>
    </font>
    <font>
      <sz val="12"/>
      <color theme="1"/>
      <name val="Calibri"/>
      <family val="2"/>
      <scheme val="minor"/>
    </font>
    <font>
      <b/>
      <sz val="14"/>
      <color theme="9" tint="-0.249977111117893"/>
      <name val="Calibri"/>
      <family val="2"/>
      <scheme val="minor"/>
    </font>
    <font>
      <sz val="18"/>
      <color theme="0"/>
      <name val="Calibri"/>
      <family val="2"/>
      <scheme val="minor"/>
    </font>
    <font>
      <b/>
      <sz val="18"/>
      <color rgb="FFFFFF00"/>
      <name val="Calibri"/>
      <family val="2"/>
      <scheme val="minor"/>
    </font>
    <font>
      <sz val="10"/>
      <color rgb="FF548235"/>
      <name val="Calibri"/>
      <family val="2"/>
      <scheme val="minor"/>
    </font>
    <font>
      <b/>
      <sz val="12"/>
      <color theme="1"/>
      <name val="Calibri"/>
      <family val="2"/>
      <scheme val="minor"/>
    </font>
    <font>
      <b/>
      <sz val="11"/>
      <name val="Calibri"/>
      <family val="2"/>
      <scheme val="minor"/>
    </font>
    <font>
      <i/>
      <sz val="10"/>
      <name val="Calibri"/>
      <family val="2"/>
      <scheme val="minor"/>
    </font>
    <font>
      <b/>
      <sz val="10"/>
      <color rgb="FFFF0000"/>
      <name val="Calibri"/>
      <family val="2"/>
      <scheme val="minor"/>
    </font>
    <font>
      <b/>
      <sz val="12"/>
      <color rgb="FFC00000"/>
      <name val="Calibri"/>
      <family val="2"/>
      <scheme val="minor"/>
    </font>
    <font>
      <b/>
      <sz val="14"/>
      <color rgb="FFC00000"/>
      <name val="Calibri"/>
      <family val="2"/>
      <scheme val="minor"/>
    </font>
    <font>
      <b/>
      <sz val="11"/>
      <color rgb="FFC00000"/>
      <name val="Calibri"/>
      <family val="2"/>
      <scheme val="minor"/>
    </font>
    <font>
      <b/>
      <sz val="18"/>
      <name val="Calibri"/>
      <family val="2"/>
      <scheme val="minor"/>
    </font>
    <font>
      <b/>
      <sz val="12"/>
      <color rgb="FF0033CC"/>
      <name val="Calibri"/>
      <family val="2"/>
      <scheme val="minor"/>
    </font>
    <font>
      <sz val="12"/>
      <name val="Calibri"/>
      <family val="2"/>
      <scheme val="minor"/>
    </font>
    <font>
      <b/>
      <sz val="14"/>
      <color rgb="FF7030A0"/>
      <name val="Calibri"/>
      <family val="2"/>
      <scheme val="minor"/>
    </font>
    <font>
      <b/>
      <sz val="16"/>
      <color rgb="FFC00000"/>
      <name val="Calibri"/>
      <family val="2"/>
      <scheme val="minor"/>
    </font>
    <font>
      <sz val="11"/>
      <color theme="1"/>
      <name val="Calibri"/>
      <family val="2"/>
    </font>
    <font>
      <sz val="14"/>
      <name val="Calibri"/>
      <family val="2"/>
      <scheme val="minor"/>
    </font>
    <font>
      <sz val="10"/>
      <color rgb="FF7030A0"/>
      <name val="Calibri"/>
      <family val="2"/>
      <scheme val="minor"/>
    </font>
    <font>
      <b/>
      <sz val="12"/>
      <color rgb="FF0000FF"/>
      <name val="Calibri"/>
      <family val="2"/>
      <scheme val="minor"/>
    </font>
    <font>
      <b/>
      <sz val="11"/>
      <color rgb="FF0000FF"/>
      <name val="Calibri"/>
      <family val="2"/>
      <scheme val="minor"/>
    </font>
    <font>
      <i/>
      <sz val="14"/>
      <name val="Calibri"/>
      <family val="2"/>
      <scheme val="minor"/>
    </font>
    <font>
      <b/>
      <sz val="16"/>
      <color theme="0"/>
      <name val="Calibri"/>
      <family val="2"/>
      <scheme val="minor"/>
    </font>
    <font>
      <b/>
      <sz val="11"/>
      <color rgb="FF7030A0"/>
      <name val="Calibri"/>
      <family val="2"/>
      <scheme val="minor"/>
    </font>
    <font>
      <sz val="9"/>
      <name val="Calibri"/>
      <family val="2"/>
      <scheme val="minor"/>
    </font>
    <font>
      <sz val="8"/>
      <name val="Calibri"/>
      <family val="2"/>
      <scheme val="minor"/>
    </font>
    <font>
      <sz val="11"/>
      <color theme="9" tint="-0.249977111117893"/>
      <name val="Calibri"/>
      <family val="2"/>
      <scheme val="minor"/>
    </font>
    <font>
      <sz val="11"/>
      <color rgb="FFC00000"/>
      <name val="Calibri"/>
      <family val="2"/>
      <scheme val="minor"/>
    </font>
    <font>
      <sz val="10"/>
      <color theme="0" tint="-0.499984740745262"/>
      <name val="Calibri"/>
      <family val="2"/>
      <scheme val="minor"/>
    </font>
    <font>
      <b/>
      <sz val="12"/>
      <color rgb="FF7030A0"/>
      <name val="Calibri"/>
      <family val="2"/>
      <scheme val="minor"/>
    </font>
    <font>
      <sz val="12"/>
      <color theme="9" tint="-0.499984740745262"/>
      <name val="Calibri"/>
      <family val="2"/>
      <scheme val="minor"/>
    </font>
    <font>
      <b/>
      <sz val="12"/>
      <color theme="9" tint="-0.499984740745262"/>
      <name val="Calibri"/>
      <family val="2"/>
      <scheme val="minor"/>
    </font>
    <font>
      <sz val="9"/>
      <color theme="0" tint="-0.499984740745262"/>
      <name val="Calibri"/>
      <family val="2"/>
      <scheme val="minor"/>
    </font>
    <font>
      <sz val="12"/>
      <name val="Lucida Handwriting"/>
      <family val="4"/>
    </font>
    <font>
      <sz val="12"/>
      <color rgb="FFFF0000"/>
      <name val="Calibri"/>
      <family val="2"/>
      <scheme val="minor"/>
    </font>
    <font>
      <sz val="14"/>
      <color rgb="FFC00000"/>
      <name val="Calibri"/>
      <family val="2"/>
      <scheme val="minor"/>
    </font>
    <font>
      <b/>
      <sz val="11"/>
      <color theme="9" tint="-0.499984740745262"/>
      <name val="Calibri"/>
      <family val="2"/>
      <scheme val="minor"/>
    </font>
    <font>
      <sz val="11"/>
      <color theme="9" tint="-0.499984740745262"/>
      <name val="Calibri"/>
      <family val="2"/>
      <scheme val="minor"/>
    </font>
    <font>
      <sz val="10"/>
      <color theme="9" tint="-0.499984740745262"/>
      <name val="Calibri"/>
      <family val="2"/>
      <scheme val="minor"/>
    </font>
    <font>
      <u/>
      <sz val="14"/>
      <color theme="10"/>
      <name val="Calibri"/>
      <family val="2"/>
      <scheme val="minor"/>
    </font>
    <font>
      <sz val="11"/>
      <color theme="4"/>
      <name val="Calibri"/>
      <family val="2"/>
      <scheme val="minor"/>
    </font>
    <font>
      <sz val="10"/>
      <color rgb="FF0000FF"/>
      <name val="Calibri"/>
      <family val="2"/>
      <scheme val="minor"/>
    </font>
    <font>
      <sz val="12"/>
      <color rgb="FF7030A0"/>
      <name val="Calibri"/>
      <family val="2"/>
      <scheme val="minor"/>
    </font>
    <font>
      <sz val="14"/>
      <color theme="1"/>
      <name val="Calibri"/>
      <family val="2"/>
      <scheme val="minor"/>
    </font>
    <font>
      <b/>
      <sz val="16"/>
      <color rgb="FF7030A0"/>
      <name val="Calibri"/>
      <family val="2"/>
      <scheme val="minor"/>
    </font>
    <font>
      <b/>
      <sz val="11"/>
      <color rgb="FFFF0000"/>
      <name val="Calibri"/>
      <family val="2"/>
      <scheme val="minor"/>
    </font>
    <font>
      <sz val="10"/>
      <name val="MS Sans Serif"/>
      <family val="2"/>
    </font>
    <font>
      <b/>
      <sz val="12"/>
      <color rgb="FFFF0000"/>
      <name val="Calibri"/>
      <family val="2"/>
      <scheme val="minor"/>
    </font>
    <font>
      <b/>
      <sz val="14"/>
      <color theme="1"/>
      <name val="Calibri"/>
      <family val="2"/>
      <scheme val="minor"/>
    </font>
    <font>
      <sz val="12"/>
      <color theme="0"/>
      <name val="Calibri"/>
      <family val="2"/>
      <scheme val="minor"/>
    </font>
    <font>
      <i/>
      <sz val="11"/>
      <name val="Calibri"/>
      <family val="2"/>
      <scheme val="minor"/>
    </font>
    <font>
      <sz val="8"/>
      <color theme="1" tint="0.499984740745262"/>
      <name val="Calibri"/>
      <family val="2"/>
      <scheme val="minor"/>
    </font>
    <font>
      <b/>
      <sz val="14"/>
      <color theme="0"/>
      <name val="Calibri"/>
      <family val="2"/>
      <scheme val="minor"/>
    </font>
    <font>
      <sz val="10"/>
      <color theme="1"/>
      <name val="Calibri"/>
      <family val="2"/>
      <scheme val="minor"/>
    </font>
    <font>
      <b/>
      <sz val="12"/>
      <color theme="5" tint="-0.499984740745262"/>
      <name val="Calibri"/>
      <family val="2"/>
      <scheme val="minor"/>
    </font>
    <font>
      <sz val="9"/>
      <color theme="1"/>
      <name val="Calibri"/>
      <family val="2"/>
      <scheme val="minor"/>
    </font>
    <font>
      <sz val="10"/>
      <color theme="0"/>
      <name val="Calibri"/>
      <family val="2"/>
      <scheme val="minor"/>
    </font>
    <font>
      <sz val="8"/>
      <color theme="1"/>
      <name val="Calibri"/>
      <family val="2"/>
      <scheme val="minor"/>
    </font>
    <font>
      <sz val="11"/>
      <color theme="1" tint="0.499984740745262"/>
      <name val="Calibri"/>
      <family val="2"/>
      <scheme val="minor"/>
    </font>
    <font>
      <sz val="9"/>
      <color theme="1" tint="0.499984740745262"/>
      <name val="Calibri"/>
      <family val="2"/>
      <scheme val="minor"/>
    </font>
    <font>
      <sz val="12"/>
      <color rgb="FF0000FF"/>
      <name val="Calibri"/>
      <family val="2"/>
      <scheme val="minor"/>
    </font>
    <font>
      <sz val="8"/>
      <color theme="0"/>
      <name val="Calibri"/>
      <family val="2"/>
      <scheme val="minor"/>
    </font>
    <font>
      <sz val="8"/>
      <name val="Arial"/>
      <family val="2"/>
    </font>
    <font>
      <sz val="10"/>
      <color theme="9" tint="-0.249977111117893"/>
      <name val="Calibri"/>
      <family val="2"/>
      <scheme val="minor"/>
    </font>
    <font>
      <b/>
      <sz val="20"/>
      <name val="Calibri"/>
      <family val="2"/>
      <scheme val="minor"/>
    </font>
    <font>
      <b/>
      <sz val="16"/>
      <color rgb="FF0000FF"/>
      <name val="Calibri"/>
      <family val="2"/>
      <scheme val="minor"/>
    </font>
    <font>
      <sz val="16"/>
      <name val="Calibri"/>
      <family val="2"/>
      <scheme val="minor"/>
    </font>
    <font>
      <b/>
      <sz val="10"/>
      <color theme="0" tint="-0.34998626667073579"/>
      <name val="Calibri"/>
      <family val="2"/>
      <scheme val="minor"/>
    </font>
    <font>
      <sz val="11"/>
      <color theme="0" tint="-0.499984740745262"/>
      <name val="Calibri"/>
      <family val="2"/>
      <scheme val="minor"/>
    </font>
    <font>
      <sz val="14"/>
      <color rgb="FFFF0000"/>
      <name val="Calibri"/>
      <family val="2"/>
      <scheme val="minor"/>
    </font>
    <font>
      <b/>
      <sz val="14"/>
      <color rgb="FFFF0000"/>
      <name val="Calibri"/>
      <family val="2"/>
      <scheme val="minor"/>
    </font>
    <font>
      <sz val="14"/>
      <color theme="0" tint="-0.249977111117893"/>
      <name val="Calibri"/>
      <family val="2"/>
      <scheme val="minor"/>
    </font>
    <font>
      <sz val="14"/>
      <color theme="0" tint="-0.14999847407452621"/>
      <name val="Calibri"/>
      <family val="2"/>
      <scheme val="minor"/>
    </font>
    <font>
      <sz val="8"/>
      <color theme="0" tint="-0.499984740745262"/>
      <name val="Calibri"/>
      <family val="2"/>
      <scheme val="minor"/>
    </font>
    <font>
      <b/>
      <sz val="16"/>
      <color theme="1"/>
      <name val="Calibri"/>
      <family val="2"/>
      <scheme val="minor"/>
    </font>
    <font>
      <u/>
      <sz val="16"/>
      <color theme="10"/>
      <name val="Calibri"/>
      <family val="2"/>
      <scheme val="minor"/>
    </font>
    <font>
      <sz val="11"/>
      <name val="Lucida Handwriting"/>
      <family val="4"/>
    </font>
    <font>
      <sz val="11"/>
      <color rgb="FF000000"/>
      <name val="Calibri"/>
      <family val="2"/>
      <scheme val="minor"/>
    </font>
    <font>
      <b/>
      <sz val="9"/>
      <name val="Calibri"/>
      <family val="2"/>
      <scheme val="minor"/>
    </font>
    <font>
      <sz val="11"/>
      <color rgb="FF7030A0"/>
      <name val="Calibri"/>
      <family val="2"/>
      <scheme val="minor"/>
    </font>
    <font>
      <sz val="12"/>
      <color theme="9" tint="-0.249977111117893"/>
      <name val="Calibri"/>
      <family val="2"/>
      <scheme val="minor"/>
    </font>
    <font>
      <b/>
      <sz val="10"/>
      <color rgb="FFC00000"/>
      <name val="Calibri"/>
      <family val="2"/>
      <scheme val="minor"/>
    </font>
    <font>
      <sz val="9"/>
      <color theme="0"/>
      <name val="Calibri"/>
      <family val="2"/>
      <scheme val="minor"/>
    </font>
    <font>
      <b/>
      <sz val="10"/>
      <color rgb="FF0000FF"/>
      <name val="Calibri"/>
      <family val="2"/>
      <scheme val="minor"/>
    </font>
    <font>
      <sz val="11"/>
      <color theme="1" tint="0.34998626667073579"/>
      <name val="Calibri"/>
      <family val="2"/>
      <scheme val="minor"/>
    </font>
    <font>
      <sz val="10"/>
      <color rgb="FF000000"/>
      <name val="Times New Roman"/>
      <family val="1"/>
    </font>
    <font>
      <b/>
      <sz val="8"/>
      <color theme="0"/>
      <name val="Calibri"/>
      <family val="2"/>
      <scheme val="minor"/>
    </font>
    <font>
      <i/>
      <sz val="9"/>
      <name val="Calibri"/>
      <family val="2"/>
    </font>
    <font>
      <b/>
      <sz val="18"/>
      <color theme="0"/>
      <name val="Calibri"/>
      <family val="2"/>
      <scheme val="minor"/>
    </font>
    <font>
      <sz val="12"/>
      <color rgb="FFC00000"/>
      <name val="Calibri"/>
      <family val="2"/>
      <scheme val="minor"/>
    </font>
    <font>
      <b/>
      <sz val="10"/>
      <color theme="9" tint="-0.499984740745262"/>
      <name val="Calibri"/>
      <family val="2"/>
      <scheme val="minor"/>
    </font>
    <font>
      <b/>
      <sz val="8"/>
      <name val="Calibri"/>
      <family val="2"/>
      <scheme val="minor"/>
    </font>
    <font>
      <sz val="9"/>
      <color theme="9" tint="-0.249977111117893"/>
      <name val="Calibri"/>
      <family val="2"/>
      <scheme val="minor"/>
    </font>
    <font>
      <b/>
      <sz val="13"/>
      <color theme="9" tint="-0.249977111117893"/>
      <name val="Calibri"/>
      <family val="2"/>
      <scheme val="minor"/>
    </font>
    <font>
      <sz val="9"/>
      <color theme="1" tint="0.34998626667073579"/>
      <name val="Calibri"/>
      <family val="2"/>
      <scheme val="minor"/>
    </font>
    <font>
      <b/>
      <sz val="11"/>
      <color theme="1" tint="0.34998626667073579"/>
      <name val="Calibri"/>
      <family val="2"/>
      <scheme val="minor"/>
    </font>
    <font>
      <b/>
      <u/>
      <sz val="11"/>
      <color rgb="FF0000FF"/>
      <name val="Calibri"/>
      <family val="2"/>
      <scheme val="minor"/>
    </font>
    <font>
      <sz val="12"/>
      <color rgb="FF800000"/>
      <name val="Calibri"/>
      <family val="2"/>
    </font>
    <font>
      <b/>
      <sz val="20"/>
      <color theme="0"/>
      <name val="Calibri"/>
      <family val="2"/>
      <scheme val="minor"/>
    </font>
    <font>
      <sz val="10"/>
      <name val="Lucida Handwriting"/>
      <family val="4"/>
    </font>
    <font>
      <b/>
      <sz val="18"/>
      <color theme="1"/>
      <name val="Calibri"/>
      <family val="2"/>
      <scheme val="minor"/>
    </font>
    <font>
      <b/>
      <sz val="13.5"/>
      <color theme="1"/>
      <name val="Calibri"/>
      <family val="2"/>
      <scheme val="minor"/>
    </font>
    <font>
      <sz val="10"/>
      <color theme="1"/>
      <name val="Arial Unicode MS"/>
    </font>
    <font>
      <b/>
      <vertAlign val="subscript"/>
      <sz val="11"/>
      <color theme="1"/>
      <name val="Calibri"/>
      <family val="2"/>
      <scheme val="minor"/>
    </font>
    <font>
      <sz val="10"/>
      <color theme="1" tint="0.499984740745262"/>
      <name val="Calibri"/>
      <family val="2"/>
      <scheme val="minor"/>
    </font>
    <font>
      <b/>
      <sz val="10"/>
      <color theme="1" tint="0.499984740745262"/>
      <name val="Calibri"/>
      <family val="2"/>
      <scheme val="minor"/>
    </font>
    <font>
      <b/>
      <sz val="12"/>
      <color rgb="FF000000"/>
      <name val="Calibri"/>
      <family val="2"/>
      <scheme val="minor"/>
    </font>
    <font>
      <b/>
      <sz val="10"/>
      <color rgb="FFB9CAE9"/>
      <name val="Calibri"/>
      <family val="2"/>
      <scheme val="minor"/>
    </font>
    <font>
      <b/>
      <sz val="9"/>
      <color rgb="FFB9CAE9"/>
      <name val="Calibri"/>
      <family val="2"/>
      <scheme val="minor"/>
    </font>
    <font>
      <b/>
      <sz val="12"/>
      <color rgb="FFF19E65"/>
      <name val="Calibri"/>
      <family val="2"/>
      <scheme val="minor"/>
    </font>
    <font>
      <b/>
      <sz val="12"/>
      <color rgb="FFB9CAE9"/>
      <name val="Calibri"/>
      <family val="2"/>
      <scheme val="minor"/>
    </font>
    <font>
      <sz val="10"/>
      <color rgb="FFB9CAE9"/>
      <name val="Calibri"/>
      <family val="2"/>
      <scheme val="minor"/>
    </font>
    <font>
      <b/>
      <sz val="14"/>
      <color rgb="FF0070C0"/>
      <name val="Calibri"/>
      <family val="2"/>
      <scheme val="minor"/>
    </font>
    <font>
      <b/>
      <sz val="10"/>
      <color theme="1"/>
      <name val="Calibri"/>
      <family val="2"/>
      <scheme val="minor"/>
    </font>
    <font>
      <sz val="11"/>
      <color rgb="FF000000"/>
      <name val="Lucida Handwriting"/>
      <family val="4"/>
    </font>
    <font>
      <b/>
      <sz val="9"/>
      <color theme="1"/>
      <name val="Calibri"/>
      <family val="2"/>
      <scheme val="minor"/>
    </font>
    <font>
      <b/>
      <sz val="11"/>
      <color theme="0" tint="-0.499984740745262"/>
      <name val="Calibri"/>
      <family val="2"/>
      <scheme val="minor"/>
    </font>
    <font>
      <b/>
      <i/>
      <sz val="14"/>
      <name val="Calibri"/>
      <family val="2"/>
      <scheme val="minor"/>
    </font>
    <font>
      <i/>
      <sz val="11"/>
      <color theme="9" tint="-0.249977111117893"/>
      <name val="Calibri"/>
      <family val="2"/>
      <scheme val="minor"/>
    </font>
    <font>
      <b/>
      <sz val="11"/>
      <color theme="1" tint="0.499984740745262"/>
      <name val="Calibri"/>
      <family val="2"/>
      <scheme val="minor"/>
    </font>
    <font>
      <sz val="11"/>
      <color indexed="8"/>
      <name val="Calibri"/>
      <family val="2"/>
    </font>
    <font>
      <sz val="10"/>
      <color indexed="8"/>
      <name val="Calibri"/>
      <family val="2"/>
      <scheme val="minor"/>
    </font>
    <font>
      <sz val="8"/>
      <name val="Courier New"/>
      <family val="3"/>
    </font>
    <font>
      <b/>
      <sz val="10"/>
      <color theme="1"/>
      <name val="Calibri"/>
      <family val="2"/>
    </font>
    <font>
      <sz val="10"/>
      <color theme="1"/>
      <name val="Calibri"/>
      <family val="2"/>
    </font>
    <font>
      <sz val="10"/>
      <name val="Calibri"/>
      <family val="2"/>
    </font>
    <font>
      <b/>
      <u/>
      <sz val="16"/>
      <color theme="10"/>
      <name val="Calibri"/>
      <family val="2"/>
      <scheme val="minor"/>
    </font>
    <font>
      <sz val="11"/>
      <color rgb="FFFFFFFF"/>
      <name val="Calibri"/>
      <family val="2"/>
      <scheme val="minor"/>
    </font>
    <font>
      <b/>
      <sz val="14"/>
      <color theme="0" tint="-4.9989318521683403E-2"/>
      <name val="Calibri"/>
      <family val="2"/>
      <scheme val="minor"/>
    </font>
    <font>
      <sz val="11"/>
      <color indexed="8"/>
      <name val="Calibri"/>
      <family val="2"/>
      <scheme val="minor"/>
    </font>
    <font>
      <u/>
      <sz val="10"/>
      <color indexed="12"/>
      <name val="Arial"/>
      <family val="2"/>
    </font>
    <font>
      <u/>
      <sz val="11"/>
      <color indexed="12"/>
      <name val="Calibri"/>
      <family val="2"/>
      <scheme val="minor"/>
    </font>
    <font>
      <b/>
      <sz val="12"/>
      <color indexed="8"/>
      <name val="Calibri"/>
      <family val="2"/>
      <scheme val="minor"/>
    </font>
    <font>
      <sz val="13"/>
      <color theme="0"/>
      <name val="Calibri"/>
      <family val="2"/>
    </font>
    <font>
      <sz val="13"/>
      <color theme="0"/>
      <name val="Calibri"/>
      <family val="2"/>
      <scheme val="minor"/>
    </font>
    <font>
      <sz val="13"/>
      <name val="Calibri"/>
      <family val="2"/>
      <scheme val="minor"/>
    </font>
    <font>
      <sz val="13"/>
      <color indexed="8"/>
      <name val="Calibri"/>
      <family val="2"/>
      <scheme val="minor"/>
    </font>
    <font>
      <b/>
      <sz val="13"/>
      <color theme="1"/>
      <name val="Calibri"/>
      <family val="2"/>
      <scheme val="minor"/>
    </font>
    <font>
      <sz val="14"/>
      <color theme="5" tint="-0.499984740745262"/>
      <name val="Calibri"/>
      <family val="2"/>
      <scheme val="minor"/>
    </font>
    <font>
      <sz val="14"/>
      <color rgb="FF000000"/>
      <name val="Calibri"/>
      <family val="2"/>
      <scheme val="minor"/>
    </font>
    <font>
      <i/>
      <sz val="16"/>
      <name val="Calibri"/>
      <family val="2"/>
      <scheme val="minor"/>
    </font>
    <font>
      <b/>
      <i/>
      <u/>
      <sz val="14"/>
      <color rgb="FF0000FF"/>
      <name val="Calibri"/>
      <family val="2"/>
      <scheme val="minor"/>
    </font>
    <font>
      <i/>
      <sz val="14"/>
      <color theme="1"/>
      <name val="Calibri"/>
      <family val="2"/>
      <scheme val="minor"/>
    </font>
    <font>
      <b/>
      <i/>
      <sz val="14"/>
      <color rgb="FF0000FF"/>
      <name val="Calibri"/>
      <family val="2"/>
      <scheme val="minor"/>
    </font>
    <font>
      <b/>
      <u/>
      <sz val="14"/>
      <color theme="10"/>
      <name val="Calibri"/>
      <family val="2"/>
      <scheme val="minor"/>
    </font>
    <font>
      <b/>
      <sz val="14"/>
      <color rgb="FFFFFF00"/>
      <name val="Calibri"/>
      <family val="2"/>
      <scheme val="minor"/>
    </font>
    <font>
      <b/>
      <sz val="18"/>
      <color theme="0"/>
      <name val="Calibri"/>
      <family val="2"/>
    </font>
    <font>
      <b/>
      <sz val="10"/>
      <color theme="1"/>
      <name val="Arial Unicode MS"/>
    </font>
    <font>
      <b/>
      <sz val="72"/>
      <color theme="9" tint="-0.249977111117893"/>
      <name val="Calibri"/>
      <family val="2"/>
      <scheme val="minor"/>
    </font>
    <font>
      <sz val="12"/>
      <color rgb="FF0070C0"/>
      <name val="Calibri"/>
      <family val="2"/>
    </font>
    <font>
      <i/>
      <sz val="11"/>
      <name val="Calibri"/>
      <family val="2"/>
    </font>
    <font>
      <i/>
      <sz val="12"/>
      <name val="Calibri"/>
      <family val="2"/>
      <scheme val="minor"/>
    </font>
    <font>
      <i/>
      <sz val="11"/>
      <color theme="0" tint="-0.499984740745262"/>
      <name val="Calibri"/>
      <family val="2"/>
      <scheme val="minor"/>
    </font>
    <font>
      <sz val="11"/>
      <color theme="0" tint="-0.14999847407452621"/>
      <name val="Calibri"/>
      <family val="2"/>
      <scheme val="minor"/>
    </font>
    <font>
      <b/>
      <sz val="13"/>
      <color theme="9" tint="-0.249977111117893"/>
      <name val="Calibri"/>
      <family val="2"/>
    </font>
    <font>
      <i/>
      <sz val="8"/>
      <name val="Calibri"/>
      <family val="2"/>
      <scheme val="minor"/>
    </font>
    <font>
      <sz val="11"/>
      <color theme="0"/>
      <name val="Calibri"/>
      <family val="2"/>
    </font>
    <font>
      <sz val="11"/>
      <color theme="0"/>
      <name val="Lucida Handwriting"/>
      <family val="4"/>
    </font>
    <font>
      <sz val="10"/>
      <color theme="0"/>
      <name val="Lucida Handwriting"/>
      <family val="4"/>
    </font>
    <font>
      <b/>
      <sz val="15"/>
      <color theme="1"/>
      <name val="Calibri"/>
      <family val="2"/>
      <scheme val="minor"/>
    </font>
    <font>
      <sz val="9"/>
      <color theme="0" tint="-0.14999847407452621"/>
      <name val="Calibri"/>
      <family val="2"/>
      <scheme val="minor"/>
    </font>
    <font>
      <sz val="11"/>
      <color rgb="FF0033CC"/>
      <name val="Calibri"/>
      <family val="2"/>
      <scheme val="minor"/>
    </font>
    <font>
      <sz val="10"/>
      <color theme="0"/>
      <name val="Arial"/>
      <family val="2"/>
    </font>
    <font>
      <b/>
      <sz val="22"/>
      <color rgb="FF92D050"/>
      <name val="Verdana"/>
      <family val="2"/>
    </font>
    <font>
      <b/>
      <sz val="2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sz val="24"/>
      <color theme="0"/>
      <name val="Verdana"/>
      <family val="2"/>
    </font>
    <font>
      <i/>
      <sz val="24"/>
      <color theme="0"/>
      <name val="Calibri"/>
      <family val="2"/>
      <scheme val="minor"/>
    </font>
    <font>
      <sz val="24"/>
      <color theme="0"/>
      <name val="Calibri"/>
      <family val="2"/>
      <scheme val="minor"/>
    </font>
    <font>
      <b/>
      <sz val="24"/>
      <color theme="0"/>
      <name val="Calibri"/>
      <family val="2"/>
      <scheme val="minor"/>
    </font>
    <font>
      <sz val="24"/>
      <name val="Arial"/>
      <family val="2"/>
    </font>
    <font>
      <b/>
      <u/>
      <sz val="24"/>
      <color rgb="FFFFFF00"/>
      <name val="Calibri"/>
      <family val="2"/>
      <scheme val="minor"/>
    </font>
    <font>
      <sz val="24"/>
      <color theme="1"/>
      <name val="Calibri"/>
      <family val="2"/>
      <scheme val="minor"/>
    </font>
    <font>
      <b/>
      <u/>
      <sz val="22"/>
      <color rgb="FFFFFF00"/>
      <name val="Calibri"/>
      <family val="2"/>
      <scheme val="minor"/>
    </font>
    <font>
      <sz val="22"/>
      <color rgb="FFFFFF00"/>
      <name val="Verdana"/>
      <family val="2"/>
    </font>
    <font>
      <sz val="22"/>
      <color rgb="FF7030A0"/>
      <name val="Arial"/>
      <family val="2"/>
    </font>
    <font>
      <sz val="22"/>
      <name val="Arial"/>
      <family val="2"/>
    </font>
    <font>
      <sz val="22"/>
      <color theme="1"/>
      <name val="Calibri"/>
      <family val="2"/>
      <scheme val="minor"/>
    </font>
    <font>
      <i/>
      <sz val="14"/>
      <name val="Verdana"/>
      <family val="2"/>
    </font>
    <font>
      <sz val="22"/>
      <name val="Verdana"/>
      <family val="2"/>
    </font>
    <font>
      <sz val="18"/>
      <name val="Verdana"/>
      <family val="2"/>
    </font>
    <font>
      <sz val="16"/>
      <color rgb="FFC00000"/>
      <name val="Calibri"/>
      <family val="2"/>
      <scheme val="minor"/>
    </font>
    <font>
      <sz val="16"/>
      <color theme="1"/>
      <name val="Calibri"/>
      <family val="2"/>
      <scheme val="minor"/>
    </font>
    <font>
      <sz val="18"/>
      <color theme="0"/>
      <name val="Verdana"/>
      <family val="2"/>
    </font>
    <font>
      <b/>
      <sz val="20"/>
      <color rgb="FF92D050"/>
      <name val="Arial"/>
      <family val="2"/>
    </font>
    <font>
      <sz val="22"/>
      <color theme="0"/>
      <name val="Arial"/>
      <family val="2"/>
    </font>
    <font>
      <sz val="16"/>
      <name val="Arial"/>
      <family val="2"/>
    </font>
    <font>
      <sz val="14"/>
      <color theme="0"/>
      <name val="Arial"/>
      <family val="2"/>
    </font>
    <font>
      <b/>
      <sz val="18"/>
      <color rgb="FFC00000"/>
      <name val="Calibri"/>
      <family val="2"/>
      <scheme val="minor"/>
    </font>
    <font>
      <b/>
      <sz val="18"/>
      <color rgb="FFC00000"/>
      <name val="Verdana"/>
      <family val="2"/>
    </font>
    <font>
      <u/>
      <sz val="18"/>
      <color theme="10"/>
      <name val="Calibri"/>
      <family val="2"/>
      <scheme val="minor"/>
    </font>
    <font>
      <b/>
      <u/>
      <sz val="18"/>
      <color theme="10"/>
      <name val="Calibri"/>
      <family val="2"/>
      <scheme val="minor"/>
    </font>
    <font>
      <sz val="22"/>
      <color theme="1"/>
      <name val="Verdana"/>
      <family val="2"/>
    </font>
    <font>
      <b/>
      <sz val="26"/>
      <color theme="0"/>
      <name val="Arial"/>
      <family val="2"/>
    </font>
    <font>
      <b/>
      <sz val="16"/>
      <color theme="9" tint="-0.249977111117893"/>
      <name val="Calibri"/>
      <family val="2"/>
      <scheme val="minor"/>
    </font>
    <font>
      <sz val="16"/>
      <color rgb="FF0000FF"/>
      <name val="Calibri"/>
      <family val="2"/>
      <scheme val="minor"/>
    </font>
    <font>
      <b/>
      <sz val="16"/>
      <color indexed="12"/>
      <name val="Calibri"/>
      <family val="2"/>
      <scheme val="minor"/>
    </font>
    <font>
      <sz val="16"/>
      <color rgb="FFBFBFBF"/>
      <name val="Calibri"/>
      <family val="2"/>
      <scheme val="minor"/>
    </font>
    <font>
      <sz val="16"/>
      <color theme="9" tint="-0.249977111117893"/>
      <name val="Calibri"/>
      <family val="2"/>
      <scheme val="minor"/>
    </font>
    <font>
      <u/>
      <sz val="22"/>
      <color theme="0"/>
      <name val="Arial"/>
      <family val="2"/>
    </font>
    <font>
      <i/>
      <sz val="22"/>
      <color theme="0"/>
      <name val="Verdana"/>
      <family val="2"/>
    </font>
    <font>
      <sz val="8"/>
      <color indexed="53"/>
      <name val="Arial"/>
      <family val="2"/>
    </font>
    <font>
      <b/>
      <sz val="22"/>
      <color rgb="FF99CC00"/>
      <name val="Arial"/>
      <family val="2"/>
    </font>
    <font>
      <sz val="8"/>
      <color theme="1" tint="0.249977111117893"/>
      <name val="Arial"/>
      <family val="2"/>
    </font>
    <font>
      <sz val="14"/>
      <color theme="1"/>
      <name val="Arial"/>
      <family val="2"/>
    </font>
    <font>
      <sz val="14"/>
      <color theme="1" tint="0.249977111117893"/>
      <name val="Arial"/>
      <family val="2"/>
    </font>
    <font>
      <b/>
      <sz val="14"/>
      <color theme="1"/>
      <name val="Arial"/>
      <family val="2"/>
    </font>
    <font>
      <u/>
      <sz val="14"/>
      <color theme="10"/>
      <name val="Arial"/>
      <family val="2"/>
    </font>
    <font>
      <sz val="8"/>
      <color theme="0"/>
      <name val="Arial"/>
      <family val="2"/>
    </font>
    <font>
      <b/>
      <sz val="14"/>
      <color theme="1"/>
      <name val="Garamond"/>
      <family val="1"/>
    </font>
    <font>
      <sz val="14"/>
      <color theme="1"/>
      <name val="Garamond"/>
      <family val="1"/>
    </font>
    <font>
      <sz val="14"/>
      <color theme="1" tint="0.249977111117893"/>
      <name val="Garamond"/>
      <family val="1"/>
    </font>
    <font>
      <u/>
      <sz val="14"/>
      <color theme="10"/>
      <name val="Garamond"/>
      <family val="1"/>
    </font>
    <font>
      <sz val="14"/>
      <color theme="1"/>
      <name val="Cambria"/>
      <family val="1"/>
    </font>
    <font>
      <b/>
      <sz val="14"/>
      <color theme="1"/>
      <name val="Cambria"/>
      <family val="1"/>
    </font>
    <font>
      <sz val="14"/>
      <color theme="1" tint="0.249977111117893"/>
      <name val="Cambria"/>
      <family val="1"/>
    </font>
    <font>
      <i/>
      <sz val="14"/>
      <name val="Calibri"/>
      <family val="2"/>
    </font>
    <font>
      <i/>
      <sz val="16"/>
      <name val="Calibri"/>
      <family val="2"/>
    </font>
    <font>
      <sz val="22"/>
      <color theme="0"/>
      <name val="Calibri"/>
      <family val="2"/>
      <scheme val="minor"/>
    </font>
    <font>
      <sz val="22"/>
      <color theme="0"/>
      <name val="Rockwell"/>
      <family val="1"/>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color theme="0"/>
      <name val="Calibri"/>
      <family val="2"/>
    </font>
    <font>
      <b/>
      <sz val="22"/>
      <name val="Calibri"/>
      <family val="2"/>
    </font>
    <font>
      <sz val="20"/>
      <color theme="0"/>
      <name val="Calibri"/>
      <family val="2"/>
      <scheme val="minor"/>
    </font>
    <font>
      <sz val="12"/>
      <name val="Arial"/>
      <family val="2"/>
    </font>
    <font>
      <u/>
      <sz val="20"/>
      <color theme="10"/>
      <name val="Calibri"/>
      <family val="2"/>
      <scheme val="minor"/>
    </font>
    <font>
      <u/>
      <sz val="24"/>
      <color theme="10"/>
      <name val="Calibri"/>
      <family val="2"/>
      <scheme val="minor"/>
    </font>
    <font>
      <b/>
      <sz val="14"/>
      <color theme="0"/>
      <name val="Segoe UI Emoji"/>
      <family val="2"/>
    </font>
    <font>
      <sz val="22"/>
      <color theme="0"/>
      <name val="Segoe UI Emoj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b/>
      <i/>
      <sz val="20"/>
      <color theme="0"/>
      <name val="Arial"/>
      <family val="2"/>
    </font>
    <font>
      <u/>
      <sz val="22"/>
      <color theme="10"/>
      <name val="Calibri"/>
      <family val="2"/>
      <scheme val="minor"/>
    </font>
    <font>
      <sz val="18"/>
      <color rgb="FFFFFF00"/>
      <name val="Verdana"/>
      <family val="2"/>
    </font>
    <font>
      <sz val="20"/>
      <name val="Arial"/>
      <family val="2"/>
    </font>
    <font>
      <sz val="20"/>
      <color theme="1"/>
      <name val="Calibri"/>
      <family val="2"/>
      <scheme val="minor"/>
    </font>
    <font>
      <sz val="20"/>
      <color theme="0"/>
      <name val="Arial"/>
      <family val="2"/>
    </font>
    <font>
      <sz val="20"/>
      <color theme="1" tint="0.249977111117893"/>
      <name val="Arial"/>
      <family val="2"/>
    </font>
    <font>
      <sz val="20"/>
      <color theme="0" tint="-0.14999847407452621"/>
      <name val="Calibri"/>
      <family val="2"/>
      <scheme val="minor"/>
    </font>
    <font>
      <sz val="20"/>
      <name val="Calibri"/>
      <family val="2"/>
      <scheme val="minor"/>
    </font>
    <font>
      <b/>
      <sz val="20"/>
      <color theme="0"/>
      <name val="Calibri"/>
      <family val="2"/>
    </font>
    <font>
      <sz val="20"/>
      <color rgb="FF92D050"/>
      <name val="Verdana"/>
      <family val="2"/>
    </font>
  </fonts>
  <fills count="1995">
    <fill>
      <patternFill patternType="none"/>
    </fill>
    <fill>
      <patternFill patternType="gray125"/>
    </fill>
    <fill>
      <patternFill patternType="solid">
        <fgColor rgb="FFCC00FF"/>
        <bgColor indexed="64"/>
      </patternFill>
    </fill>
    <fill>
      <patternFill patternType="solid">
        <fgColor indexed="23"/>
        <bgColor indexed="64"/>
      </patternFill>
    </fill>
    <fill>
      <patternFill patternType="solid">
        <fgColor rgb="FFFFF2CC"/>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92D050"/>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6600"/>
        <bgColor indexed="64"/>
      </patternFill>
    </fill>
    <fill>
      <patternFill patternType="solid">
        <fgColor theme="4" tint="0.79998168889431442"/>
        <bgColor indexed="64"/>
      </patternFill>
    </fill>
    <fill>
      <patternFill patternType="solid">
        <fgColor rgb="FFFFFF9F"/>
        <bgColor indexed="64"/>
      </patternFill>
    </fill>
    <fill>
      <patternFill patternType="solid">
        <fgColor rgb="FFCC99FF"/>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FFFD9"/>
        <bgColor indexed="64"/>
      </patternFill>
    </fill>
    <fill>
      <patternFill patternType="solid">
        <fgColor rgb="FFFFFF99"/>
        <bgColor indexed="64"/>
      </patternFill>
    </fill>
    <fill>
      <patternFill patternType="solid">
        <fgColor theme="0"/>
        <bgColor indexed="9"/>
      </patternFill>
    </fill>
    <fill>
      <patternFill patternType="solid">
        <fgColor rgb="FF339966"/>
        <bgColor indexed="64"/>
      </patternFill>
    </fill>
    <fill>
      <patternFill patternType="solid">
        <fgColor theme="9" tint="0.79998168889431442"/>
        <bgColor theme="9"/>
      </patternFill>
    </fill>
    <fill>
      <patternFill patternType="solid">
        <fgColor rgb="FFFFFFCC"/>
        <bgColor indexed="64"/>
      </patternFill>
    </fill>
    <fill>
      <patternFill patternType="solid">
        <fgColor rgb="FF008000"/>
        <bgColor indexed="64"/>
      </patternFill>
    </fill>
    <fill>
      <patternFill patternType="solid">
        <fgColor theme="0"/>
        <bgColor theme="9" tint="0.79998168889431442"/>
      </patternFill>
    </fill>
    <fill>
      <patternFill patternType="solid">
        <fgColor rgb="FF99CC00"/>
        <bgColor indexed="64"/>
      </patternFill>
    </fill>
    <fill>
      <patternFill patternType="solid">
        <fgColor rgb="FFEF8943"/>
        <bgColor indexed="64"/>
      </patternFill>
    </fill>
    <fill>
      <patternFill patternType="solid">
        <fgColor rgb="FF00FF00"/>
        <bgColor indexed="64"/>
      </patternFill>
    </fill>
    <fill>
      <patternFill patternType="solid">
        <fgColor rgb="FFABCEEB"/>
        <bgColor indexed="64"/>
      </patternFill>
    </fill>
    <fill>
      <patternFill patternType="solid">
        <fgColor rgb="FFFF99CC"/>
        <bgColor indexed="64"/>
      </patternFill>
    </fill>
    <fill>
      <patternFill patternType="solid">
        <fgColor rgb="FFFF00FF"/>
        <bgColor indexed="64"/>
      </patternFill>
    </fill>
    <fill>
      <patternFill patternType="solid">
        <fgColor rgb="FFF2F2F2"/>
        <bgColor indexed="64"/>
      </patternFill>
    </fill>
    <fill>
      <patternFill patternType="solid">
        <fgColor rgb="FF0000FF"/>
        <bgColor indexed="64"/>
      </patternFill>
    </fill>
    <fill>
      <patternFill patternType="solid">
        <fgColor rgb="FF99CCFF"/>
        <bgColor indexed="64"/>
      </patternFill>
    </fill>
    <fill>
      <patternFill patternType="solid">
        <fgColor rgb="FFDDEBF7"/>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D7D31"/>
        <bgColor indexed="64"/>
      </patternFill>
    </fill>
    <fill>
      <patternFill patternType="solid">
        <fgColor rgb="FFED7D31"/>
        <bgColor indexed="50"/>
      </patternFill>
    </fill>
    <fill>
      <patternFill patternType="solid">
        <fgColor theme="0"/>
        <bgColor indexed="50"/>
      </patternFill>
    </fill>
    <fill>
      <patternFill patternType="solid">
        <fgColor rgb="FFFFFF97"/>
        <bgColor indexed="64"/>
      </patternFill>
    </fill>
    <fill>
      <patternFill patternType="solid">
        <fgColor indexed="9"/>
        <bgColor indexed="64"/>
      </patternFill>
    </fill>
    <fill>
      <patternFill patternType="solid">
        <fgColor indexed="26"/>
        <bgColor indexed="64"/>
      </patternFill>
    </fill>
    <fill>
      <patternFill patternType="solid">
        <fgColor rgb="FF7030A0"/>
        <bgColor indexed="64"/>
      </patternFill>
    </fill>
    <fill>
      <patternFill patternType="solid">
        <fgColor rgb="FFE0EDF8"/>
        <bgColor indexed="64"/>
      </patternFill>
    </fill>
    <fill>
      <patternFill patternType="solid">
        <fgColor rgb="FF92D050"/>
        <bgColor theme="9" tint="0.79998168889431442"/>
      </patternFill>
    </fill>
    <fill>
      <patternFill patternType="solid">
        <fgColor rgb="FFE0EDF8"/>
        <bgColor theme="9" tint="0.79998168889431442"/>
      </patternFill>
    </fill>
    <fill>
      <patternFill patternType="solid">
        <fgColor rgb="FFFFDDDD"/>
        <bgColor indexed="64"/>
      </patternFill>
    </fill>
    <fill>
      <patternFill patternType="solid">
        <fgColor rgb="FFFFDDDD"/>
        <bgColor theme="9" tint="0.79998168889431442"/>
      </patternFill>
    </fill>
    <fill>
      <patternFill patternType="solid">
        <fgColor rgb="FFE4D2F2"/>
        <bgColor indexed="64"/>
      </patternFill>
    </fill>
    <fill>
      <patternFill patternType="solid">
        <fgColor rgb="FFE4D2F2"/>
        <bgColor theme="9" tint="0.79998168889431442"/>
      </patternFill>
    </fill>
    <fill>
      <patternFill patternType="solid">
        <fgColor rgb="FFEAF4E4"/>
        <bgColor indexed="64"/>
      </patternFill>
    </fill>
    <fill>
      <patternFill patternType="solid">
        <fgColor rgb="FFDB6413"/>
        <bgColor indexed="64"/>
      </patternFill>
    </fill>
    <fill>
      <patternFill patternType="solid">
        <fgColor rgb="FF548235"/>
        <bgColor indexed="64"/>
      </patternFill>
    </fill>
    <fill>
      <patternFill patternType="solid">
        <fgColor rgb="FF99CC00"/>
        <bgColor theme="9"/>
      </patternFill>
    </fill>
    <fill>
      <patternFill patternType="solid">
        <fgColor rgb="FFDEFFBD"/>
        <bgColor indexed="64"/>
      </patternFill>
    </fill>
    <fill>
      <patternFill patternType="solid">
        <fgColor rgb="FFEAF4E4"/>
        <bgColor theme="9" tint="0.79998168889431442"/>
      </patternFill>
    </fill>
    <fill>
      <patternFill patternType="solid">
        <fgColor theme="9" tint="-0.249977111117893"/>
        <bgColor indexed="64"/>
      </patternFill>
    </fill>
    <fill>
      <patternFill patternType="solid">
        <fgColor rgb="FFB8D9A3"/>
        <bgColor indexed="64"/>
      </patternFill>
    </fill>
    <fill>
      <patternFill patternType="solid">
        <fgColor rgb="FFCCCCFF"/>
        <bgColor indexed="64"/>
      </patternFill>
    </fill>
    <fill>
      <patternFill patternType="solid">
        <fgColor theme="0" tint="-0.14999847407452621"/>
        <bgColor theme="9"/>
      </patternFill>
    </fill>
    <fill>
      <patternFill patternType="solid">
        <fgColor rgb="FFFFFF89"/>
        <bgColor indexed="64"/>
      </patternFill>
    </fill>
    <fill>
      <patternFill patternType="solid">
        <fgColor rgb="FFED7D31"/>
        <bgColor indexed="9"/>
      </patternFill>
    </fill>
    <fill>
      <patternFill patternType="solid">
        <fgColor theme="7" tint="0.59999389629810485"/>
        <bgColor indexed="64"/>
      </patternFill>
    </fill>
    <fill>
      <patternFill patternType="gray0625">
        <fgColor theme="7" tint="-0.24994659260841701"/>
        <bgColor rgb="FFFFFFCC"/>
      </patternFill>
    </fill>
    <fill>
      <patternFill patternType="solid">
        <fgColor theme="1" tint="0.249977111117893"/>
        <bgColor indexed="64"/>
      </patternFill>
    </fill>
    <fill>
      <patternFill patternType="solid">
        <fgColor rgb="FFDEC8EE"/>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BC2E6"/>
        <bgColor indexed="64"/>
      </patternFill>
    </fill>
    <fill>
      <patternFill patternType="solid">
        <fgColor theme="4" tint="0.79995117038483843"/>
        <bgColor indexed="64"/>
      </patternFill>
    </fill>
    <fill>
      <patternFill patternType="solid">
        <fgColor theme="0" tint="-4.9989318521683403E-2"/>
        <bgColor theme="9"/>
      </patternFill>
    </fill>
    <fill>
      <patternFill patternType="gray0625">
        <fgColor theme="9" tint="0.79998168889431442"/>
        <bgColor rgb="FFFFFFCC"/>
      </patternFill>
    </fill>
    <fill>
      <patternFill patternType="solid">
        <fgColor rgb="FFBCE292"/>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40"/>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2"/>
        <bgColor indexed="64"/>
      </patternFill>
    </fill>
    <fill>
      <patternFill patternType="solid">
        <fgColor indexed="63"/>
        <bgColor indexed="64"/>
      </patternFill>
    </fill>
    <fill>
      <patternFill patternType="solid">
        <fgColor rgb="FF80FFFF"/>
        <bgColor indexed="64"/>
      </patternFill>
    </fill>
    <fill>
      <patternFill patternType="solid">
        <fgColor rgb="FF800080"/>
        <bgColor indexed="64"/>
      </patternFill>
    </fill>
    <fill>
      <patternFill patternType="solid">
        <fgColor rgb="FF800000"/>
        <bgColor indexed="64"/>
      </patternFill>
    </fill>
    <fill>
      <patternFill patternType="solid">
        <fgColor rgb="FF008080"/>
        <bgColor indexed="64"/>
      </patternFill>
    </fill>
    <fill>
      <patternFill patternType="solid">
        <fgColor rgb="FF000080"/>
        <bgColor indexed="64"/>
      </patternFill>
    </fill>
    <fill>
      <patternFill patternType="solid">
        <fgColor rgb="FF969696"/>
        <bgColor indexed="64"/>
      </patternFill>
    </fill>
    <fill>
      <patternFill patternType="solid">
        <fgColor rgb="FF003366"/>
        <bgColor indexed="64"/>
      </patternFill>
    </fill>
    <fill>
      <patternFill patternType="solid">
        <fgColor rgb="FF333333"/>
        <bgColor indexed="64"/>
      </patternFill>
    </fill>
    <fill>
      <patternFill patternType="solid">
        <fgColor rgb="FF00FFFF"/>
        <bgColor indexed="64"/>
      </patternFill>
    </fill>
    <fill>
      <patternFill patternType="solid">
        <fgColor rgb="FFFFFFFF"/>
        <bgColor indexed="64"/>
      </patternFill>
    </fill>
    <fill>
      <patternFill patternType="solid">
        <fgColor rgb="FF000000"/>
        <bgColor indexed="64"/>
      </patternFill>
    </fill>
    <fill>
      <patternFill patternType="solid">
        <fgColor rgb="FF00BFFF"/>
        <bgColor indexed="64"/>
      </patternFill>
    </fill>
    <fill>
      <patternFill patternType="solid">
        <fgColor rgb="FFAABBCC"/>
        <bgColor indexed="64"/>
      </patternFill>
    </fill>
    <fill>
      <patternFill patternType="solid">
        <fgColor rgb="FF7EC0EE"/>
        <bgColor indexed="64"/>
      </patternFill>
    </fill>
    <fill>
      <patternFill patternType="solid">
        <fgColor rgb="FF87CEFA"/>
        <bgColor indexed="64"/>
      </patternFill>
    </fill>
    <fill>
      <patternFill patternType="solid">
        <fgColor rgb="FFA1CAF1"/>
        <bgColor indexed="64"/>
      </patternFill>
    </fill>
    <fill>
      <patternFill patternType="solid">
        <fgColor rgb="FF87CEFF"/>
        <bgColor indexed="64"/>
      </patternFill>
    </fill>
    <fill>
      <patternFill patternType="solid">
        <fgColor rgb="FFBCD4E6"/>
        <bgColor indexed="64"/>
      </patternFill>
    </fill>
    <fill>
      <patternFill patternType="solid">
        <fgColor rgb="FFB9D3EE"/>
        <bgColor indexed="64"/>
      </patternFill>
    </fill>
    <fill>
      <patternFill patternType="solid">
        <fgColor rgb="FFC6E2FF"/>
        <bgColor indexed="64"/>
      </patternFill>
    </fill>
    <fill>
      <patternFill patternType="solid">
        <fgColor rgb="FFF2F3F4"/>
        <bgColor indexed="64"/>
      </patternFill>
    </fill>
    <fill>
      <patternFill patternType="solid">
        <fgColor rgb="FFF0F8FF"/>
        <bgColor indexed="64"/>
      </patternFill>
    </fill>
    <fill>
      <patternFill patternType="solid">
        <fgColor rgb="FF9FB6CD"/>
        <bgColor indexed="64"/>
      </patternFill>
    </fill>
    <fill>
      <patternFill patternType="solid">
        <fgColor rgb="FF00B2EE"/>
        <bgColor indexed="64"/>
      </patternFill>
    </fill>
    <fill>
      <patternFill patternType="solid">
        <fgColor rgb="FF70A3CC"/>
        <bgColor indexed="64"/>
      </patternFill>
    </fill>
    <fill>
      <patternFill patternType="solid">
        <fgColor rgb="FF6CA6CD"/>
        <bgColor indexed="64"/>
      </patternFill>
    </fill>
    <fill>
      <patternFill patternType="solid">
        <fgColor rgb="FF91A3B0"/>
        <bgColor indexed="64"/>
      </patternFill>
    </fill>
    <fill>
      <patternFill patternType="solid">
        <fgColor rgb="FF3399CC"/>
        <bgColor indexed="64"/>
      </patternFill>
    </fill>
    <fill>
      <patternFill patternType="solid">
        <fgColor rgb="FF3299CC"/>
        <bgColor indexed="64"/>
      </patternFill>
    </fill>
    <fill>
      <patternFill patternType="solid">
        <fgColor rgb="FF009ACD"/>
        <bgColor indexed="64"/>
      </patternFill>
    </fill>
    <fill>
      <patternFill patternType="solid">
        <fgColor rgb="FF3A8EBA"/>
        <bgColor indexed="64"/>
      </patternFill>
    </fill>
    <fill>
      <patternFill patternType="solid">
        <fgColor rgb="FF778899"/>
        <bgColor indexed="64"/>
      </patternFill>
    </fill>
    <fill>
      <patternFill patternType="solid">
        <fgColor rgb="FF708090"/>
        <bgColor indexed="64"/>
      </patternFill>
    </fill>
    <fill>
      <patternFill patternType="solid">
        <fgColor rgb="FF6C7B8B"/>
        <bgColor indexed="64"/>
      </patternFill>
    </fill>
    <fill>
      <patternFill patternType="solid">
        <fgColor rgb="FF677179"/>
        <bgColor indexed="64"/>
      </patternFill>
    </fill>
    <fill>
      <patternFill patternType="solid">
        <fgColor rgb="FF4A708B"/>
        <bgColor indexed="64"/>
      </patternFill>
    </fill>
    <fill>
      <patternFill patternType="solid">
        <fgColor rgb="FF236B8E"/>
        <bgColor indexed="64"/>
      </patternFill>
    </fill>
    <fill>
      <patternFill patternType="solid">
        <fgColor rgb="FF536878"/>
        <bgColor indexed="64"/>
      </patternFill>
    </fill>
    <fill>
      <patternFill patternType="solid">
        <fgColor rgb="FF00688B"/>
        <bgColor indexed="64"/>
      </patternFill>
    </fill>
    <fill>
      <patternFill patternType="solid">
        <fgColor rgb="FF51585E"/>
        <bgColor indexed="64"/>
      </patternFill>
    </fill>
    <fill>
      <patternFill patternType="solid">
        <fgColor rgb="FF24445C"/>
        <bgColor indexed="64"/>
      </patternFill>
    </fill>
    <fill>
      <patternFill patternType="solid">
        <fgColor rgb="FF36454F"/>
        <bgColor indexed="64"/>
      </patternFill>
    </fill>
    <fill>
      <patternFill patternType="solid">
        <fgColor rgb="FF202830"/>
        <bgColor indexed="64"/>
      </patternFill>
    </fill>
    <fill>
      <patternFill patternType="solid">
        <fgColor rgb="FF202428"/>
        <bgColor indexed="64"/>
      </patternFill>
    </fill>
    <fill>
      <patternFill patternType="solid">
        <fgColor rgb="FF63B8FF"/>
        <bgColor indexed="64"/>
      </patternFill>
    </fill>
    <fill>
      <patternFill patternType="solid">
        <fgColor rgb="FFB0C4DE"/>
        <bgColor indexed="64"/>
      </patternFill>
    </fill>
    <fill>
      <patternFill patternType="solid">
        <fgColor rgb="FF77B5FE"/>
        <bgColor indexed="64"/>
      </patternFill>
    </fill>
    <fill>
      <patternFill patternType="solid">
        <fgColor rgb="FFBCD2EE"/>
        <bgColor indexed="64"/>
      </patternFill>
    </fill>
    <fill>
      <patternFill patternType="solid">
        <fgColor rgb="FFCAE1FF"/>
        <bgColor indexed="64"/>
      </patternFill>
    </fill>
    <fill>
      <patternFill patternType="solid">
        <fgColor rgb="FFA2B5CD"/>
        <bgColor indexed="64"/>
      </patternFill>
    </fill>
    <fill>
      <patternFill patternType="solid">
        <fgColor rgb="FF5CACEE"/>
        <bgColor indexed="64"/>
      </patternFill>
    </fill>
    <fill>
      <patternFill patternType="solid">
        <fgColor rgb="FF6699CC"/>
        <bgColor indexed="64"/>
      </patternFill>
    </fill>
    <fill>
      <patternFill patternType="solid">
        <fgColor rgb="FF4997D0"/>
        <bgColor indexed="64"/>
      </patternFill>
    </fill>
    <fill>
      <patternFill patternType="solid">
        <fgColor rgb="FF4F94CD"/>
        <bgColor indexed="64"/>
      </patternFill>
    </fill>
    <fill>
      <patternFill patternType="solid">
        <fgColor rgb="FF1E7FCB"/>
        <bgColor indexed="64"/>
      </patternFill>
    </fill>
    <fill>
      <patternFill patternType="solid">
        <fgColor rgb="FF4682B4"/>
        <bgColor indexed="64"/>
      </patternFill>
    </fill>
    <fill>
      <patternFill patternType="solid">
        <fgColor rgb="FF357AB7"/>
        <bgColor indexed="64"/>
      </patternFill>
    </fill>
    <fill>
      <patternFill patternType="solid">
        <fgColor rgb="FF56739A"/>
        <bgColor indexed="64"/>
      </patternFill>
    </fill>
    <fill>
      <patternFill patternType="solid">
        <fgColor rgb="FF6E7B8B"/>
        <bgColor indexed="64"/>
      </patternFill>
    </fill>
    <fill>
      <patternFill patternType="solid">
        <fgColor rgb="FF0067A5"/>
        <bgColor indexed="64"/>
      </patternFill>
    </fill>
    <fill>
      <patternFill patternType="solid">
        <fgColor rgb="FF436B95"/>
        <bgColor indexed="64"/>
      </patternFill>
    </fill>
    <fill>
      <patternFill patternType="solid">
        <fgColor rgb="FF336699"/>
        <bgColor indexed="64"/>
      </patternFill>
    </fill>
    <fill>
      <patternFill patternType="solid">
        <fgColor rgb="FF36648B"/>
        <bgColor indexed="64"/>
      </patternFill>
    </fill>
    <fill>
      <patternFill patternType="solid">
        <fgColor rgb="FF00416A"/>
        <bgColor indexed="64"/>
      </patternFill>
    </fill>
    <fill>
      <patternFill patternType="solid">
        <fgColor rgb="FF00304E"/>
        <bgColor indexed="64"/>
      </patternFill>
    </fill>
    <fill>
      <patternFill patternType="solid">
        <fgColor rgb="FFB4BCC0"/>
        <bgColor indexed="64"/>
      </patternFill>
    </fill>
    <fill>
      <patternFill patternType="solid">
        <fgColor rgb="FF74D0F1"/>
        <bgColor indexed="64"/>
      </patternFill>
    </fill>
    <fill>
      <patternFill patternType="solid">
        <fgColor rgb="FF87CEEB"/>
        <bgColor indexed="64"/>
      </patternFill>
    </fill>
    <fill>
      <patternFill patternType="solid">
        <fgColor rgb="FFA4D3EE"/>
        <bgColor indexed="64"/>
      </patternFill>
    </fill>
    <fill>
      <patternFill patternType="solid">
        <fgColor rgb="FFBBD2E1"/>
        <bgColor indexed="64"/>
      </patternFill>
    </fill>
    <fill>
      <patternFill patternType="solid">
        <fgColor rgb="FFB0E2FF"/>
        <bgColor indexed="64"/>
      </patternFill>
    </fill>
    <fill>
      <patternFill patternType="solid">
        <fgColor rgb="FFDFF2FF"/>
        <bgColor indexed="64"/>
      </patternFill>
    </fill>
    <fill>
      <patternFill patternType="solid">
        <fgColor rgb="FF8DB6CD"/>
        <bgColor indexed="64"/>
      </patternFill>
    </fill>
    <fill>
      <patternFill patternType="solid">
        <fgColor rgb="FF26C4EC"/>
        <bgColor indexed="64"/>
      </patternFill>
    </fill>
    <fill>
      <patternFill patternType="solid">
        <fgColor rgb="FF38B0DE"/>
        <bgColor indexed="64"/>
      </patternFill>
    </fill>
    <fill>
      <patternFill patternType="solid">
        <fgColor rgb="FF00A1C2"/>
        <bgColor indexed="64"/>
      </patternFill>
    </fill>
    <fill>
      <patternFill patternType="solid">
        <fgColor rgb="FF81878B"/>
        <bgColor indexed="64"/>
      </patternFill>
    </fill>
    <fill>
      <patternFill patternType="solid">
        <fgColor rgb="FF607B8B"/>
        <bgColor indexed="64"/>
      </patternFill>
    </fill>
    <fill>
      <patternFill patternType="solid">
        <fgColor rgb="FF0085A1"/>
        <bgColor indexed="64"/>
      </patternFill>
    </fill>
    <fill>
      <patternFill patternType="solid">
        <fgColor rgb="FF007791"/>
        <bgColor indexed="64"/>
      </patternFill>
    </fill>
    <fill>
      <patternFill patternType="solid">
        <fgColor rgb="FF067790"/>
        <bgColor indexed="64"/>
      </patternFill>
    </fill>
    <fill>
      <patternFill patternType="solid">
        <fgColor rgb="FF002E3B"/>
        <bgColor indexed="64"/>
      </patternFill>
    </fill>
    <fill>
      <patternFill patternType="solid">
        <fgColor rgb="FF4D4DFF"/>
        <bgColor indexed="64"/>
      </patternFill>
    </fill>
    <fill>
      <patternFill patternType="solid">
        <fgColor rgb="FFC4C3DD"/>
        <bgColor indexed="64"/>
      </patternFill>
    </fill>
    <fill>
      <patternFill patternType="solid">
        <fgColor rgb="FFD9D9F3"/>
        <bgColor indexed="64"/>
      </patternFill>
    </fill>
    <fill>
      <patternFill patternType="solid">
        <fgColor rgb="FFE9E9ED"/>
        <bgColor indexed="64"/>
      </patternFill>
    </fill>
    <fill>
      <patternFill patternType="solid">
        <fgColor rgb="FFE6E6FA"/>
        <bgColor indexed="64"/>
      </patternFill>
    </fill>
    <fill>
      <patternFill patternType="solid">
        <fgColor rgb="FFF8F8FF"/>
        <bgColor indexed="64"/>
      </patternFill>
    </fill>
    <fill>
      <patternFill patternType="solid">
        <fgColor rgb="FF0000EE"/>
        <bgColor indexed="64"/>
      </patternFill>
    </fill>
    <fill>
      <patternFill patternType="solid">
        <fgColor rgb="FF6050DC"/>
        <bgColor indexed="64"/>
      </patternFill>
    </fill>
    <fill>
      <patternFill patternType="solid">
        <fgColor rgb="FF0000CD"/>
        <bgColor indexed="64"/>
      </patternFill>
    </fill>
    <fill>
      <patternFill patternType="solid">
        <fgColor rgb="FF5959AB"/>
        <bgColor indexed="64"/>
      </patternFill>
    </fill>
    <fill>
      <patternFill patternType="solid">
        <fgColor rgb="FF545AA7"/>
        <bgColor indexed="64"/>
      </patternFill>
    </fill>
    <fill>
      <patternFill patternType="solid">
        <fgColor rgb="FF0131B4"/>
        <bgColor indexed="64"/>
      </patternFill>
    </fill>
    <fill>
      <patternFill patternType="solid">
        <fgColor rgb="FF00009C"/>
        <bgColor indexed="64"/>
      </patternFill>
    </fill>
    <fill>
      <patternFill patternType="solid">
        <fgColor rgb="FF1B019B"/>
        <bgColor indexed="64"/>
      </patternFill>
    </fill>
    <fill>
      <patternFill patternType="solid">
        <fgColor rgb="FF4E5180"/>
        <bgColor indexed="64"/>
      </patternFill>
    </fill>
    <fill>
      <patternFill patternType="solid">
        <fgColor rgb="FF23238E"/>
        <bgColor indexed="64"/>
      </patternFill>
    </fill>
    <fill>
      <patternFill patternType="solid">
        <fgColor rgb="FF00008B"/>
        <bgColor indexed="64"/>
      </patternFill>
    </fill>
    <fill>
      <patternFill patternType="solid">
        <fgColor rgb="FF241882"/>
        <bgColor indexed="64"/>
      </patternFill>
    </fill>
    <fill>
      <patternFill patternType="solid">
        <fgColor rgb="FF42426F"/>
        <bgColor indexed="64"/>
      </patternFill>
    </fill>
    <fill>
      <patternFill patternType="solid">
        <fgColor rgb="FF30267A"/>
        <bgColor indexed="64"/>
      </patternFill>
    </fill>
    <fill>
      <patternFill patternType="solid">
        <fgColor rgb="FF21177D"/>
        <bgColor indexed="64"/>
      </patternFill>
    </fill>
    <fill>
      <patternFill patternType="solid">
        <fgColor rgb="FF191970"/>
        <bgColor indexed="64"/>
      </patternFill>
    </fill>
    <fill>
      <patternFill patternType="solid">
        <fgColor rgb="FF0F056B"/>
        <bgColor indexed="64"/>
      </patternFill>
    </fill>
    <fill>
      <patternFill patternType="solid">
        <fgColor rgb="FF272458"/>
        <bgColor indexed="64"/>
      </patternFill>
    </fill>
    <fill>
      <patternFill patternType="solid">
        <fgColor rgb="FF2F2F4F"/>
        <bgColor indexed="64"/>
      </patternFill>
    </fill>
    <fill>
      <patternFill patternType="solid">
        <fgColor rgb="FF252440"/>
        <bgColor indexed="64"/>
      </patternFill>
    </fill>
    <fill>
      <patternFill patternType="solid">
        <fgColor rgb="FF000010"/>
        <bgColor indexed="64"/>
      </patternFill>
    </fill>
    <fill>
      <patternFill patternType="solid">
        <fgColor rgb="FF2C75FF"/>
        <bgColor indexed="64"/>
      </patternFill>
    </fill>
    <fill>
      <patternFill patternType="solid">
        <fgColor rgb="FF4876FF"/>
        <bgColor indexed="64"/>
      </patternFill>
    </fill>
    <fill>
      <patternFill patternType="solid">
        <fgColor rgb="FFB3BCE2"/>
        <bgColor indexed="64"/>
      </patternFill>
    </fill>
    <fill>
      <patternFill patternType="solid">
        <fgColor rgb="FFE6E8FA"/>
        <bgColor indexed="64"/>
      </patternFill>
    </fill>
    <fill>
      <patternFill patternType="solid">
        <fgColor rgb="FF436EEE"/>
        <bgColor indexed="64"/>
      </patternFill>
    </fill>
    <fill>
      <patternFill patternType="solid">
        <fgColor rgb="FF4169E1"/>
        <bgColor indexed="64"/>
      </patternFill>
    </fill>
    <fill>
      <patternFill patternType="solid">
        <fgColor rgb="FF8791BF"/>
        <bgColor indexed="64"/>
      </patternFill>
    </fill>
    <fill>
      <patternFill patternType="solid">
        <fgColor rgb="FF8C92AC"/>
        <bgColor indexed="64"/>
      </patternFill>
    </fill>
    <fill>
      <patternFill patternType="solid">
        <fgColor rgb="FF3A5FCD"/>
        <bgColor indexed="64"/>
      </patternFill>
    </fill>
    <fill>
      <patternFill patternType="solid">
        <fgColor rgb="FF6C79B8"/>
        <bgColor indexed="64"/>
      </patternFill>
    </fill>
    <fill>
      <patternFill patternType="solid">
        <fgColor rgb="FF4156C5"/>
        <bgColor indexed="64"/>
      </patternFill>
    </fill>
    <fill>
      <patternFill patternType="solid">
        <fgColor rgb="FF686F8C"/>
        <bgColor indexed="64"/>
      </patternFill>
    </fill>
    <fill>
      <patternFill patternType="solid">
        <fgColor rgb="FF003399"/>
        <bgColor indexed="64"/>
      </patternFill>
    </fill>
    <fill>
      <patternFill patternType="solid">
        <fgColor rgb="FF27408B"/>
        <bgColor indexed="64"/>
      </patternFill>
    </fill>
    <fill>
      <patternFill patternType="solid">
        <fgColor rgb="FF4C516D"/>
        <bgColor indexed="64"/>
      </patternFill>
    </fill>
    <fill>
      <patternFill patternType="solid">
        <fgColor rgb="FF002266"/>
        <bgColor indexed="64"/>
      </patternFill>
    </fill>
    <fill>
      <patternFill patternType="solid">
        <fgColor rgb="FF6600FF"/>
        <bgColor indexed="64"/>
      </patternFill>
    </fill>
    <fill>
      <patternFill patternType="solid">
        <fgColor rgb="FF7B68EE"/>
        <bgColor indexed="64"/>
      </patternFill>
    </fill>
    <fill>
      <patternFill patternType="solid">
        <fgColor rgb="FF9683EC"/>
        <bgColor indexed="64"/>
      </patternFill>
    </fill>
    <fill>
      <patternFill patternType="solid">
        <fgColor rgb="FF836FFF"/>
        <bgColor indexed="64"/>
      </patternFill>
    </fill>
    <fill>
      <patternFill patternType="solid">
        <fgColor rgb="FF8470FF"/>
        <bgColor indexed="64"/>
      </patternFill>
    </fill>
    <fill>
      <patternFill patternType="solid">
        <fgColor rgb="FF7A67EE"/>
        <bgColor indexed="64"/>
      </patternFill>
    </fill>
    <fill>
      <patternFill patternType="solid">
        <fgColor rgb="FF791CF8"/>
        <bgColor indexed="64"/>
      </patternFill>
    </fill>
    <fill>
      <patternFill patternType="solid">
        <fgColor rgb="FF6A5ACD"/>
        <bgColor indexed="64"/>
      </patternFill>
    </fill>
    <fill>
      <patternFill patternType="solid">
        <fgColor rgb="FF6959CD"/>
        <bgColor indexed="64"/>
      </patternFill>
    </fill>
    <fill>
      <patternFill patternType="solid">
        <fgColor rgb="FF8C82B6"/>
        <bgColor indexed="64"/>
      </patternFill>
    </fill>
    <fill>
      <patternFill patternType="solid">
        <fgColor rgb="FF9690AB"/>
        <bgColor indexed="64"/>
      </patternFill>
    </fill>
    <fill>
      <patternFill patternType="solid">
        <fgColor rgb="FF7E73B8"/>
        <bgColor indexed="64"/>
      </patternFill>
    </fill>
    <fill>
      <patternFill patternType="solid">
        <fgColor rgb="FF604E97"/>
        <bgColor indexed="64"/>
      </patternFill>
    </fill>
    <fill>
      <patternFill patternType="solid">
        <fgColor rgb="FF483D8B"/>
        <bgColor indexed="64"/>
      </patternFill>
    </fill>
    <fill>
      <patternFill patternType="solid">
        <fgColor rgb="FF473C8B"/>
        <bgColor indexed="64"/>
      </patternFill>
    </fill>
    <fill>
      <patternFill patternType="solid">
        <fgColor rgb="FF2E006C"/>
        <bgColor indexed="64"/>
      </patternFill>
    </fill>
    <fill>
      <patternFill patternType="solid">
        <fgColor rgb="FFBCEE68"/>
        <bgColor indexed="64"/>
      </patternFill>
    </fill>
    <fill>
      <patternFill patternType="solid">
        <fgColor rgb="FFC0FF3E"/>
        <bgColor indexed="64"/>
      </patternFill>
    </fill>
    <fill>
      <patternFill patternType="solid">
        <fgColor rgb="FFBEF574"/>
        <bgColor indexed="64"/>
      </patternFill>
    </fill>
    <fill>
      <patternFill patternType="solid">
        <fgColor rgb="FFCAFF70"/>
        <bgColor indexed="64"/>
      </patternFill>
    </fill>
    <fill>
      <patternFill patternType="solid">
        <fgColor rgb="FFFBFCFA"/>
        <bgColor indexed="64"/>
      </patternFill>
    </fill>
    <fill>
      <patternFill patternType="solid">
        <fgColor rgb="FFB3EE3A"/>
        <bgColor indexed="64"/>
      </patternFill>
    </fill>
    <fill>
      <patternFill patternType="solid">
        <fgColor rgb="FFA5D152"/>
        <bgColor indexed="64"/>
      </patternFill>
    </fill>
    <fill>
      <patternFill patternType="solid">
        <fgColor rgb="FFA2CD5A"/>
        <bgColor indexed="64"/>
      </patternFill>
    </fill>
    <fill>
      <patternFill patternType="solid">
        <fgColor rgb="FF9ACD32"/>
        <bgColor indexed="64"/>
      </patternFill>
    </fill>
    <fill>
      <patternFill patternType="solid">
        <fgColor rgb="FF99CC32"/>
        <bgColor indexed="64"/>
      </patternFill>
    </fill>
    <fill>
      <patternFill patternType="solid">
        <fgColor rgb="FF6E8B3D"/>
        <bgColor indexed="64"/>
      </patternFill>
    </fill>
    <fill>
      <patternFill patternType="solid">
        <fgColor rgb="FF6B8E23"/>
        <bgColor indexed="64"/>
      </patternFill>
    </fill>
    <fill>
      <patternFill patternType="solid">
        <fgColor rgb="FF698B22"/>
        <bgColor indexed="64"/>
      </patternFill>
    </fill>
    <fill>
      <patternFill patternType="solid">
        <fgColor rgb="FF556B2F"/>
        <bgColor indexed="64"/>
      </patternFill>
    </fill>
    <fill>
      <patternFill patternType="solid">
        <fgColor rgb="FF31362B"/>
        <bgColor indexed="64"/>
      </patternFill>
    </fill>
    <fill>
      <patternFill patternType="solid">
        <fgColor rgb="FFC2F732"/>
        <bgColor indexed="64"/>
      </patternFill>
    </fill>
    <fill>
      <patternFill patternType="solid">
        <fgColor rgb="FF8DB600"/>
        <bgColor indexed="64"/>
      </patternFill>
    </fill>
    <fill>
      <patternFill patternType="solid">
        <fgColor rgb="FF7E9F2E"/>
        <bgColor indexed="64"/>
      </patternFill>
    </fill>
    <fill>
      <patternFill patternType="solid">
        <fgColor rgb="FF708D23"/>
        <bgColor indexed="64"/>
      </patternFill>
    </fill>
    <fill>
      <patternFill patternType="solid">
        <fgColor rgb="FF596643"/>
        <bgColor indexed="64"/>
      </patternFill>
    </fill>
    <fill>
      <patternFill patternType="solid">
        <fgColor rgb="FF515744"/>
        <bgColor indexed="64"/>
      </patternFill>
    </fill>
    <fill>
      <patternFill patternType="solid">
        <fgColor rgb="FF4A5D23"/>
        <bgColor indexed="64"/>
      </patternFill>
    </fill>
    <fill>
      <patternFill patternType="solid">
        <fgColor rgb="FF404F00"/>
        <bgColor indexed="64"/>
      </patternFill>
    </fill>
    <fill>
      <patternFill patternType="solid">
        <fgColor rgb="FF232F00"/>
        <bgColor indexed="64"/>
      </patternFill>
    </fill>
    <fill>
      <patternFill patternType="solid">
        <fgColor rgb="FF9EFD38"/>
        <bgColor indexed="64"/>
      </patternFill>
    </fill>
    <fill>
      <patternFill patternType="solid">
        <fgColor rgb="FFADFF2F"/>
        <bgColor indexed="64"/>
      </patternFill>
    </fill>
    <fill>
      <patternFill patternType="solid">
        <fgColor rgb="FF9FE855"/>
        <bgColor indexed="64"/>
      </patternFill>
    </fill>
    <fill>
      <patternFill patternType="solid">
        <fgColor rgb="FF7BA05B"/>
        <bgColor indexed="64"/>
      </patternFill>
    </fill>
    <fill>
      <patternFill patternType="solid">
        <fgColor rgb="FF568203"/>
        <bgColor indexed="64"/>
      </patternFill>
    </fill>
    <fill>
      <patternFill patternType="solid">
        <fgColor rgb="FFB4CDCD"/>
        <bgColor indexed="64"/>
      </patternFill>
    </fill>
    <fill>
      <patternFill patternType="solid">
        <fgColor rgb="FF8DEEEE"/>
        <bgColor indexed="64"/>
      </patternFill>
    </fill>
    <fill>
      <patternFill patternType="solid">
        <fgColor rgb="FF79F8F8"/>
        <bgColor indexed="64"/>
      </patternFill>
    </fill>
    <fill>
      <patternFill patternType="solid">
        <fgColor rgb="FFC1CDCD"/>
        <bgColor indexed="64"/>
      </patternFill>
    </fill>
    <fill>
      <patternFill patternType="solid">
        <fgColor rgb="FFADEAEA"/>
        <bgColor indexed="64"/>
      </patternFill>
    </fill>
    <fill>
      <patternFill patternType="solid">
        <fgColor rgb="FFAEEEEE"/>
        <bgColor indexed="64"/>
      </patternFill>
    </fill>
    <fill>
      <patternFill patternType="solid">
        <fgColor rgb="FFAFEEEE"/>
        <bgColor indexed="64"/>
      </patternFill>
    </fill>
    <fill>
      <patternFill patternType="solid">
        <fgColor rgb="FF97FFFF"/>
        <bgColor indexed="64"/>
      </patternFill>
    </fill>
    <fill>
      <patternFill patternType="solid">
        <fgColor rgb="FFD1EEEE"/>
        <bgColor indexed="64"/>
      </patternFill>
    </fill>
    <fill>
      <patternFill patternType="solid">
        <fgColor rgb="FFBBFFFF"/>
        <bgColor indexed="64"/>
      </patternFill>
    </fill>
    <fill>
      <patternFill patternType="solid">
        <fgColor rgb="FFE0EEEE"/>
        <bgColor indexed="64"/>
      </patternFill>
    </fill>
    <fill>
      <patternFill patternType="solid">
        <fgColor rgb="FFE0FFFF"/>
        <bgColor indexed="64"/>
      </patternFill>
    </fill>
    <fill>
      <patternFill patternType="solid">
        <fgColor rgb="FFF0FFFF"/>
        <bgColor indexed="64"/>
      </patternFill>
    </fill>
    <fill>
      <patternFill patternType="solid">
        <fgColor rgb="FFF2FFFF"/>
        <bgColor indexed="64"/>
      </patternFill>
    </fill>
    <fill>
      <patternFill patternType="solid">
        <fgColor rgb="FFF4FEFE"/>
        <bgColor indexed="64"/>
      </patternFill>
    </fill>
    <fill>
      <patternFill patternType="solid">
        <fgColor rgb="FFF6FEFE"/>
        <bgColor indexed="64"/>
      </patternFill>
    </fill>
    <fill>
      <patternFill patternType="solid">
        <fgColor rgb="FF2BFAFA"/>
        <bgColor indexed="64"/>
      </patternFill>
    </fill>
    <fill>
      <patternFill patternType="solid">
        <fgColor rgb="FF96CDCD"/>
        <bgColor indexed="64"/>
      </patternFill>
    </fill>
    <fill>
      <patternFill patternType="solid">
        <fgColor rgb="FF70DBDB"/>
        <bgColor indexed="64"/>
      </patternFill>
    </fill>
    <fill>
      <patternFill patternType="solid">
        <fgColor rgb="FF80D0D0"/>
        <bgColor indexed="64"/>
      </patternFill>
    </fill>
    <fill>
      <patternFill patternType="solid">
        <fgColor rgb="FF00EEEE"/>
        <bgColor indexed="64"/>
      </patternFill>
    </fill>
    <fill>
      <patternFill patternType="solid">
        <fgColor rgb="FF79CDCD"/>
        <bgColor indexed="64"/>
      </patternFill>
    </fill>
    <fill>
      <patternFill patternType="solid">
        <fgColor rgb="FF48D1CC"/>
        <bgColor indexed="64"/>
      </patternFill>
    </fill>
    <fill>
      <patternFill patternType="solid">
        <fgColor rgb="FF00CED1"/>
        <bgColor indexed="64"/>
      </patternFill>
    </fill>
    <fill>
      <patternFill patternType="solid">
        <fgColor rgb="FF00CDCD"/>
        <bgColor indexed="64"/>
      </patternFill>
    </fill>
    <fill>
      <patternFill patternType="solid">
        <fgColor rgb="FF00CCCB"/>
        <bgColor indexed="64"/>
      </patternFill>
    </fill>
    <fill>
      <patternFill patternType="solid">
        <fgColor rgb="FF838B8B"/>
        <bgColor indexed="64"/>
      </patternFill>
    </fill>
    <fill>
      <patternFill patternType="solid">
        <fgColor rgb="FF5F9EA0"/>
        <bgColor indexed="64"/>
      </patternFill>
    </fill>
    <fill>
      <patternFill patternType="solid">
        <fgColor rgb="FF5F9F9F"/>
        <bgColor indexed="64"/>
      </patternFill>
    </fill>
    <fill>
      <patternFill patternType="solid">
        <fgColor rgb="FF7A8B8B"/>
        <bgColor indexed="64"/>
      </patternFill>
    </fill>
    <fill>
      <patternFill patternType="solid">
        <fgColor rgb="FF668B8B"/>
        <bgColor indexed="64"/>
      </patternFill>
    </fill>
    <fill>
      <patternFill patternType="solid">
        <fgColor rgb="FF528B8B"/>
        <bgColor indexed="64"/>
      </patternFill>
    </fill>
    <fill>
      <patternFill patternType="solid">
        <fgColor rgb="FF008E8E"/>
        <bgColor indexed="64"/>
      </patternFill>
    </fill>
    <fill>
      <patternFill patternType="solid">
        <fgColor rgb="FF008B8B"/>
        <bgColor indexed="64"/>
      </patternFill>
    </fill>
    <fill>
      <patternFill patternType="solid">
        <fgColor rgb="FF2F4F4F"/>
        <bgColor indexed="64"/>
      </patternFill>
    </fill>
    <fill>
      <patternFill patternType="solid">
        <fgColor rgb="FF004B49"/>
        <bgColor indexed="64"/>
      </patternFill>
    </fill>
    <fill>
      <patternFill patternType="solid">
        <fgColor rgb="FF002A29"/>
        <bgColor indexed="64"/>
      </patternFill>
    </fill>
    <fill>
      <patternFill patternType="solid">
        <fgColor rgb="FF0B1616"/>
        <bgColor indexed="64"/>
      </patternFill>
    </fill>
    <fill>
      <patternFill patternType="solid">
        <fgColor rgb="FF00F5FF"/>
        <bgColor indexed="64"/>
      </patternFill>
    </fill>
    <fill>
      <patternFill patternType="solid">
        <fgColor rgb="FF9CD1DC"/>
        <bgColor indexed="64"/>
      </patternFill>
    </fill>
    <fill>
      <patternFill patternType="solid">
        <fgColor rgb="FF8EE5EE"/>
        <bgColor indexed="64"/>
      </patternFill>
    </fill>
    <fill>
      <patternFill patternType="solid">
        <fgColor rgb="FFB0E0E6"/>
        <bgColor indexed="64"/>
      </patternFill>
    </fill>
    <fill>
      <patternFill patternType="solid">
        <fgColor rgb="FF98F5FF"/>
        <bgColor indexed="64"/>
      </patternFill>
    </fill>
    <fill>
      <patternFill patternType="solid">
        <fgColor rgb="FF00E5EE"/>
        <bgColor indexed="64"/>
      </patternFill>
    </fill>
    <fill>
      <patternFill patternType="solid">
        <fgColor rgb="FF7AC5CD"/>
        <bgColor indexed="64"/>
      </patternFill>
    </fill>
    <fill>
      <patternFill patternType="solid">
        <fgColor rgb="FF00C5CD"/>
        <bgColor indexed="64"/>
      </patternFill>
    </fill>
    <fill>
      <patternFill patternType="solid">
        <fgColor rgb="FF03B4C8"/>
        <bgColor indexed="64"/>
      </patternFill>
    </fill>
    <fill>
      <patternFill patternType="solid">
        <fgColor rgb="FF798081"/>
        <bgColor indexed="64"/>
      </patternFill>
    </fill>
    <fill>
      <patternFill patternType="solid">
        <fgColor rgb="FF53868B"/>
        <bgColor indexed="64"/>
      </patternFill>
    </fill>
    <fill>
      <patternFill patternType="solid">
        <fgColor rgb="FF048B9A"/>
        <bgColor indexed="64"/>
      </patternFill>
    </fill>
    <fill>
      <patternFill patternType="solid">
        <fgColor rgb="FF00868B"/>
        <bgColor indexed="64"/>
      </patternFill>
    </fill>
    <fill>
      <patternFill patternType="solid">
        <fgColor rgb="FF25FDE9"/>
        <bgColor indexed="64"/>
      </patternFill>
    </fill>
    <fill>
      <patternFill patternType="solid">
        <fgColor rgb="FF40E0D0"/>
        <bgColor indexed="64"/>
      </patternFill>
    </fill>
    <fill>
      <patternFill patternType="solid">
        <fgColor rgb="FF66ADA4"/>
        <bgColor indexed="64"/>
      </patternFill>
    </fill>
    <fill>
      <patternFill patternType="solid">
        <fgColor rgb="FF20B2AA"/>
        <bgColor indexed="64"/>
      </patternFill>
    </fill>
    <fill>
      <patternFill patternType="solid">
        <fgColor rgb="FF008882"/>
        <bgColor indexed="64"/>
      </patternFill>
    </fill>
    <fill>
      <patternFill patternType="solid">
        <fgColor rgb="FF317873"/>
        <bgColor indexed="64"/>
      </patternFill>
    </fill>
    <fill>
      <patternFill patternType="solid">
        <fgColor rgb="FF007A74"/>
        <bgColor indexed="64"/>
      </patternFill>
    </fill>
    <fill>
      <patternFill patternType="solid">
        <fgColor rgb="FF01796F"/>
        <bgColor indexed="64"/>
      </patternFill>
    </fill>
    <fill>
      <patternFill patternType="solid">
        <fgColor rgb="FF00443F"/>
        <bgColor indexed="64"/>
      </patternFill>
    </fill>
    <fill>
      <patternFill patternType="solid">
        <fgColor rgb="FFC7E6D7"/>
        <bgColor indexed="64"/>
      </patternFill>
    </fill>
    <fill>
      <patternFill patternType="solid">
        <fgColor rgb="FFF5FFFA"/>
        <bgColor indexed="64"/>
      </patternFill>
    </fill>
    <fill>
      <patternFill patternType="solid">
        <fgColor rgb="FF8ED1B2"/>
        <bgColor indexed="64"/>
      </patternFill>
    </fill>
    <fill>
      <patternFill patternType="solid">
        <fgColor rgb="FF8DA399"/>
        <bgColor indexed="64"/>
      </patternFill>
    </fill>
    <fill>
      <patternFill patternType="solid">
        <fgColor rgb="FF83A697"/>
        <bgColor indexed="64"/>
      </patternFill>
    </fill>
    <fill>
      <patternFill patternType="solid">
        <fgColor rgb="FF6AAB8E"/>
        <bgColor indexed="64"/>
      </patternFill>
    </fill>
    <fill>
      <patternFill patternType="solid">
        <fgColor rgb="FF3EB489"/>
        <bgColor indexed="64"/>
      </patternFill>
    </fill>
    <fill>
      <patternFill patternType="solid">
        <fgColor rgb="FF029D74"/>
        <bgColor indexed="64"/>
      </patternFill>
    </fill>
    <fill>
      <patternFill patternType="solid">
        <fgColor rgb="FF238E68"/>
        <bgColor indexed="64"/>
      </patternFill>
    </fill>
    <fill>
      <patternFill patternType="solid">
        <fgColor rgb="FF3B7861"/>
        <bgColor indexed="64"/>
      </patternFill>
    </fill>
    <fill>
      <patternFill patternType="solid">
        <fgColor rgb="FF007959"/>
        <bgColor indexed="64"/>
      </patternFill>
    </fill>
    <fill>
      <patternFill patternType="solid">
        <fgColor rgb="FF00543D"/>
        <bgColor indexed="64"/>
      </patternFill>
    </fill>
    <fill>
      <patternFill patternType="solid">
        <fgColor rgb="FF76EEC6"/>
        <bgColor indexed="64"/>
      </patternFill>
    </fill>
    <fill>
      <patternFill patternType="solid">
        <fgColor rgb="FF97DFC6"/>
        <bgColor indexed="64"/>
      </patternFill>
    </fill>
    <fill>
      <patternFill patternType="solid">
        <fgColor rgb="FF7FFFD4"/>
        <bgColor indexed="64"/>
      </patternFill>
    </fill>
    <fill>
      <patternFill patternType="solid">
        <fgColor rgb="FFDFEDE8"/>
        <bgColor indexed="64"/>
      </patternFill>
    </fill>
    <fill>
      <patternFill patternType="solid">
        <fgColor rgb="FF66CDAA"/>
        <bgColor indexed="64"/>
      </patternFill>
    </fill>
    <fill>
      <patternFill patternType="solid">
        <fgColor rgb="FF7D8984"/>
        <bgColor indexed="64"/>
      </patternFill>
    </fill>
    <fill>
      <patternFill patternType="solid">
        <fgColor rgb="FF649B88"/>
        <bgColor indexed="64"/>
      </patternFill>
    </fill>
    <fill>
      <patternFill patternType="solid">
        <fgColor rgb="FF458B74"/>
        <bgColor indexed="64"/>
      </patternFill>
    </fill>
    <fill>
      <patternFill patternType="solid">
        <fgColor rgb="FF5E716A"/>
        <bgColor indexed="64"/>
      </patternFill>
    </fill>
    <fill>
      <patternFill patternType="solid">
        <fgColor rgb="FF40826D"/>
        <bgColor indexed="64"/>
      </patternFill>
    </fill>
    <fill>
      <patternFill patternType="solid">
        <fgColor rgb="FF1B4D3E"/>
        <bgColor indexed="64"/>
      </patternFill>
    </fill>
    <fill>
      <patternFill patternType="solid">
        <fgColor rgb="FF1C352D"/>
        <bgColor indexed="64"/>
      </patternFill>
    </fill>
    <fill>
      <patternFill patternType="solid">
        <fgColor rgb="FF1E2321"/>
        <bgColor indexed="64"/>
      </patternFill>
    </fill>
    <fill>
      <patternFill patternType="solid">
        <fgColor rgb="FF1A2421"/>
        <bgColor indexed="64"/>
      </patternFill>
    </fill>
    <fill>
      <patternFill patternType="solid">
        <fgColor rgb="FF00FA9A"/>
        <bgColor indexed="64"/>
      </patternFill>
    </fill>
    <fill>
      <patternFill patternType="solid">
        <fgColor rgb="FF008856"/>
        <bgColor indexed="64"/>
      </patternFill>
    </fill>
    <fill>
      <patternFill patternType="solid">
        <fgColor rgb="FFFF6EC7"/>
        <bgColor indexed="64"/>
      </patternFill>
    </fill>
    <fill>
      <patternFill patternType="solid">
        <fgColor rgb="FFCC3299"/>
        <bgColor indexed="64"/>
      </patternFill>
    </fill>
    <fill>
      <patternFill patternType="solid">
        <fgColor rgb="FFCD2990"/>
        <bgColor indexed="64"/>
      </patternFill>
    </fill>
    <fill>
      <patternFill patternType="solid">
        <fgColor rgb="FF965578"/>
        <bgColor indexed="64"/>
      </patternFill>
    </fill>
    <fill>
      <patternFill patternType="solid">
        <fgColor rgb="FF8B1C62"/>
        <bgColor indexed="64"/>
      </patternFill>
    </fill>
    <fill>
      <patternFill patternType="solid">
        <fgColor rgb="FF54133B"/>
        <bgColor indexed="64"/>
      </patternFill>
    </fill>
    <fill>
      <patternFill patternType="solid">
        <fgColor rgb="FF38152C"/>
        <bgColor indexed="64"/>
      </patternFill>
    </fill>
    <fill>
      <patternFill patternType="solid">
        <fgColor rgb="FF370028"/>
        <bgColor indexed="64"/>
      </patternFill>
    </fill>
    <fill>
      <patternFill patternType="solid">
        <fgColor rgb="FFBFB9BD"/>
        <bgColor indexed="64"/>
      </patternFill>
    </fill>
    <fill>
      <patternFill patternType="solid">
        <fgColor rgb="FFB784A7"/>
        <bgColor indexed="64"/>
      </patternFill>
    </fill>
    <fill>
      <patternFill patternType="solid">
        <fgColor rgb="FFAA8A9E"/>
        <bgColor indexed="64"/>
      </patternFill>
    </fill>
    <fill>
      <patternFill patternType="solid">
        <fgColor rgb="FF997A8D"/>
        <bgColor indexed="64"/>
      </patternFill>
    </fill>
    <fill>
      <patternFill patternType="solid">
        <fgColor rgb="FF8B8589"/>
        <bgColor indexed="64"/>
      </patternFill>
    </fill>
    <fill>
      <patternFill patternType="solid">
        <fgColor rgb="FF9E4F88"/>
        <bgColor indexed="64"/>
      </patternFill>
    </fill>
    <fill>
      <patternFill patternType="solid">
        <fgColor rgb="FF836479"/>
        <bgColor indexed="64"/>
      </patternFill>
    </fill>
    <fill>
      <patternFill patternType="solid">
        <fgColor rgb="FFA10684"/>
        <bgColor indexed="64"/>
      </patternFill>
    </fill>
    <fill>
      <patternFill patternType="solid">
        <fgColor rgb="FF723E64"/>
        <bgColor indexed="64"/>
      </patternFill>
    </fill>
    <fill>
      <patternFill patternType="solid">
        <fgColor rgb="FF6A455D"/>
        <bgColor indexed="64"/>
      </patternFill>
    </fill>
    <fill>
      <patternFill patternType="solid">
        <fgColor rgb="FFF9429E"/>
        <bgColor indexed="64"/>
      </patternFill>
    </fill>
    <fill>
      <patternFill patternType="solid">
        <fgColor rgb="FFEE6AA7"/>
        <bgColor indexed="64"/>
      </patternFill>
    </fill>
    <fill>
      <patternFill patternType="solid">
        <fgColor rgb="FFFF1CAE"/>
        <bgColor indexed="64"/>
      </patternFill>
    </fill>
    <fill>
      <patternFill patternType="solid">
        <fgColor rgb="FFFF34B3"/>
        <bgColor indexed="64"/>
      </patternFill>
    </fill>
    <fill>
      <patternFill patternType="solid">
        <fgColor rgb="FFFF69B4"/>
        <bgColor indexed="64"/>
      </patternFill>
    </fill>
    <fill>
      <patternFill patternType="solid">
        <fgColor rgb="FFFF6EB4"/>
        <bgColor indexed="64"/>
      </patternFill>
    </fill>
    <fill>
      <patternFill patternType="solid">
        <fgColor rgb="FFE8CCD7"/>
        <bgColor indexed="64"/>
      </patternFill>
    </fill>
    <fill>
      <patternFill patternType="solid">
        <fgColor rgb="FFE8E3E5"/>
        <bgColor indexed="64"/>
      </patternFill>
    </fill>
    <fill>
      <patternFill patternType="solid">
        <fgColor rgb="FFEEE0E5"/>
        <bgColor indexed="64"/>
      </patternFill>
    </fill>
    <fill>
      <patternFill patternType="solid">
        <fgColor rgb="FFFEE7F0"/>
        <bgColor indexed="64"/>
      </patternFill>
    </fill>
    <fill>
      <patternFill patternType="solid">
        <fgColor rgb="FFC3A6B1"/>
        <bgColor indexed="64"/>
      </patternFill>
    </fill>
    <fill>
      <patternFill patternType="solid">
        <fgColor rgb="FFDE6FA1"/>
        <bgColor indexed="64"/>
      </patternFill>
    </fill>
    <fill>
      <patternFill patternType="solid">
        <fgColor rgb="FFEE30A7"/>
        <bgColor indexed="64"/>
      </patternFill>
    </fill>
    <fill>
      <patternFill patternType="solid">
        <fgColor rgb="FFCD6090"/>
        <bgColor indexed="64"/>
      </patternFill>
    </fill>
    <fill>
      <patternFill patternType="solid">
        <fgColor rgb="FFC4698F"/>
        <bgColor indexed="64"/>
      </patternFill>
    </fill>
    <fill>
      <patternFill patternType="solid">
        <fgColor rgb="FFD02090"/>
        <bgColor indexed="64"/>
      </patternFill>
    </fill>
    <fill>
      <patternFill patternType="solid">
        <fgColor rgb="FFC71585"/>
        <bgColor indexed="64"/>
      </patternFill>
    </fill>
    <fill>
      <patternFill patternType="solid">
        <fgColor rgb="FF8B8386"/>
        <bgColor indexed="64"/>
      </patternFill>
    </fill>
    <fill>
      <patternFill patternType="solid">
        <fgColor rgb="FF8B3A62"/>
        <bgColor indexed="64"/>
      </patternFill>
    </fill>
    <fill>
      <patternFill patternType="solid">
        <fgColor rgb="FF811453"/>
        <bgColor indexed="64"/>
      </patternFill>
    </fill>
    <fill>
      <patternFill patternType="solid">
        <fgColor rgb="FF78184A"/>
        <bgColor indexed="64"/>
      </patternFill>
    </fill>
    <fill>
      <patternFill patternType="solid">
        <fgColor rgb="FFBABABA"/>
        <bgColor indexed="64"/>
      </patternFill>
    </fill>
    <fill>
      <patternFill patternType="solid">
        <fgColor rgb="FFBBBBBB"/>
        <bgColor indexed="64"/>
      </patternFill>
    </fill>
    <fill>
      <patternFill patternType="solid">
        <fgColor rgb="FFBDBDBD"/>
        <bgColor indexed="64"/>
      </patternFill>
    </fill>
    <fill>
      <patternFill patternType="solid">
        <fgColor rgb="FFBEBEBE"/>
        <bgColor indexed="64"/>
      </patternFill>
    </fill>
    <fill>
      <patternFill patternType="solid">
        <fgColor rgb="FFBFBFBF"/>
        <bgColor indexed="64"/>
      </patternFill>
    </fill>
    <fill>
      <patternFill patternType="solid">
        <fgColor rgb="FFC0C0C0"/>
        <bgColor indexed="64"/>
      </patternFill>
    </fill>
    <fill>
      <patternFill patternType="solid">
        <fgColor rgb="FFC2C2C2"/>
        <bgColor indexed="64"/>
      </patternFill>
    </fill>
    <fill>
      <patternFill patternType="solid">
        <fgColor rgb="FFC4C4C4"/>
        <bgColor indexed="64"/>
      </patternFill>
    </fill>
    <fill>
      <patternFill patternType="solid">
        <fgColor rgb="FFC7C7C7"/>
        <bgColor indexed="64"/>
      </patternFill>
    </fill>
    <fill>
      <patternFill patternType="solid">
        <fgColor rgb="FFC9C9C9"/>
        <bgColor indexed="64"/>
      </patternFill>
    </fill>
    <fill>
      <patternFill patternType="solid">
        <fgColor rgb="FFCCCCCC"/>
        <bgColor indexed="64"/>
      </patternFill>
    </fill>
    <fill>
      <patternFill patternType="solid">
        <fgColor rgb="FFCDCDCD"/>
        <bgColor indexed="64"/>
      </patternFill>
    </fill>
    <fill>
      <patternFill patternType="solid">
        <fgColor rgb="FFCECECE"/>
        <bgColor indexed="64"/>
      </patternFill>
    </fill>
    <fill>
      <patternFill patternType="solid">
        <fgColor rgb="FFCFCFCF"/>
        <bgColor indexed="64"/>
      </patternFill>
    </fill>
    <fill>
      <patternFill patternType="solid">
        <fgColor rgb="FFD1D1D1"/>
        <bgColor indexed="64"/>
      </patternFill>
    </fill>
    <fill>
      <patternFill patternType="solid">
        <fgColor rgb="FFD3D3D3"/>
        <bgColor indexed="64"/>
      </patternFill>
    </fill>
    <fill>
      <patternFill patternType="solid">
        <fgColor rgb="FFD4D4D4"/>
        <bgColor indexed="64"/>
      </patternFill>
    </fill>
    <fill>
      <patternFill patternType="solid">
        <fgColor rgb="FFD6D6D6"/>
        <bgColor indexed="64"/>
      </patternFill>
    </fill>
    <fill>
      <patternFill patternType="solid">
        <fgColor rgb="FFDBDBDB"/>
        <bgColor indexed="64"/>
      </patternFill>
    </fill>
    <fill>
      <patternFill patternType="solid">
        <fgColor rgb="FFDCDCDC"/>
        <bgColor indexed="64"/>
      </patternFill>
    </fill>
    <fill>
      <patternFill patternType="solid">
        <fgColor rgb="FFDDDDDD"/>
        <bgColor indexed="64"/>
      </patternFill>
    </fill>
    <fill>
      <patternFill patternType="solid">
        <fgColor rgb="FFDEDEDE"/>
        <bgColor indexed="64"/>
      </patternFill>
    </fill>
    <fill>
      <patternFill patternType="solid">
        <fgColor rgb="FFE0E0E0"/>
        <bgColor indexed="64"/>
      </patternFill>
    </fill>
    <fill>
      <patternFill patternType="solid">
        <fgColor rgb="FFE3E3E3"/>
        <bgColor indexed="64"/>
      </patternFill>
    </fill>
    <fill>
      <patternFill patternType="solid">
        <fgColor rgb="FFE5E5E5"/>
        <bgColor indexed="64"/>
      </patternFill>
    </fill>
    <fill>
      <patternFill patternType="solid">
        <fgColor rgb="FFE8E8E8"/>
        <bgColor indexed="64"/>
      </patternFill>
    </fill>
    <fill>
      <patternFill patternType="solid">
        <fgColor rgb="FFEBEBEB"/>
        <bgColor indexed="64"/>
      </patternFill>
    </fill>
    <fill>
      <patternFill patternType="solid">
        <fgColor rgb="FFEDEDED"/>
        <bgColor indexed="64"/>
      </patternFill>
    </fill>
    <fill>
      <patternFill patternType="solid">
        <fgColor rgb="FFEEEEEE"/>
        <bgColor indexed="64"/>
      </patternFill>
    </fill>
    <fill>
      <patternFill patternType="solid">
        <fgColor rgb="FFEFEFEF"/>
        <bgColor indexed="64"/>
      </patternFill>
    </fill>
    <fill>
      <patternFill patternType="solid">
        <fgColor rgb="FFF0F0F0"/>
        <bgColor indexed="64"/>
      </patternFill>
    </fill>
    <fill>
      <patternFill patternType="solid">
        <fgColor rgb="FFF5F5F5"/>
        <bgColor indexed="64"/>
      </patternFill>
    </fill>
    <fill>
      <patternFill patternType="solid">
        <fgColor rgb="FFF7F7F7"/>
        <bgColor indexed="64"/>
      </patternFill>
    </fill>
    <fill>
      <patternFill patternType="solid">
        <fgColor rgb="FFFAFAFA"/>
        <bgColor indexed="64"/>
      </patternFill>
    </fill>
    <fill>
      <patternFill patternType="solid">
        <fgColor rgb="FFFCFCFC"/>
        <bgColor indexed="64"/>
      </patternFill>
    </fill>
    <fill>
      <patternFill patternType="solid">
        <fgColor rgb="FFFEFEFE"/>
        <bgColor indexed="64"/>
      </patternFill>
    </fill>
    <fill>
      <patternFill patternType="solid">
        <fgColor rgb="FFB8B8B8"/>
        <bgColor indexed="64"/>
      </patternFill>
    </fill>
    <fill>
      <patternFill patternType="solid">
        <fgColor rgb="FFB5B5B5"/>
        <bgColor indexed="64"/>
      </patternFill>
    </fill>
    <fill>
      <patternFill patternType="solid">
        <fgColor rgb="FFB3B3B3"/>
        <bgColor indexed="64"/>
      </patternFill>
    </fill>
    <fill>
      <patternFill patternType="solid">
        <fgColor rgb="FFB0B0B0"/>
        <bgColor indexed="64"/>
      </patternFill>
    </fill>
    <fill>
      <patternFill patternType="solid">
        <fgColor rgb="FFAFAFAF"/>
        <bgColor indexed="64"/>
      </patternFill>
    </fill>
    <fill>
      <patternFill patternType="solid">
        <fgColor rgb="FFADADAD"/>
        <bgColor indexed="64"/>
      </patternFill>
    </fill>
    <fill>
      <patternFill patternType="solid">
        <fgColor rgb="FFABABAB"/>
        <bgColor indexed="64"/>
      </patternFill>
    </fill>
    <fill>
      <patternFill patternType="solid">
        <fgColor rgb="FFA8A8A8"/>
        <bgColor indexed="64"/>
      </patternFill>
    </fill>
    <fill>
      <patternFill patternType="solid">
        <fgColor rgb="FFA6A6A6"/>
        <bgColor indexed="64"/>
      </patternFill>
    </fill>
    <fill>
      <patternFill patternType="solid">
        <fgColor rgb="FFA3A3A3"/>
        <bgColor indexed="64"/>
      </patternFill>
    </fill>
    <fill>
      <patternFill patternType="solid">
        <fgColor rgb="FFA1A1A1"/>
        <bgColor indexed="64"/>
      </patternFill>
    </fill>
    <fill>
      <patternFill patternType="solid">
        <fgColor rgb="FF9E9E9E"/>
        <bgColor indexed="64"/>
      </patternFill>
    </fill>
    <fill>
      <patternFill patternType="solid">
        <fgColor rgb="FF9C9C9C"/>
        <bgColor indexed="64"/>
      </patternFill>
    </fill>
    <fill>
      <patternFill patternType="solid">
        <fgColor rgb="FF999999"/>
        <bgColor indexed="64"/>
      </patternFill>
    </fill>
    <fill>
      <patternFill patternType="solid">
        <fgColor rgb="FF949494"/>
        <bgColor indexed="64"/>
      </patternFill>
    </fill>
    <fill>
      <patternFill patternType="solid">
        <fgColor rgb="FF919191"/>
        <bgColor indexed="64"/>
      </patternFill>
    </fill>
    <fill>
      <patternFill patternType="solid">
        <fgColor rgb="FF8F8F8F"/>
        <bgColor indexed="64"/>
      </patternFill>
    </fill>
    <fill>
      <patternFill patternType="solid">
        <fgColor rgb="FF8C8C8C"/>
        <bgColor indexed="64"/>
      </patternFill>
    </fill>
    <fill>
      <patternFill patternType="solid">
        <fgColor rgb="FF8A8A8A"/>
        <bgColor indexed="64"/>
      </patternFill>
    </fill>
    <fill>
      <patternFill patternType="solid">
        <fgColor rgb="FF888888"/>
        <bgColor indexed="64"/>
      </patternFill>
    </fill>
    <fill>
      <patternFill patternType="solid">
        <fgColor rgb="FF878787"/>
        <bgColor indexed="64"/>
      </patternFill>
    </fill>
    <fill>
      <patternFill patternType="solid">
        <fgColor rgb="FF858585"/>
        <bgColor indexed="64"/>
      </patternFill>
    </fill>
    <fill>
      <patternFill patternType="solid">
        <fgColor rgb="FF848484"/>
        <bgColor indexed="64"/>
      </patternFill>
    </fill>
    <fill>
      <patternFill patternType="solid">
        <fgColor rgb="FF828282"/>
        <bgColor indexed="64"/>
      </patternFill>
    </fill>
    <fill>
      <patternFill patternType="solid">
        <fgColor rgb="FF7F7F7F"/>
        <bgColor indexed="64"/>
      </patternFill>
    </fill>
    <fill>
      <patternFill patternType="solid">
        <fgColor rgb="FF7D7D7D"/>
        <bgColor indexed="64"/>
      </patternFill>
    </fill>
    <fill>
      <patternFill patternType="solid">
        <fgColor rgb="FF7A7A7A"/>
        <bgColor indexed="64"/>
      </patternFill>
    </fill>
    <fill>
      <patternFill patternType="solid">
        <fgColor rgb="FF787878"/>
        <bgColor indexed="64"/>
      </patternFill>
    </fill>
    <fill>
      <patternFill patternType="solid">
        <fgColor rgb="FF777777"/>
        <bgColor indexed="64"/>
      </patternFill>
    </fill>
    <fill>
      <patternFill patternType="solid">
        <fgColor rgb="FF757575"/>
        <bgColor indexed="64"/>
      </patternFill>
    </fill>
    <fill>
      <patternFill patternType="solid">
        <fgColor rgb="FF737373"/>
        <bgColor indexed="64"/>
      </patternFill>
    </fill>
    <fill>
      <patternFill patternType="solid">
        <fgColor rgb="FF707070"/>
        <bgColor indexed="64"/>
      </patternFill>
    </fill>
    <fill>
      <patternFill patternType="solid">
        <fgColor rgb="FF6E6E6E"/>
        <bgColor indexed="64"/>
      </patternFill>
    </fill>
    <fill>
      <patternFill patternType="solid">
        <fgColor rgb="FF6B6B6B"/>
        <bgColor indexed="64"/>
      </patternFill>
    </fill>
    <fill>
      <patternFill patternType="solid">
        <fgColor rgb="FF696969"/>
        <bgColor indexed="64"/>
      </patternFill>
    </fill>
    <fill>
      <patternFill patternType="solid">
        <fgColor rgb="FF666666"/>
        <bgColor indexed="64"/>
      </patternFill>
    </fill>
    <fill>
      <patternFill patternType="solid">
        <fgColor rgb="FF636363"/>
        <bgColor indexed="64"/>
      </patternFill>
    </fill>
    <fill>
      <patternFill patternType="solid">
        <fgColor rgb="FF616161"/>
        <bgColor indexed="64"/>
      </patternFill>
    </fill>
    <fill>
      <patternFill patternType="solid">
        <fgColor rgb="FF606060"/>
        <bgColor indexed="64"/>
      </patternFill>
    </fill>
    <fill>
      <patternFill patternType="solid">
        <fgColor rgb="FF5E5E5E"/>
        <bgColor indexed="64"/>
      </patternFill>
    </fill>
    <fill>
      <patternFill patternType="solid">
        <fgColor rgb="FF5C5C5C"/>
        <bgColor indexed="64"/>
      </patternFill>
    </fill>
    <fill>
      <patternFill patternType="solid">
        <fgColor rgb="FF595959"/>
        <bgColor indexed="64"/>
      </patternFill>
    </fill>
    <fill>
      <patternFill patternType="solid">
        <fgColor rgb="FF575757"/>
        <bgColor indexed="64"/>
      </patternFill>
    </fill>
    <fill>
      <patternFill patternType="solid">
        <fgColor rgb="FF555555"/>
        <bgColor indexed="64"/>
      </patternFill>
    </fill>
    <fill>
      <patternFill patternType="solid">
        <fgColor rgb="FF545454"/>
        <bgColor indexed="64"/>
      </patternFill>
    </fill>
    <fill>
      <patternFill patternType="solid">
        <fgColor rgb="FF525252"/>
        <bgColor indexed="64"/>
      </patternFill>
    </fill>
    <fill>
      <patternFill patternType="solid">
        <fgColor rgb="FF4F4F4F"/>
        <bgColor indexed="64"/>
      </patternFill>
    </fill>
    <fill>
      <patternFill patternType="solid">
        <fgColor rgb="FF4D4D4D"/>
        <bgColor indexed="64"/>
      </patternFill>
    </fill>
    <fill>
      <patternFill patternType="solid">
        <fgColor rgb="FF4A4A4A"/>
        <bgColor indexed="64"/>
      </patternFill>
    </fill>
    <fill>
      <patternFill patternType="solid">
        <fgColor rgb="FF474747"/>
        <bgColor indexed="64"/>
      </patternFill>
    </fill>
    <fill>
      <patternFill patternType="solid">
        <fgColor rgb="FF454545"/>
        <bgColor indexed="64"/>
      </patternFill>
    </fill>
    <fill>
      <patternFill patternType="solid">
        <fgColor rgb="FF424242"/>
        <bgColor indexed="64"/>
      </patternFill>
    </fill>
    <fill>
      <patternFill patternType="solid">
        <fgColor rgb="FF404040"/>
        <bgColor indexed="64"/>
      </patternFill>
    </fill>
    <fill>
      <patternFill patternType="solid">
        <fgColor rgb="FF3D3D3D"/>
        <bgColor indexed="64"/>
      </patternFill>
    </fill>
    <fill>
      <patternFill patternType="solid">
        <fgColor rgb="FF3B3B3B"/>
        <bgColor indexed="64"/>
      </patternFill>
    </fill>
    <fill>
      <patternFill patternType="solid">
        <fgColor rgb="FF383838"/>
        <bgColor indexed="64"/>
      </patternFill>
    </fill>
    <fill>
      <patternFill patternType="solid">
        <fgColor rgb="FF363636"/>
        <bgColor indexed="64"/>
      </patternFill>
    </fill>
    <fill>
      <patternFill patternType="solid">
        <fgColor rgb="FF303030"/>
        <bgColor indexed="64"/>
      </patternFill>
    </fill>
    <fill>
      <patternFill patternType="solid">
        <fgColor rgb="FF2E2E2E"/>
        <bgColor indexed="64"/>
      </patternFill>
    </fill>
    <fill>
      <patternFill patternType="solid">
        <fgColor rgb="FF2B2B2B"/>
        <bgColor indexed="64"/>
      </patternFill>
    </fill>
    <fill>
      <patternFill patternType="solid">
        <fgColor rgb="FF292929"/>
        <bgColor indexed="64"/>
      </patternFill>
    </fill>
    <fill>
      <patternFill patternType="solid">
        <fgColor rgb="FF262626"/>
        <bgColor indexed="64"/>
      </patternFill>
    </fill>
    <fill>
      <patternFill patternType="solid">
        <fgColor rgb="FF242424"/>
        <bgColor indexed="64"/>
      </patternFill>
    </fill>
    <fill>
      <patternFill patternType="solid">
        <fgColor rgb="FF212121"/>
        <bgColor indexed="64"/>
      </patternFill>
    </fill>
    <fill>
      <patternFill patternType="solid">
        <fgColor rgb="FF1F1F1F"/>
        <bgColor indexed="64"/>
      </patternFill>
    </fill>
    <fill>
      <patternFill patternType="solid">
        <fgColor rgb="FF1C1C1C"/>
        <bgColor indexed="64"/>
      </patternFill>
    </fill>
    <fill>
      <patternFill patternType="solid">
        <fgColor rgb="FF1A1A1A"/>
        <bgColor indexed="64"/>
      </patternFill>
    </fill>
    <fill>
      <patternFill patternType="solid">
        <fgColor rgb="FF171717"/>
        <bgColor indexed="64"/>
      </patternFill>
    </fill>
    <fill>
      <patternFill patternType="solid">
        <fgColor rgb="FF141414"/>
        <bgColor indexed="64"/>
      </patternFill>
    </fill>
    <fill>
      <patternFill patternType="solid">
        <fgColor rgb="FF121212"/>
        <bgColor indexed="64"/>
      </patternFill>
    </fill>
    <fill>
      <patternFill patternType="solid">
        <fgColor rgb="FF0F0F0F"/>
        <bgColor indexed="64"/>
      </patternFill>
    </fill>
    <fill>
      <patternFill patternType="solid">
        <fgColor rgb="FF0D0D0D"/>
        <bgColor indexed="64"/>
      </patternFill>
    </fill>
    <fill>
      <patternFill patternType="solid">
        <fgColor rgb="FF0A0A0A"/>
        <bgColor indexed="64"/>
      </patternFill>
    </fill>
    <fill>
      <patternFill patternType="solid">
        <fgColor rgb="FF080808"/>
        <bgColor indexed="64"/>
      </patternFill>
    </fill>
    <fill>
      <patternFill patternType="solid">
        <fgColor rgb="FF050505"/>
        <bgColor indexed="64"/>
      </patternFill>
    </fill>
    <fill>
      <patternFill patternType="solid">
        <fgColor rgb="FF030303"/>
        <bgColor indexed="64"/>
      </patternFill>
    </fill>
    <fill>
      <patternFill patternType="solid">
        <fgColor rgb="FFEAE679"/>
        <bgColor indexed="64"/>
      </patternFill>
    </fill>
    <fill>
      <patternFill patternType="solid">
        <fgColor rgb="FFF7FF3C"/>
        <bgColor indexed="64"/>
      </patternFill>
    </fill>
    <fill>
      <patternFill patternType="solid">
        <fgColor rgb="FFCDCDB4"/>
        <bgColor indexed="64"/>
      </patternFill>
    </fill>
    <fill>
      <patternFill patternType="solid">
        <fgColor rgb="FFE6E697"/>
        <bgColor indexed="64"/>
      </patternFill>
    </fill>
    <fill>
      <patternFill patternType="solid">
        <fgColor rgb="FFFEF86C"/>
        <bgColor indexed="64"/>
      </patternFill>
    </fill>
    <fill>
      <patternFill patternType="solid">
        <fgColor rgb="FFFFFF6B"/>
        <bgColor indexed="64"/>
      </patternFill>
    </fill>
    <fill>
      <patternFill patternType="solid">
        <fgColor rgb="FFCDCDC1"/>
        <bgColor indexed="64"/>
      </patternFill>
    </fill>
    <fill>
      <patternFill patternType="solid">
        <fgColor rgb="FFEBE8A4"/>
        <bgColor indexed="64"/>
      </patternFill>
    </fill>
    <fill>
      <patternFill patternType="solid">
        <fgColor rgb="FFD8D8BF"/>
        <bgColor indexed="64"/>
      </patternFill>
    </fill>
    <fill>
      <patternFill patternType="solid">
        <fgColor rgb="FFEAEAAE"/>
        <bgColor indexed="64"/>
      </patternFill>
    </fill>
    <fill>
      <patternFill patternType="solid">
        <fgColor rgb="FFEEEED1"/>
        <bgColor indexed="64"/>
      </patternFill>
    </fill>
    <fill>
      <patternFill patternType="solid">
        <fgColor rgb="FFFAFAD2"/>
        <bgColor indexed="64"/>
      </patternFill>
    </fill>
    <fill>
      <patternFill patternType="solid">
        <fgColor rgb="FFEEEEE0"/>
        <bgColor indexed="64"/>
      </patternFill>
    </fill>
    <fill>
      <patternFill patternType="solid">
        <fgColor rgb="FFF5F5DC"/>
        <bgColor indexed="64"/>
      </patternFill>
    </fill>
    <fill>
      <patternFill patternType="solid">
        <fgColor rgb="FFFFFFD4"/>
        <bgColor indexed="64"/>
      </patternFill>
    </fill>
    <fill>
      <patternFill patternType="solid">
        <fgColor rgb="FFFEFEE0"/>
        <bgColor indexed="64"/>
      </patternFill>
    </fill>
    <fill>
      <patternFill patternType="solid">
        <fgColor rgb="FFFFFFE0"/>
        <bgColor indexed="64"/>
      </patternFill>
    </fill>
    <fill>
      <patternFill patternType="solid">
        <fgColor rgb="FFFEFEE2"/>
        <bgColor indexed="64"/>
      </patternFill>
    </fill>
    <fill>
      <patternFill patternType="solid">
        <fgColor rgb="FFFFFFF0"/>
        <bgColor indexed="64"/>
      </patternFill>
    </fill>
    <fill>
      <patternFill patternType="solid">
        <fgColor rgb="FFE9E450"/>
        <bgColor indexed="64"/>
      </patternFill>
    </fill>
    <fill>
      <patternFill patternType="solid">
        <fgColor rgb="FFDBDB70"/>
        <bgColor indexed="64"/>
      </patternFill>
    </fill>
    <fill>
      <patternFill patternType="solid">
        <fgColor rgb="FFEEEE00"/>
        <bgColor indexed="64"/>
      </patternFill>
    </fill>
    <fill>
      <patternFill patternType="solid">
        <fgColor rgb="FFB3B191"/>
        <bgColor indexed="64"/>
      </patternFill>
    </fill>
    <fill>
      <patternFill patternType="solid">
        <fgColor rgb="FFD9D919"/>
        <bgColor indexed="64"/>
      </patternFill>
    </fill>
    <fill>
      <patternFill patternType="solid">
        <fgColor rgb="FFCDCD0D"/>
        <bgColor indexed="64"/>
      </patternFill>
    </fill>
    <fill>
      <patternFill patternType="solid">
        <fgColor rgb="FFCDCD00"/>
        <bgColor indexed="64"/>
      </patternFill>
    </fill>
    <fill>
      <patternFill patternType="solid">
        <fgColor rgb="FF8B8B83"/>
        <bgColor indexed="64"/>
      </patternFill>
    </fill>
    <fill>
      <patternFill patternType="solid">
        <fgColor rgb="FF848482"/>
        <bgColor indexed="64"/>
      </patternFill>
    </fill>
    <fill>
      <patternFill patternType="solid">
        <fgColor rgb="FF8B8B7A"/>
        <bgColor indexed="64"/>
      </patternFill>
    </fill>
    <fill>
      <patternFill patternType="solid">
        <fgColor rgb="FF98943E"/>
        <bgColor indexed="64"/>
      </patternFill>
    </fill>
    <fill>
      <patternFill patternType="solid">
        <fgColor rgb="FF8B8B00"/>
        <bgColor indexed="64"/>
      </patternFill>
    </fill>
    <fill>
      <patternFill patternType="solid">
        <fgColor rgb="FF808000"/>
        <bgColor indexed="64"/>
      </patternFill>
    </fill>
    <fill>
      <patternFill patternType="solid">
        <fgColor rgb="FF4F4F2F"/>
        <bgColor indexed="64"/>
      </patternFill>
    </fill>
    <fill>
      <patternFill patternType="solid">
        <fgColor rgb="FFEDFF0C"/>
        <bgColor indexed="64"/>
      </patternFill>
    </fill>
    <fill>
      <patternFill patternType="solid">
        <fgColor rgb="FFDADFB7"/>
        <bgColor indexed="64"/>
      </patternFill>
    </fill>
    <fill>
      <patternFill patternType="solid">
        <fgColor rgb="FFE7F00D"/>
        <bgColor indexed="64"/>
      </patternFill>
    </fill>
    <fill>
      <patternFill patternType="solid">
        <fgColor rgb="FFC7CF00"/>
        <bgColor indexed="64"/>
      </patternFill>
    </fill>
    <fill>
      <patternFill patternType="solid">
        <fgColor rgb="FFCDC9A5"/>
        <bgColor indexed="64"/>
      </patternFill>
    </fill>
    <fill>
      <patternFill patternType="solid">
        <fgColor rgb="FFF0E36B"/>
        <bgColor indexed="64"/>
      </patternFill>
    </fill>
    <fill>
      <patternFill patternType="solid">
        <fgColor rgb="FFF7E35F"/>
        <bgColor indexed="64"/>
      </patternFill>
    </fill>
    <fill>
      <patternFill patternType="solid">
        <fgColor rgb="FFCDC8B1"/>
        <bgColor indexed="64"/>
      </patternFill>
    </fill>
    <fill>
      <patternFill patternType="solid">
        <fgColor rgb="FFEEE685"/>
        <bgColor indexed="64"/>
      </patternFill>
    </fill>
    <fill>
      <patternFill patternType="solid">
        <fgColor rgb="FFFAEA73"/>
        <bgColor indexed="64"/>
      </patternFill>
    </fill>
    <fill>
      <patternFill patternType="solid">
        <fgColor rgb="FFF0E68C"/>
        <bgColor indexed="64"/>
      </patternFill>
    </fill>
    <fill>
      <patternFill patternType="solid">
        <fgColor rgb="FFEEE8AA"/>
        <bgColor indexed="64"/>
      </patternFill>
    </fill>
    <fill>
      <patternFill patternType="solid">
        <fgColor rgb="FFFFF48D"/>
        <bgColor indexed="64"/>
      </patternFill>
    </fill>
    <fill>
      <patternFill patternType="solid">
        <fgColor rgb="FFFFF68F"/>
        <bgColor indexed="64"/>
      </patternFill>
    </fill>
    <fill>
      <patternFill patternType="solid">
        <fgColor rgb="FFEEE9BF"/>
        <bgColor indexed="64"/>
      </patternFill>
    </fill>
    <fill>
      <patternFill patternType="solid">
        <fgColor rgb="FFFBF2B7"/>
        <bgColor indexed="64"/>
      </patternFill>
    </fill>
    <fill>
      <patternFill patternType="solid">
        <fgColor rgb="FFFDF1B8"/>
        <bgColor indexed="64"/>
      </patternFill>
    </fill>
    <fill>
      <patternFill patternType="solid">
        <fgColor rgb="FFEEE8CD"/>
        <bgColor indexed="64"/>
      </patternFill>
    </fill>
    <fill>
      <patternFill patternType="solid">
        <fgColor rgb="FFFFFACD"/>
        <bgColor indexed="64"/>
      </patternFill>
    </fill>
    <fill>
      <patternFill patternType="solid">
        <fgColor rgb="FFFEFDF0"/>
        <bgColor indexed="64"/>
      </patternFill>
    </fill>
    <fill>
      <patternFill patternType="solid">
        <fgColor rgb="FFC1BFB1"/>
        <bgColor indexed="64"/>
      </patternFill>
    </fill>
    <fill>
      <patternFill patternType="solid">
        <fgColor rgb="FFEFD807"/>
        <bgColor indexed="64"/>
      </patternFill>
    </fill>
    <fill>
      <patternFill patternType="solid">
        <fgColor rgb="FFE8D630"/>
        <bgColor indexed="64"/>
      </patternFill>
    </fill>
    <fill>
      <patternFill patternType="solid">
        <fgColor rgb="FFCDC673"/>
        <bgColor indexed="64"/>
      </patternFill>
    </fill>
    <fill>
      <patternFill patternType="solid">
        <fgColor rgb="FFDCD300"/>
        <bgColor indexed="64"/>
      </patternFill>
    </fill>
    <fill>
      <patternFill patternType="solid">
        <fgColor rgb="FFB9B57D"/>
        <bgColor indexed="64"/>
      </patternFill>
    </fill>
    <fill>
      <patternFill patternType="solid">
        <fgColor rgb="FFB9B276"/>
        <bgColor indexed="64"/>
      </patternFill>
    </fill>
    <fill>
      <patternFill patternType="solid">
        <fgColor rgb="FFBDB76B"/>
        <bgColor indexed="64"/>
      </patternFill>
    </fill>
    <fill>
      <patternFill patternType="solid">
        <fgColor rgb="FFAFA77B"/>
        <bgColor indexed="64"/>
      </patternFill>
    </fill>
    <fill>
      <patternFill patternType="solid">
        <fgColor rgb="FFB9B459"/>
        <bgColor indexed="64"/>
      </patternFill>
    </fill>
    <fill>
      <patternFill patternType="solid">
        <fgColor rgb="FFBEB72E"/>
        <bgColor indexed="64"/>
      </patternFill>
    </fill>
    <fill>
      <patternFill patternType="solid">
        <fgColor rgb="FFB5A642"/>
        <bgColor indexed="64"/>
      </patternFill>
    </fill>
    <fill>
      <patternFill patternType="solid">
        <fgColor rgb="FF8B8878"/>
        <bgColor indexed="64"/>
      </patternFill>
    </fill>
    <fill>
      <patternFill patternType="solid">
        <fgColor rgb="FF8A8776"/>
        <bgColor indexed="64"/>
      </patternFill>
    </fill>
    <fill>
      <patternFill patternType="solid">
        <fgColor rgb="FF8B8970"/>
        <bgColor indexed="64"/>
      </patternFill>
    </fill>
    <fill>
      <patternFill patternType="solid">
        <fgColor rgb="FF8C8767"/>
        <bgColor indexed="64"/>
      </patternFill>
    </fill>
    <fill>
      <patternFill patternType="solid">
        <fgColor rgb="FF8B864E"/>
        <bgColor indexed="64"/>
      </patternFill>
    </fill>
    <fill>
      <patternFill patternType="solid">
        <fgColor rgb="FF8B814C"/>
        <bgColor indexed="64"/>
      </patternFill>
    </fill>
    <fill>
      <patternFill patternType="solid">
        <fgColor rgb="FF9B9400"/>
        <bgColor indexed="64"/>
      </patternFill>
    </fill>
    <fill>
      <patternFill patternType="solid">
        <fgColor rgb="FF867E36"/>
        <bgColor indexed="64"/>
      </patternFill>
    </fill>
    <fill>
      <patternFill patternType="solid">
        <fgColor rgb="FF57554C"/>
        <bgColor indexed="64"/>
      </patternFill>
    </fill>
    <fill>
      <patternFill patternType="solid">
        <fgColor rgb="FF5B5842"/>
        <bgColor indexed="64"/>
      </patternFill>
    </fill>
    <fill>
      <patternFill patternType="solid">
        <fgColor rgb="FF665D1E"/>
        <bgColor indexed="64"/>
      </patternFill>
    </fill>
    <fill>
      <patternFill patternType="solid">
        <fgColor rgb="FF403D21"/>
        <bgColor indexed="64"/>
      </patternFill>
    </fill>
    <fill>
      <patternFill patternType="solid">
        <fgColor rgb="FF363527"/>
        <bgColor indexed="64"/>
      </patternFill>
    </fill>
    <fill>
      <patternFill patternType="solid">
        <fgColor rgb="FF25241D"/>
        <bgColor indexed="64"/>
      </patternFill>
    </fill>
    <fill>
      <patternFill patternType="solid">
        <fgColor rgb="FFEE7AE9"/>
        <bgColor indexed="64"/>
      </patternFill>
    </fill>
    <fill>
      <patternFill patternType="solid">
        <fgColor rgb="FFEE82EE"/>
        <bgColor indexed="64"/>
      </patternFill>
    </fill>
    <fill>
      <patternFill patternType="solid">
        <fgColor rgb="FFCDB5CD"/>
        <bgColor indexed="64"/>
      </patternFill>
    </fill>
    <fill>
      <patternFill patternType="solid">
        <fgColor rgb="FFDDA0DD"/>
        <bgColor indexed="64"/>
      </patternFill>
    </fill>
    <fill>
      <patternFill patternType="solid">
        <fgColor rgb="FFD8BFD8"/>
        <bgColor indexed="64"/>
      </patternFill>
    </fill>
    <fill>
      <patternFill patternType="solid">
        <fgColor rgb="FFFF83FA"/>
        <bgColor indexed="64"/>
      </patternFill>
    </fill>
    <fill>
      <patternFill patternType="solid">
        <fgColor rgb="FFEAADEA"/>
        <bgColor indexed="64"/>
      </patternFill>
    </fill>
    <fill>
      <patternFill patternType="solid">
        <fgColor rgb="FFEEAEEE"/>
        <bgColor indexed="64"/>
      </patternFill>
    </fill>
    <fill>
      <patternFill patternType="solid">
        <fgColor rgb="FFFFBBFF"/>
        <bgColor indexed="64"/>
      </patternFill>
    </fill>
    <fill>
      <patternFill patternType="solid">
        <fgColor rgb="FFEED2EE"/>
        <bgColor indexed="64"/>
      </patternFill>
    </fill>
    <fill>
      <patternFill patternType="solid">
        <fgColor rgb="FFFFE1FF"/>
        <bgColor indexed="64"/>
      </patternFill>
    </fill>
    <fill>
      <patternFill patternType="solid">
        <fgColor rgb="FFCD96CD"/>
        <bgColor indexed="64"/>
      </patternFill>
    </fill>
    <fill>
      <patternFill patternType="solid">
        <fgColor rgb="FFDB70DB"/>
        <bgColor indexed="64"/>
      </patternFill>
    </fill>
    <fill>
      <patternFill patternType="solid">
        <fgColor rgb="FFDA70D6"/>
        <bgColor indexed="64"/>
      </patternFill>
    </fill>
    <fill>
      <patternFill patternType="solid">
        <fgColor rgb="FFEE00EE"/>
        <bgColor indexed="64"/>
      </patternFill>
    </fill>
    <fill>
      <patternFill patternType="solid">
        <fgColor rgb="FFD473D4"/>
        <bgColor indexed="64"/>
      </patternFill>
    </fill>
    <fill>
      <patternFill patternType="solid">
        <fgColor rgb="FFCD69C9"/>
        <bgColor indexed="64"/>
      </patternFill>
    </fill>
    <fill>
      <patternFill patternType="solid">
        <fgColor rgb="FFAA98A9"/>
        <bgColor indexed="64"/>
      </patternFill>
    </fill>
    <fill>
      <patternFill patternType="solid">
        <fgColor rgb="FFCD00CD"/>
        <bgColor indexed="64"/>
      </patternFill>
    </fill>
    <fill>
      <patternFill patternType="solid">
        <fgColor rgb="FF9F5F9F"/>
        <bgColor indexed="64"/>
      </patternFill>
    </fill>
    <fill>
      <patternFill patternType="solid">
        <fgColor rgb="FF8B7B8B"/>
        <bgColor indexed="64"/>
      </patternFill>
    </fill>
    <fill>
      <patternFill patternType="solid">
        <fgColor rgb="FF8B668B"/>
        <bgColor indexed="64"/>
      </patternFill>
    </fill>
    <fill>
      <patternFill patternType="solid">
        <fgColor rgb="FF796878"/>
        <bgColor indexed="64"/>
      </patternFill>
    </fill>
    <fill>
      <patternFill patternType="solid">
        <fgColor rgb="FF8B4789"/>
        <bgColor indexed="64"/>
      </patternFill>
    </fill>
    <fill>
      <patternFill patternType="solid">
        <fgColor rgb="FF8B008B"/>
        <bgColor indexed="64"/>
      </patternFill>
    </fill>
    <fill>
      <patternFill patternType="solid">
        <fgColor rgb="FF4F2F4F"/>
        <bgColor indexed="64"/>
      </patternFill>
    </fill>
    <fill>
      <patternFill patternType="solid">
        <fgColor rgb="FF291E29"/>
        <bgColor indexed="64"/>
      </patternFill>
    </fill>
    <fill>
      <patternFill patternType="solid">
        <fgColor rgb="FF242124"/>
        <bgColor indexed="64"/>
      </patternFill>
    </fill>
    <fill>
      <patternFill patternType="solid">
        <fgColor rgb="FFE35BD8"/>
        <bgColor indexed="64"/>
      </patternFill>
    </fill>
    <fill>
      <patternFill patternType="solid">
        <fgColor rgb="FF54194E"/>
        <bgColor indexed="64"/>
      </patternFill>
    </fill>
    <fill>
      <patternFill patternType="solid">
        <fgColor rgb="FF341731"/>
        <bgColor indexed="64"/>
      </patternFill>
    </fill>
    <fill>
      <patternFill patternType="solid">
        <fgColor rgb="FFD5BADB"/>
        <bgColor indexed="64"/>
      </patternFill>
    </fill>
    <fill>
      <patternFill patternType="solid">
        <fgColor rgb="FF6C0277"/>
        <bgColor indexed="64"/>
      </patternFill>
    </fill>
    <fill>
      <patternFill patternType="solid">
        <fgColor rgb="FF301934"/>
        <bgColor indexed="64"/>
      </patternFill>
    </fill>
    <fill>
      <patternFill patternType="solid">
        <fgColor rgb="FF007FFF"/>
        <bgColor indexed="64"/>
      </patternFill>
    </fill>
    <fill>
      <patternFill patternType="solid">
        <fgColor rgb="FF1E90FF"/>
        <bgColor indexed="64"/>
      </patternFill>
    </fill>
    <fill>
      <patternFill patternType="solid">
        <fgColor rgb="FFC0C8E1"/>
        <bgColor indexed="64"/>
      </patternFill>
    </fill>
    <fill>
      <patternFill patternType="solid">
        <fgColor rgb="FF6495ED"/>
        <bgColor indexed="64"/>
      </patternFill>
    </fill>
    <fill>
      <patternFill patternType="solid">
        <fgColor rgb="FF7093DB"/>
        <bgColor indexed="64"/>
      </patternFill>
    </fill>
    <fill>
      <patternFill patternType="solid">
        <fgColor rgb="FF1C86EE"/>
        <bgColor indexed="64"/>
      </patternFill>
    </fill>
    <fill>
      <patternFill patternType="solid">
        <fgColor rgb="FF8EA2C6"/>
        <bgColor indexed="64"/>
      </patternFill>
    </fill>
    <fill>
      <patternFill patternType="solid">
        <fgColor rgb="FF318CE7"/>
        <bgColor indexed="64"/>
      </patternFill>
    </fill>
    <fill>
      <patternFill patternType="solid">
        <fgColor rgb="FF1874CD"/>
        <bgColor indexed="64"/>
      </patternFill>
    </fill>
    <fill>
      <patternFill patternType="solid">
        <fgColor rgb="FF1560BD"/>
        <bgColor indexed="64"/>
      </patternFill>
    </fill>
    <fill>
      <patternFill patternType="solid">
        <fgColor rgb="FF5472AE"/>
        <bgColor indexed="64"/>
      </patternFill>
    </fill>
    <fill>
      <patternFill patternType="solid">
        <fgColor rgb="FF26619C"/>
        <bgColor indexed="64"/>
      </patternFill>
    </fill>
    <fill>
      <patternFill patternType="solid">
        <fgColor rgb="FF425B8A"/>
        <bgColor indexed="64"/>
      </patternFill>
    </fill>
    <fill>
      <patternFill patternType="solid">
        <fgColor rgb="FF104E8B"/>
        <bgColor indexed="64"/>
      </patternFill>
    </fill>
    <fill>
      <patternFill patternType="solid">
        <fgColor rgb="FF5A5E6B"/>
        <bgColor indexed="64"/>
      </patternFill>
    </fill>
    <fill>
      <patternFill patternType="solid">
        <fgColor rgb="FF22427C"/>
        <bgColor indexed="64"/>
      </patternFill>
    </fill>
    <fill>
      <patternFill patternType="solid">
        <fgColor rgb="FF03224C"/>
        <bgColor indexed="64"/>
      </patternFill>
    </fill>
    <fill>
      <patternFill patternType="solid">
        <fgColor rgb="FF7F00FF"/>
        <bgColor indexed="64"/>
      </patternFill>
    </fill>
    <fill>
      <patternFill patternType="solid">
        <fgColor rgb="FF9B30FF"/>
        <bgColor indexed="64"/>
      </patternFill>
    </fill>
    <fill>
      <patternFill patternType="solid">
        <fgColor rgb="FF9F79EE"/>
        <bgColor indexed="64"/>
      </patternFill>
    </fill>
    <fill>
      <patternFill patternType="solid">
        <fgColor rgb="FFAB82FF"/>
        <bgColor indexed="64"/>
      </patternFill>
    </fill>
    <fill>
      <patternFill patternType="solid">
        <fgColor rgb="FFD2CAEC"/>
        <bgColor indexed="64"/>
      </patternFill>
    </fill>
    <fill>
      <patternFill patternType="solid">
        <fgColor rgb="FFDCD0FF"/>
        <bgColor indexed="64"/>
      </patternFill>
    </fill>
    <fill>
      <patternFill patternType="solid">
        <fgColor rgb="FF912CEE"/>
        <bgColor indexed="64"/>
      </patternFill>
    </fill>
    <fill>
      <patternFill patternType="solid">
        <fgColor rgb="FF9370DB"/>
        <bgColor indexed="64"/>
      </patternFill>
    </fill>
    <fill>
      <patternFill patternType="solid">
        <fgColor rgb="FF8A2BE2"/>
        <bgColor indexed="64"/>
      </patternFill>
    </fill>
    <fill>
      <patternFill patternType="solid">
        <fgColor rgb="FF8968CD"/>
        <bgColor indexed="64"/>
      </patternFill>
    </fill>
    <fill>
      <patternFill patternType="solid">
        <fgColor rgb="FF9065CA"/>
        <bgColor indexed="64"/>
      </patternFill>
    </fill>
    <fill>
      <patternFill patternType="solid">
        <fgColor rgb="FF7D26CD"/>
        <bgColor indexed="64"/>
      </patternFill>
    </fill>
    <fill>
      <patternFill patternType="solid">
        <fgColor rgb="FF635688"/>
        <bgColor indexed="64"/>
      </patternFill>
    </fill>
    <fill>
      <patternFill patternType="solid">
        <fgColor rgb="FF5D478B"/>
        <bgColor indexed="64"/>
      </patternFill>
    </fill>
    <fill>
      <patternFill patternType="solid">
        <fgColor rgb="FF604E81"/>
        <bgColor indexed="64"/>
      </patternFill>
    </fill>
    <fill>
      <patternFill patternType="solid">
        <fgColor rgb="FF554C69"/>
        <bgColor indexed="64"/>
      </patternFill>
    </fill>
    <fill>
      <patternFill patternType="solid">
        <fgColor rgb="FFADD8E6"/>
        <bgColor indexed="64"/>
      </patternFill>
    </fill>
    <fill>
      <patternFill patternType="solid">
        <fgColor rgb="FFB2DFEE"/>
        <bgColor indexed="64"/>
      </patternFill>
    </fill>
    <fill>
      <patternFill patternType="solid">
        <fgColor rgb="FFA9EAFE"/>
        <bgColor indexed="64"/>
      </patternFill>
    </fill>
    <fill>
      <patternFill patternType="solid">
        <fgColor rgb="FFBFEFFF"/>
        <bgColor indexed="64"/>
      </patternFill>
    </fill>
    <fill>
      <patternFill patternType="solid">
        <fgColor rgb="FF9AC0CD"/>
        <bgColor indexed="64"/>
      </patternFill>
    </fill>
    <fill>
      <patternFill patternType="solid">
        <fgColor rgb="FF66AABC"/>
        <bgColor indexed="64"/>
      </patternFill>
    </fill>
    <fill>
      <patternFill patternType="solid">
        <fgColor rgb="FF239EBA"/>
        <bgColor indexed="64"/>
      </patternFill>
    </fill>
    <fill>
      <patternFill patternType="solid">
        <fgColor rgb="FF68838B"/>
        <bgColor indexed="64"/>
      </patternFill>
    </fill>
    <fill>
      <patternFill patternType="solid">
        <fgColor rgb="FF2E8495"/>
        <bgColor indexed="64"/>
      </patternFill>
    </fill>
    <fill>
      <patternFill patternType="solid">
        <fgColor rgb="FF367588"/>
        <bgColor indexed="64"/>
      </patternFill>
    </fill>
    <fill>
      <patternFill patternType="solid">
        <fgColor rgb="FF004958"/>
        <bgColor indexed="64"/>
      </patternFill>
    </fill>
    <fill>
      <patternFill patternType="solid">
        <fgColor rgb="FF1D4851"/>
        <bgColor indexed="64"/>
      </patternFill>
    </fill>
    <fill>
      <patternFill patternType="solid">
        <fgColor rgb="FF1FFED8"/>
        <bgColor indexed="64"/>
      </patternFill>
    </fill>
    <fill>
      <patternFill patternType="solid">
        <fgColor rgb="FF96DED1"/>
        <bgColor indexed="64"/>
      </patternFill>
    </fill>
    <fill>
      <patternFill patternType="solid">
        <fgColor rgb="FF00A693"/>
        <bgColor indexed="64"/>
      </patternFill>
    </fill>
    <fill>
      <patternFill patternType="solid">
        <fgColor rgb="FF4A766E"/>
        <bgColor indexed="64"/>
      </patternFill>
    </fill>
    <fill>
      <patternFill patternType="solid">
        <fgColor rgb="FF4E5755"/>
        <bgColor indexed="64"/>
      </patternFill>
    </fill>
    <fill>
      <patternFill patternType="solid">
        <fgColor rgb="FF3A4B47"/>
        <bgColor indexed="64"/>
      </patternFill>
    </fill>
    <fill>
      <patternFill patternType="solid">
        <fgColor rgb="FFC9DC89"/>
        <bgColor indexed="64"/>
      </patternFill>
    </fill>
    <fill>
      <patternFill patternType="solid">
        <fgColor rgb="FFBDDA57"/>
        <bgColor indexed="64"/>
      </patternFill>
    </fill>
    <fill>
      <patternFill patternType="solid">
        <fgColor rgb="FF8F9779"/>
        <bgColor indexed="64"/>
      </patternFill>
    </fill>
    <fill>
      <patternFill patternType="solid">
        <fgColor rgb="FF8A9A5B"/>
        <bgColor indexed="64"/>
      </patternFill>
    </fill>
    <fill>
      <patternFill patternType="solid">
        <fgColor rgb="FF798933"/>
        <bgColor indexed="64"/>
      </patternFill>
    </fill>
    <fill>
      <patternFill patternType="solid">
        <fgColor rgb="FF5A6521"/>
        <bgColor indexed="64"/>
      </patternFill>
    </fill>
    <fill>
      <patternFill patternType="solid">
        <fgColor rgb="FFFFD700"/>
        <bgColor indexed="64"/>
      </patternFill>
    </fill>
    <fill>
      <patternFill patternType="solid">
        <fgColor rgb="FFFFE436"/>
        <bgColor indexed="64"/>
      </patternFill>
    </fill>
    <fill>
      <patternFill patternType="solid">
        <fgColor rgb="FFFEE347"/>
        <bgColor indexed="64"/>
      </patternFill>
    </fill>
    <fill>
      <patternFill patternType="solid">
        <fgColor rgb="FFFADA5E"/>
        <bgColor indexed="64"/>
      </patternFill>
    </fill>
    <fill>
      <patternFill patternType="solid">
        <fgColor rgb="FFF7E269"/>
        <bgColor indexed="64"/>
      </patternFill>
    </fill>
    <fill>
      <patternFill patternType="solid">
        <fgColor rgb="FFEEDC82"/>
        <bgColor indexed="64"/>
      </patternFill>
    </fill>
    <fill>
      <patternFill patternType="solid">
        <fgColor rgb="FFEEDD82"/>
        <bgColor indexed="64"/>
      </patternFill>
    </fill>
    <fill>
      <patternFill patternType="solid">
        <fgColor rgb="FFE1CE9A"/>
        <bgColor indexed="64"/>
      </patternFill>
    </fill>
    <fill>
      <patternFill patternType="solid">
        <fgColor rgb="FFF8DE7E"/>
        <bgColor indexed="64"/>
      </patternFill>
    </fill>
    <fill>
      <patternFill patternType="solid">
        <fgColor rgb="FFFFDE75"/>
        <bgColor indexed="64"/>
      </patternFill>
    </fill>
    <fill>
      <patternFill patternType="solid">
        <fgColor rgb="FFFFEC8B"/>
        <bgColor indexed="64"/>
      </patternFill>
    </fill>
    <fill>
      <patternFill patternType="solid">
        <fgColor rgb="FFF3E5AB"/>
        <bgColor indexed="64"/>
      </patternFill>
    </fill>
    <fill>
      <patternFill patternType="solid">
        <fgColor rgb="FFF1E2BE"/>
        <bgColor indexed="64"/>
      </patternFill>
    </fill>
    <fill>
      <patternFill patternType="solid">
        <fgColor rgb="FFFFF0BC"/>
        <bgColor indexed="64"/>
      </patternFill>
    </fill>
    <fill>
      <patternFill patternType="solid">
        <fgColor rgb="FFFAF0C5"/>
        <bgColor indexed="64"/>
      </patternFill>
    </fill>
    <fill>
      <patternFill patternType="solid">
        <fgColor rgb="FFF0EAD6"/>
        <bgColor indexed="64"/>
      </patternFill>
    </fill>
    <fill>
      <patternFill patternType="solid">
        <fgColor rgb="FFFFF8DC"/>
        <bgColor indexed="64"/>
      </patternFill>
    </fill>
    <fill>
      <patternFill patternType="solid">
        <fgColor rgb="FFFCDC12"/>
        <bgColor indexed="64"/>
      </patternFill>
    </fill>
    <fill>
      <patternFill patternType="solid">
        <fgColor rgb="FFB9B8B5"/>
        <bgColor indexed="64"/>
      </patternFill>
    </fill>
    <fill>
      <patternFill patternType="solid">
        <fgColor rgb="FFEED153"/>
        <bgColor indexed="64"/>
      </patternFill>
    </fill>
    <fill>
      <patternFill patternType="solid">
        <fgColor rgb="FFF6DC12"/>
        <bgColor indexed="64"/>
      </patternFill>
    </fill>
    <fill>
      <patternFill patternType="solid">
        <fgColor rgb="FFEFD242"/>
        <bgColor indexed="64"/>
      </patternFill>
    </fill>
    <fill>
      <patternFill patternType="solid">
        <fgColor rgb="FFBFB8A5"/>
        <bgColor indexed="64"/>
      </patternFill>
    </fill>
    <fill>
      <patternFill patternType="solid">
        <fgColor rgb="FFF3D617"/>
        <bgColor indexed="64"/>
      </patternFill>
    </fill>
    <fill>
      <patternFill patternType="solid">
        <fgColor rgb="FFEEC900"/>
        <bgColor indexed="64"/>
      </patternFill>
    </fill>
    <fill>
      <patternFill patternType="solid">
        <fgColor rgb="FFD0C07A"/>
        <bgColor indexed="64"/>
      </patternFill>
    </fill>
    <fill>
      <patternFill patternType="solid">
        <fgColor rgb="FFCDBE70"/>
        <bgColor indexed="64"/>
      </patternFill>
    </fill>
    <fill>
      <patternFill patternType="solid">
        <fgColor rgb="FFC2B280"/>
        <bgColor indexed="64"/>
      </patternFill>
    </fill>
    <fill>
      <patternFill patternType="solid">
        <fgColor rgb="FFC3B470"/>
        <bgColor indexed="64"/>
      </patternFill>
    </fill>
    <fill>
      <patternFill patternType="solid">
        <fgColor rgb="FFCFB53B"/>
        <bgColor indexed="64"/>
      </patternFill>
    </fill>
    <fill>
      <patternFill patternType="solid">
        <fgColor rgb="FFD1B606"/>
        <bgColor indexed="64"/>
      </patternFill>
    </fill>
    <fill>
      <patternFill patternType="solid">
        <fgColor rgb="FFCDAD00"/>
        <bgColor indexed="64"/>
      </patternFill>
    </fill>
    <fill>
      <patternFill patternType="solid">
        <fgColor rgb="FF8B7500"/>
        <bgColor indexed="64"/>
      </patternFill>
    </fill>
    <fill>
      <patternFill patternType="solid">
        <fgColor rgb="FF685E43"/>
        <bgColor indexed="64"/>
      </patternFill>
    </fill>
    <fill>
      <patternFill patternType="solid">
        <fgColor rgb="FF915C83"/>
        <bgColor indexed="64"/>
      </patternFill>
    </fill>
    <fill>
      <patternFill patternType="solid">
        <fgColor rgb="FF871F78"/>
        <bgColor indexed="64"/>
      </patternFill>
    </fill>
    <fill>
      <patternFill patternType="solid">
        <fgColor rgb="FF870074"/>
        <bgColor indexed="64"/>
      </patternFill>
    </fill>
    <fill>
      <patternFill patternType="solid">
        <fgColor rgb="FF5D555B"/>
        <bgColor indexed="64"/>
      </patternFill>
    </fill>
    <fill>
      <patternFill patternType="solid">
        <fgColor rgb="FF702963"/>
        <bgColor indexed="64"/>
      </patternFill>
    </fill>
    <fill>
      <patternFill patternType="solid">
        <fgColor rgb="FF5D3954"/>
        <bgColor indexed="64"/>
      </patternFill>
    </fill>
    <fill>
      <patternFill patternType="solid">
        <fgColor rgb="FF50404D"/>
        <bgColor indexed="64"/>
      </patternFill>
    </fill>
    <fill>
      <patternFill patternType="solid">
        <fgColor rgb="FFD399E6"/>
        <bgColor indexed="64"/>
      </patternFill>
    </fill>
    <fill>
      <patternFill patternType="solid">
        <fgColor rgb="FFE066FF"/>
        <bgColor indexed="64"/>
      </patternFill>
    </fill>
    <fill>
      <patternFill patternType="solid">
        <fgColor rgb="FFDF73FF"/>
        <bgColor indexed="64"/>
      </patternFill>
    </fill>
    <fill>
      <patternFill patternType="solid">
        <fgColor rgb="FFD15FEE"/>
        <bgColor indexed="64"/>
      </patternFill>
    </fill>
    <fill>
      <patternFill patternType="solid">
        <fgColor rgb="FFB695C0"/>
        <bgColor indexed="64"/>
      </patternFill>
    </fill>
    <fill>
      <patternFill patternType="solid">
        <fgColor rgb="FFBA55D3"/>
        <bgColor indexed="64"/>
      </patternFill>
    </fill>
    <fill>
      <patternFill patternType="solid">
        <fgColor rgb="FFB452CD"/>
        <bgColor indexed="64"/>
      </patternFill>
    </fill>
    <fill>
      <patternFill patternType="solid">
        <fgColor rgb="FF9A4EAE"/>
        <bgColor indexed="64"/>
      </patternFill>
    </fill>
    <fill>
      <patternFill patternType="solid">
        <fgColor rgb="FF86608E"/>
        <bgColor indexed="64"/>
      </patternFill>
    </fill>
    <fill>
      <patternFill patternType="solid">
        <fgColor rgb="FF875692"/>
        <bgColor indexed="64"/>
      </patternFill>
    </fill>
    <fill>
      <patternFill patternType="solid">
        <fgColor rgb="FF7A378B"/>
        <bgColor indexed="64"/>
      </patternFill>
    </fill>
    <fill>
      <patternFill patternType="solid">
        <fgColor rgb="FF602F6B"/>
        <bgColor indexed="64"/>
      </patternFill>
    </fill>
    <fill>
      <patternFill patternType="solid">
        <fgColor rgb="FF563C5C"/>
        <bgColor indexed="64"/>
      </patternFill>
    </fill>
    <fill>
      <patternFill patternType="solid">
        <fgColor rgb="FFFF1493"/>
        <bgColor indexed="64"/>
      </patternFill>
    </fill>
    <fill>
      <patternFill patternType="solid">
        <fgColor rgb="FFFD3F92"/>
        <bgColor indexed="64"/>
      </patternFill>
    </fill>
    <fill>
      <patternFill patternType="solid">
        <fgColor rgb="FFFF3E96"/>
        <bgColor indexed="64"/>
      </patternFill>
    </fill>
    <fill>
      <patternFill patternType="solid">
        <fgColor rgb="FFEE799F"/>
        <bgColor indexed="64"/>
      </patternFill>
    </fill>
    <fill>
      <patternFill patternType="solid">
        <fgColor rgb="FFE68FAC"/>
        <bgColor indexed="64"/>
      </patternFill>
    </fill>
    <fill>
      <patternFill patternType="solid">
        <fgColor rgb="FFFD6C9E"/>
        <bgColor indexed="64"/>
      </patternFill>
    </fill>
    <fill>
      <patternFill patternType="solid">
        <fgColor rgb="FFCDC1C5"/>
        <bgColor indexed="64"/>
      </patternFill>
    </fill>
    <fill>
      <patternFill patternType="solid">
        <fgColor rgb="FFFF82AB"/>
        <bgColor indexed="64"/>
      </patternFill>
    </fill>
    <fill>
      <patternFill patternType="solid">
        <fgColor rgb="FFEFBBCC"/>
        <bgColor indexed="64"/>
      </patternFill>
    </fill>
    <fill>
      <patternFill patternType="solid">
        <fgColor rgb="FFFEBFD2"/>
        <bgColor indexed="64"/>
      </patternFill>
    </fill>
    <fill>
      <patternFill patternType="solid">
        <fgColor rgb="FFFFC8D6"/>
        <bgColor indexed="64"/>
      </patternFill>
    </fill>
    <fill>
      <patternFill patternType="solid">
        <fgColor rgb="FFFFF0F5"/>
        <bgColor indexed="64"/>
      </patternFill>
    </fill>
    <fill>
      <patternFill patternType="solid">
        <fgColor rgb="FFD597AE"/>
        <bgColor indexed="64"/>
      </patternFill>
    </fill>
    <fill>
      <patternFill patternType="solid">
        <fgColor rgb="FFEE3A8C"/>
        <bgColor indexed="64"/>
      </patternFill>
    </fill>
    <fill>
      <patternFill patternType="solid">
        <fgColor rgb="FFDB7093"/>
        <bgColor indexed="64"/>
      </patternFill>
    </fill>
    <fill>
      <patternFill patternType="solid">
        <fgColor rgb="FFEE1289"/>
        <bgColor indexed="64"/>
      </patternFill>
    </fill>
    <fill>
      <patternFill patternType="solid">
        <fgColor rgb="FFCD6889"/>
        <bgColor indexed="64"/>
      </patternFill>
    </fill>
    <fill>
      <patternFill patternType="solid">
        <fgColor rgb="FFC17E91"/>
        <bgColor indexed="64"/>
      </patternFill>
    </fill>
    <fill>
      <patternFill patternType="solid">
        <fgColor rgb="FFDB0073"/>
        <bgColor indexed="64"/>
      </patternFill>
    </fill>
    <fill>
      <patternFill patternType="solid">
        <fgColor rgb="FFCE4676"/>
        <bgColor indexed="64"/>
      </patternFill>
    </fill>
    <fill>
      <patternFill patternType="solid">
        <fgColor rgb="FFCD3278"/>
        <bgColor indexed="64"/>
      </patternFill>
    </fill>
    <fill>
      <patternFill patternType="solid">
        <fgColor rgb="FFCD1076"/>
        <bgColor indexed="64"/>
      </patternFill>
    </fill>
    <fill>
      <patternFill patternType="solid">
        <fgColor rgb="FFB3446C"/>
        <bgColor indexed="64"/>
      </patternFill>
    </fill>
    <fill>
      <patternFill patternType="solid">
        <fgColor rgb="FFA8516E"/>
        <bgColor indexed="64"/>
      </patternFill>
    </fill>
    <fill>
      <patternFill patternType="solid">
        <fgColor rgb="FFB03060"/>
        <bgColor indexed="64"/>
      </patternFill>
    </fill>
    <fill>
      <patternFill patternType="solid">
        <fgColor rgb="FF915F6D"/>
        <bgColor indexed="64"/>
      </patternFill>
    </fill>
    <fill>
      <patternFill patternType="solid">
        <fgColor rgb="FF8B475D"/>
        <bgColor indexed="64"/>
      </patternFill>
    </fill>
    <fill>
      <patternFill patternType="solid">
        <fgColor rgb="FF8B2252"/>
        <bgColor indexed="64"/>
      </patternFill>
    </fill>
    <fill>
      <patternFill patternType="solid">
        <fgColor rgb="FF8B0A50"/>
        <bgColor indexed="64"/>
      </patternFill>
    </fill>
    <fill>
      <patternFill patternType="solid">
        <fgColor rgb="FF673147"/>
        <bgColor indexed="64"/>
      </patternFill>
    </fill>
    <fill>
      <patternFill patternType="solid">
        <fgColor rgb="FF3F1728"/>
        <bgColor indexed="64"/>
      </patternFill>
    </fill>
    <fill>
      <patternFill patternType="solid">
        <fgColor rgb="FF282022"/>
        <bgColor indexed="64"/>
      </patternFill>
    </fill>
    <fill>
      <patternFill patternType="solid">
        <fgColor rgb="FFFF7F00"/>
        <bgColor indexed="64"/>
      </patternFill>
    </fill>
    <fill>
      <patternFill patternType="solid">
        <fgColor rgb="FFFF8C00"/>
        <bgColor indexed="64"/>
      </patternFill>
    </fill>
    <fill>
      <patternFill patternType="solid">
        <fgColor rgb="FFC1B6B3"/>
        <bgColor indexed="64"/>
      </patternFill>
    </fill>
    <fill>
      <patternFill patternType="solid">
        <fgColor rgb="FFFD943F"/>
        <bgColor indexed="64"/>
      </patternFill>
    </fill>
    <fill>
      <patternFill patternType="solid">
        <fgColor rgb="FFF88E55"/>
        <bgColor indexed="64"/>
      </patternFill>
    </fill>
    <fill>
      <patternFill patternType="solid">
        <fgColor rgb="FFFEC3AC"/>
        <bgColor indexed="64"/>
      </patternFill>
    </fill>
    <fill>
      <patternFill patternType="solid">
        <fgColor rgb="FFEAE3E1"/>
        <bgColor indexed="64"/>
      </patternFill>
    </fill>
    <fill>
      <patternFill patternType="solid">
        <fgColor rgb="FFFDE9E0"/>
        <bgColor indexed="64"/>
      </patternFill>
    </fill>
    <fill>
      <patternFill patternType="solid">
        <fgColor rgb="FFC7ADA3"/>
        <bgColor indexed="64"/>
      </patternFill>
    </fill>
    <fill>
      <patternFill patternType="solid">
        <fgColor rgb="FFF38400"/>
        <bgColor indexed="64"/>
      </patternFill>
    </fill>
    <fill>
      <patternFill patternType="solid">
        <fgColor rgb="FFDB9370"/>
        <bgColor indexed="64"/>
      </patternFill>
    </fill>
    <fill>
      <patternFill patternType="solid">
        <fgColor rgb="FFED872D"/>
        <bgColor indexed="64"/>
      </patternFill>
    </fill>
    <fill>
      <patternFill patternType="solid">
        <fgColor rgb="FFEE7600"/>
        <bgColor indexed="64"/>
      </patternFill>
    </fill>
    <fill>
      <patternFill patternType="solid">
        <fgColor rgb="FFED7F10"/>
        <bgColor indexed="64"/>
      </patternFill>
    </fill>
    <fill>
      <patternFill patternType="solid">
        <fgColor rgb="FFD19275"/>
        <bgColor indexed="64"/>
      </patternFill>
    </fill>
    <fill>
      <patternFill patternType="solid">
        <fgColor rgb="FFE67E30"/>
        <bgColor indexed="64"/>
      </patternFill>
    </fill>
    <fill>
      <patternFill patternType="solid">
        <fgColor rgb="FFD99058"/>
        <bgColor indexed="64"/>
      </patternFill>
    </fill>
    <fill>
      <patternFill patternType="solid">
        <fgColor rgb="FFDF6D14"/>
        <bgColor indexed="64"/>
      </patternFill>
    </fill>
    <fill>
      <patternFill patternType="solid">
        <fgColor rgb="FFD2691E"/>
        <bgColor indexed="64"/>
      </patternFill>
    </fill>
    <fill>
      <patternFill patternType="solid">
        <fgColor rgb="FFCD7F32"/>
        <bgColor indexed="64"/>
      </patternFill>
    </fill>
    <fill>
      <patternFill patternType="solid">
        <fgColor rgb="FFCD661D"/>
        <bgColor indexed="64"/>
      </patternFill>
    </fill>
    <fill>
      <patternFill patternType="solid">
        <fgColor rgb="FFCD6600"/>
        <bgColor indexed="64"/>
      </patternFill>
    </fill>
    <fill>
      <patternFill patternType="solid">
        <fgColor rgb="FFBE6516"/>
        <bgColor indexed="64"/>
      </patternFill>
    </fill>
    <fill>
      <patternFill patternType="solid">
        <fgColor rgb="FFB87333"/>
        <bgColor indexed="64"/>
      </patternFill>
    </fill>
    <fill>
      <patternFill patternType="solid">
        <fgColor rgb="FF977F73"/>
        <bgColor indexed="64"/>
      </patternFill>
    </fill>
    <fill>
      <patternFill patternType="solid">
        <fgColor rgb="FFAE6938"/>
        <bgColor indexed="64"/>
      </patternFill>
    </fill>
    <fill>
      <patternFill patternType="solid">
        <fgColor rgb="FFB36700"/>
        <bgColor indexed="64"/>
      </patternFill>
    </fill>
    <fill>
      <patternFill patternType="solid">
        <fgColor rgb="FFAE642D"/>
        <bgColor indexed="64"/>
      </patternFill>
    </fill>
    <fill>
      <patternFill patternType="solid">
        <fgColor rgb="FFA76726"/>
        <bgColor indexed="64"/>
      </patternFill>
    </fill>
    <fill>
      <patternFill patternType="solid">
        <fgColor rgb="FF97694F"/>
        <bgColor indexed="64"/>
      </patternFill>
    </fill>
    <fill>
      <patternFill patternType="solid">
        <fgColor rgb="FFA75502"/>
        <bgColor indexed="64"/>
      </patternFill>
    </fill>
    <fill>
      <patternFill patternType="solid">
        <fgColor rgb="FF9F551E"/>
        <bgColor indexed="64"/>
      </patternFill>
    </fill>
    <fill>
      <patternFill patternType="solid">
        <fgColor rgb="FF985717"/>
        <bgColor indexed="64"/>
      </patternFill>
    </fill>
    <fill>
      <patternFill patternType="solid">
        <fgColor rgb="FF955628"/>
        <bgColor indexed="64"/>
      </patternFill>
    </fill>
    <fill>
      <patternFill patternType="solid">
        <fgColor rgb="FF8E5434"/>
        <bgColor indexed="64"/>
      </patternFill>
    </fill>
    <fill>
      <patternFill patternType="solid">
        <fgColor rgb="FF855E42"/>
        <bgColor indexed="64"/>
      </patternFill>
    </fill>
    <fill>
      <patternFill patternType="solid">
        <fgColor rgb="FF845A3B"/>
        <bgColor indexed="64"/>
      </patternFill>
    </fill>
    <fill>
      <patternFill patternType="solid">
        <fgColor rgb="FF8B4513"/>
        <bgColor indexed="64"/>
      </patternFill>
    </fill>
    <fill>
      <patternFill patternType="solid">
        <fgColor rgb="FF8B4500"/>
        <bgColor indexed="64"/>
      </patternFill>
    </fill>
    <fill>
      <patternFill patternType="solid">
        <fgColor rgb="FF80461B"/>
        <bgColor indexed="64"/>
      </patternFill>
    </fill>
    <fill>
      <patternFill patternType="solid">
        <fgColor rgb="FF6F4E37"/>
        <bgColor indexed="64"/>
      </patternFill>
    </fill>
    <fill>
      <patternFill patternType="solid">
        <fgColor rgb="FF635147"/>
        <bgColor indexed="64"/>
      </patternFill>
    </fill>
    <fill>
      <patternFill patternType="solid">
        <fgColor rgb="FF6B4226"/>
        <bgColor indexed="64"/>
      </patternFill>
    </fill>
    <fill>
      <patternFill patternType="solid">
        <fgColor rgb="FF5C4033"/>
        <bgColor indexed="64"/>
      </patternFill>
    </fill>
    <fill>
      <patternFill patternType="solid">
        <fgColor rgb="FF5A3A22"/>
        <bgColor indexed="64"/>
      </patternFill>
    </fill>
    <fill>
      <patternFill patternType="solid">
        <fgColor rgb="FF5C3317"/>
        <bgColor indexed="64"/>
      </patternFill>
    </fill>
    <fill>
      <patternFill patternType="solid">
        <fgColor rgb="FF593319"/>
        <bgColor indexed="64"/>
      </patternFill>
    </fill>
    <fill>
      <patternFill patternType="solid">
        <fgColor rgb="FF582900"/>
        <bgColor indexed="64"/>
      </patternFill>
    </fill>
    <fill>
      <patternFill patternType="solid">
        <fgColor rgb="FF3E322C"/>
        <bgColor indexed="64"/>
      </patternFill>
    </fill>
    <fill>
      <patternFill patternType="solid">
        <fgColor rgb="FF422518"/>
        <bgColor indexed="64"/>
      </patternFill>
    </fill>
    <fill>
      <patternFill patternType="solid">
        <fgColor rgb="FF3F2204"/>
        <bgColor indexed="64"/>
      </patternFill>
    </fill>
    <fill>
      <patternFill patternType="solid">
        <fgColor rgb="FF28201C"/>
        <bgColor indexed="64"/>
      </patternFill>
    </fill>
    <fill>
      <patternFill patternType="solid">
        <fgColor rgb="FF2F1B0C"/>
        <bgColor indexed="64"/>
      </patternFill>
    </fill>
    <fill>
      <patternFill patternType="solid">
        <fgColor rgb="FF7FFF00"/>
        <bgColor indexed="64"/>
      </patternFill>
    </fill>
    <fill>
      <patternFill patternType="solid">
        <fgColor rgb="FF7CFC00"/>
        <bgColor indexed="64"/>
      </patternFill>
    </fill>
    <fill>
      <patternFill patternType="solid">
        <fgColor rgb="FF76EE00"/>
        <bgColor indexed="64"/>
      </patternFill>
    </fill>
    <fill>
      <patternFill patternType="solid">
        <fgColor rgb="FF7FDD4C"/>
        <bgColor indexed="64"/>
      </patternFill>
    </fill>
    <fill>
      <patternFill patternType="solid">
        <fgColor rgb="FF66CD00"/>
        <bgColor indexed="64"/>
      </patternFill>
    </fill>
    <fill>
      <patternFill patternType="solid">
        <fgColor rgb="FF458B00"/>
        <bgColor indexed="64"/>
      </patternFill>
    </fill>
    <fill>
      <patternFill patternType="solid">
        <fgColor rgb="FF467129"/>
        <bgColor indexed="64"/>
      </patternFill>
    </fill>
    <fill>
      <patternFill patternType="solid">
        <fgColor rgb="FF00FF7F"/>
        <bgColor indexed="64"/>
      </patternFill>
    </fill>
    <fill>
      <patternFill patternType="solid">
        <fgColor rgb="FF54F98D"/>
        <bgColor indexed="64"/>
      </patternFill>
    </fill>
    <fill>
      <patternFill patternType="solid">
        <fgColor rgb="FF54FF9F"/>
        <bgColor indexed="64"/>
      </patternFill>
    </fill>
    <fill>
      <patternFill patternType="solid">
        <fgColor rgb="FF00FE7E"/>
        <bgColor indexed="64"/>
      </patternFill>
    </fill>
    <fill>
      <patternFill patternType="solid">
        <fgColor rgb="FFB2BEB5"/>
        <bgColor indexed="64"/>
      </patternFill>
    </fill>
    <fill>
      <patternFill patternType="solid">
        <fgColor rgb="FF4EEE94"/>
        <bgColor indexed="64"/>
      </patternFill>
    </fill>
    <fill>
      <patternFill patternType="solid">
        <fgColor rgb="FF70DB93"/>
        <bgColor indexed="64"/>
      </patternFill>
    </fill>
    <fill>
      <patternFill patternType="solid">
        <fgColor rgb="FF00EE76"/>
        <bgColor indexed="64"/>
      </patternFill>
    </fill>
    <fill>
      <patternFill patternType="solid">
        <fgColor rgb="FF43CD80"/>
        <bgColor indexed="64"/>
      </patternFill>
    </fill>
    <fill>
      <patternFill patternType="solid">
        <fgColor rgb="FF00CD66"/>
        <bgColor indexed="64"/>
      </patternFill>
    </fill>
    <fill>
      <patternFill patternType="solid">
        <fgColor rgb="FF3CB371"/>
        <bgColor indexed="64"/>
      </patternFill>
    </fill>
    <fill>
      <patternFill patternType="solid">
        <fgColor rgb="FF4CA66B"/>
        <bgColor indexed="64"/>
      </patternFill>
    </fill>
    <fill>
      <patternFill patternType="solid">
        <fgColor rgb="FF1FA055"/>
        <bgColor indexed="64"/>
      </patternFill>
    </fill>
    <fill>
      <patternFill patternType="solid">
        <fgColor rgb="FF2E8B57"/>
        <bgColor indexed="64"/>
      </patternFill>
    </fill>
    <fill>
      <patternFill patternType="solid">
        <fgColor rgb="FF008B45"/>
        <bgColor indexed="64"/>
      </patternFill>
    </fill>
    <fill>
      <patternFill patternType="solid">
        <fgColor rgb="FF386F48"/>
        <bgColor indexed="64"/>
      </patternFill>
    </fill>
    <fill>
      <patternFill patternType="solid">
        <fgColor rgb="FF00622D"/>
        <bgColor indexed="64"/>
      </patternFill>
    </fill>
    <fill>
      <patternFill patternType="solid">
        <fgColor rgb="FF175732"/>
        <bgColor indexed="64"/>
      </patternFill>
    </fill>
    <fill>
      <patternFill patternType="solid">
        <fgColor rgb="FF095228"/>
        <bgColor indexed="64"/>
      </patternFill>
    </fill>
    <fill>
      <patternFill patternType="solid">
        <fgColor rgb="FF173620"/>
        <bgColor indexed="64"/>
      </patternFill>
    </fill>
    <fill>
      <patternFill patternType="solid">
        <fgColor rgb="FF003118"/>
        <bgColor indexed="64"/>
      </patternFill>
    </fill>
    <fill>
      <patternFill patternType="solid">
        <fgColor rgb="FFFFB90F"/>
        <bgColor indexed="64"/>
      </patternFill>
    </fill>
    <fill>
      <patternFill patternType="solid">
        <fgColor rgb="FFFFC125"/>
        <bgColor indexed="64"/>
      </patternFill>
    </fill>
    <fill>
      <patternFill patternType="solid">
        <fgColor rgb="FFCDC0B0"/>
        <bgColor indexed="64"/>
      </patternFill>
    </fill>
    <fill>
      <patternFill patternType="solid">
        <fgColor rgb="FFFFC14F"/>
        <bgColor indexed="64"/>
      </patternFill>
    </fill>
    <fill>
      <patternFill patternType="solid">
        <fgColor rgb="FFFFCB60"/>
        <bgColor indexed="64"/>
      </patternFill>
    </fill>
    <fill>
      <patternFill patternType="solid">
        <fgColor rgb="FFEEC591"/>
        <bgColor indexed="64"/>
      </patternFill>
    </fill>
    <fill>
      <patternFill patternType="solid">
        <fgColor rgb="FFFBC97F"/>
        <bgColor indexed="64"/>
      </patternFill>
    </fill>
    <fill>
      <patternFill patternType="solid">
        <fgColor rgb="FFEBC79E"/>
        <bgColor indexed="64"/>
      </patternFill>
    </fill>
    <fill>
      <patternFill patternType="solid">
        <fgColor rgb="FFEECFA1"/>
        <bgColor indexed="64"/>
      </patternFill>
    </fill>
    <fill>
      <patternFill patternType="solid">
        <fgColor rgb="FFFFD39B"/>
        <bgColor indexed="64"/>
      </patternFill>
    </fill>
    <fill>
      <patternFill patternType="solid">
        <fgColor rgb="FFEED5B7"/>
        <bgColor indexed="64"/>
      </patternFill>
    </fill>
    <fill>
      <patternFill patternType="solid">
        <fgColor rgb="FFFAD6A5"/>
        <bgColor indexed="64"/>
      </patternFill>
    </fill>
    <fill>
      <patternFill patternType="solid">
        <fgColor rgb="FFFFDEAD"/>
        <bgColor indexed="64"/>
      </patternFill>
    </fill>
    <fill>
      <patternFill patternType="solid">
        <fgColor rgb="FFEEDFCC"/>
        <bgColor indexed="64"/>
      </patternFill>
    </fill>
    <fill>
      <patternFill patternType="solid">
        <fgColor rgb="FFFFE4C4"/>
        <bgColor indexed="64"/>
      </patternFill>
    </fill>
    <fill>
      <patternFill patternType="solid">
        <fgColor rgb="FFFAEBD7"/>
        <bgColor indexed="64"/>
      </patternFill>
    </fill>
    <fill>
      <patternFill patternType="solid">
        <fgColor rgb="FFFFEFDB"/>
        <bgColor indexed="64"/>
      </patternFill>
    </fill>
    <fill>
      <patternFill patternType="solid">
        <fgColor rgb="FFFAF0E6"/>
        <bgColor indexed="64"/>
      </patternFill>
    </fill>
    <fill>
      <patternFill patternType="solid">
        <fgColor rgb="FFDEB887"/>
        <bgColor indexed="64"/>
      </patternFill>
    </fill>
    <fill>
      <patternFill patternType="solid">
        <fgColor rgb="FFCDB79E"/>
        <bgColor indexed="64"/>
      </patternFill>
    </fill>
    <fill>
      <patternFill patternType="solid">
        <fgColor rgb="FFD2B48C"/>
        <bgColor indexed="64"/>
      </patternFill>
    </fill>
    <fill>
      <patternFill patternType="solid">
        <fgColor rgb="FFCDB38B"/>
        <bgColor indexed="64"/>
      </patternFill>
    </fill>
    <fill>
      <patternFill patternType="solid">
        <fgColor rgb="FFEEB422"/>
        <bgColor indexed="64"/>
      </patternFill>
    </fill>
    <fill>
      <patternFill patternType="solid">
        <fgColor rgb="FFE3A857"/>
        <bgColor indexed="64"/>
      </patternFill>
    </fill>
    <fill>
      <patternFill patternType="solid">
        <fgColor rgb="FFEEAD0E"/>
        <bgColor indexed="64"/>
      </patternFill>
    </fill>
    <fill>
      <patternFill patternType="solid">
        <fgColor rgb="FFCDAA7D"/>
        <bgColor indexed="64"/>
      </patternFill>
    </fill>
    <fill>
      <patternFill patternType="solid">
        <fgColor rgb="FFDAA520"/>
        <bgColor indexed="64"/>
      </patternFill>
    </fill>
    <fill>
      <patternFill patternType="solid">
        <fgColor rgb="FFC19A6B"/>
        <bgColor indexed="64"/>
      </patternFill>
    </fill>
    <fill>
      <patternFill patternType="solid">
        <fgColor rgb="FFAE9B82"/>
        <bgColor indexed="64"/>
      </patternFill>
    </fill>
    <fill>
      <patternFill patternType="solid">
        <fgColor rgb="FFCD9B1D"/>
        <bgColor indexed="64"/>
      </patternFill>
    </fill>
    <fill>
      <patternFill patternType="solid">
        <fgColor rgb="FFCD950C"/>
        <bgColor indexed="64"/>
      </patternFill>
    </fill>
    <fill>
      <patternFill patternType="solid">
        <fgColor rgb="FFCC9900"/>
        <bgColor indexed="64"/>
      </patternFill>
    </fill>
    <fill>
      <patternFill patternType="solid">
        <fgColor rgb="FFBE8A3D"/>
        <bgColor indexed="64"/>
      </patternFill>
    </fill>
    <fill>
      <patternFill patternType="solid">
        <fgColor rgb="FFB8860B"/>
        <bgColor indexed="64"/>
      </patternFill>
    </fill>
    <fill>
      <patternFill patternType="solid">
        <fgColor rgb="FFA67D3D"/>
        <bgColor indexed="64"/>
      </patternFill>
    </fill>
    <fill>
      <patternFill patternType="solid">
        <fgColor rgb="FF947F60"/>
        <bgColor indexed="64"/>
      </patternFill>
    </fill>
    <fill>
      <patternFill patternType="solid">
        <fgColor rgb="FF967C5C"/>
        <bgColor indexed="64"/>
      </patternFill>
    </fill>
    <fill>
      <patternFill patternType="solid">
        <fgColor rgb="FF8B7D6B"/>
        <bgColor indexed="64"/>
      </patternFill>
    </fill>
    <fill>
      <patternFill patternType="solid">
        <fgColor rgb="FF8B795E"/>
        <bgColor indexed="64"/>
      </patternFill>
    </fill>
    <fill>
      <patternFill patternType="solid">
        <fgColor rgb="FF8B7355"/>
        <bgColor indexed="64"/>
      </patternFill>
    </fill>
    <fill>
      <patternFill patternType="solid">
        <fgColor rgb="FF806D5A"/>
        <bgColor indexed="64"/>
      </patternFill>
    </fill>
    <fill>
      <patternFill patternType="solid">
        <fgColor rgb="FF8B6C42"/>
        <bgColor indexed="64"/>
      </patternFill>
    </fill>
    <fill>
      <patternFill patternType="solid">
        <fgColor rgb="FF7E6D5A"/>
        <bgColor indexed="64"/>
      </patternFill>
    </fill>
    <fill>
      <patternFill patternType="solid">
        <fgColor rgb="FF967117"/>
        <bgColor indexed="64"/>
      </patternFill>
    </fill>
    <fill>
      <patternFill patternType="solid">
        <fgColor rgb="FF856D4D"/>
        <bgColor indexed="64"/>
      </patternFill>
    </fill>
    <fill>
      <patternFill patternType="solid">
        <fgColor rgb="FF926D27"/>
        <bgColor indexed="64"/>
      </patternFill>
    </fill>
    <fill>
      <patternFill patternType="solid">
        <fgColor rgb="FF8E6B23"/>
        <bgColor indexed="64"/>
      </patternFill>
    </fill>
    <fill>
      <patternFill patternType="solid">
        <fgColor rgb="FF826644"/>
        <bgColor indexed="64"/>
      </patternFill>
    </fill>
    <fill>
      <patternFill patternType="solid">
        <fgColor rgb="FF8B6914"/>
        <bgColor indexed="64"/>
      </patternFill>
    </fill>
    <fill>
      <patternFill patternType="solid">
        <fgColor rgb="FF8B6508"/>
        <bgColor indexed="64"/>
      </patternFill>
    </fill>
    <fill>
      <patternFill patternType="solid">
        <fgColor rgb="FF785E2F"/>
        <bgColor indexed="64"/>
      </patternFill>
    </fill>
    <fill>
      <patternFill patternType="solid">
        <fgColor rgb="FF6C541E"/>
        <bgColor indexed="64"/>
      </patternFill>
    </fill>
    <fill>
      <patternFill patternType="solid">
        <fgColor rgb="FF4E3D28"/>
        <bgColor indexed="64"/>
      </patternFill>
    </fill>
    <fill>
      <patternFill patternType="solid">
        <fgColor rgb="FF3B3121"/>
        <bgColor indexed="64"/>
      </patternFill>
    </fill>
    <fill>
      <patternFill patternType="solid">
        <fgColor rgb="FF372F25"/>
        <bgColor indexed="64"/>
      </patternFill>
    </fill>
    <fill>
      <patternFill patternType="solid">
        <fgColor rgb="FFEDD38C"/>
        <bgColor indexed="64"/>
      </patternFill>
    </fill>
    <fill>
      <patternFill patternType="solid">
        <fgColor rgb="FFE0CDA9"/>
        <bgColor indexed="64"/>
      </patternFill>
    </fill>
    <fill>
      <patternFill patternType="solid">
        <fgColor rgb="FFEED8AE"/>
        <bgColor indexed="64"/>
      </patternFill>
    </fill>
    <fill>
      <patternFill patternType="solid">
        <fgColor rgb="FFF5DEB3"/>
        <bgColor indexed="64"/>
      </patternFill>
    </fill>
    <fill>
      <patternFill patternType="solid">
        <fgColor rgb="FFFFE4B5"/>
        <bgColor indexed="64"/>
      </patternFill>
    </fill>
    <fill>
      <patternFill patternType="solid">
        <fgColor rgb="FFFFE7BA"/>
        <bgColor indexed="64"/>
      </patternFill>
    </fill>
    <fill>
      <patternFill patternType="solid">
        <fgColor rgb="FFFFEBCD"/>
        <bgColor indexed="64"/>
      </patternFill>
    </fill>
    <fill>
      <patternFill patternType="solid">
        <fgColor rgb="FFFFEFD5"/>
        <bgColor indexed="64"/>
      </patternFill>
    </fill>
    <fill>
      <patternFill patternType="solid">
        <fgColor rgb="FFFDF5E6"/>
        <bgColor indexed="64"/>
      </patternFill>
    </fill>
    <fill>
      <patternFill patternType="solid">
        <fgColor rgb="FFFFFAF0"/>
        <bgColor indexed="64"/>
      </patternFill>
    </fill>
    <fill>
      <patternFill patternType="solid">
        <fgColor rgb="FFFCD21C"/>
        <bgColor indexed="64"/>
      </patternFill>
    </fill>
    <fill>
      <patternFill patternType="solid">
        <fgColor rgb="FFE2BC74"/>
        <bgColor indexed="64"/>
      </patternFill>
    </fill>
    <fill>
      <patternFill patternType="solid">
        <fgColor rgb="FFCDBA96"/>
        <bgColor indexed="64"/>
      </patternFill>
    </fill>
    <fill>
      <patternFill patternType="solid">
        <fgColor rgb="FFF3C300"/>
        <bgColor indexed="64"/>
      </patternFill>
    </fill>
    <fill>
      <patternFill patternType="solid">
        <fgColor rgb="FFF0C300"/>
        <bgColor indexed="64"/>
      </patternFill>
    </fill>
    <fill>
      <patternFill patternType="solid">
        <fgColor rgb="FFBBAE98"/>
        <bgColor indexed="64"/>
      </patternFill>
    </fill>
    <fill>
      <patternFill patternType="solid">
        <fgColor rgb="FFC8AD7F"/>
        <bgColor indexed="64"/>
      </patternFill>
    </fill>
    <fill>
      <patternFill patternType="solid">
        <fgColor rgb="FFDFAF2C"/>
        <bgColor indexed="64"/>
      </patternFill>
    </fill>
    <fill>
      <patternFill patternType="solid">
        <fgColor rgb="FFDAB30A"/>
        <bgColor indexed="64"/>
      </patternFill>
    </fill>
    <fill>
      <patternFill patternType="solid">
        <fgColor rgb="FFC9AE5D"/>
        <bgColor indexed="64"/>
      </patternFill>
    </fill>
    <fill>
      <patternFill patternType="solid">
        <fgColor rgb="FFD4AF37"/>
        <bgColor indexed="64"/>
      </patternFill>
    </fill>
    <fill>
      <patternFill patternType="solid">
        <fgColor rgb="FFBA9B61"/>
        <bgColor indexed="64"/>
      </patternFill>
    </fill>
    <fill>
      <patternFill patternType="solid">
        <fgColor rgb="FFA89874"/>
        <bgColor indexed="64"/>
      </patternFill>
    </fill>
    <fill>
      <patternFill patternType="solid">
        <fgColor rgb="FFA18F60"/>
        <bgColor indexed="64"/>
      </patternFill>
    </fill>
    <fill>
      <patternFill patternType="solid">
        <fgColor rgb="FFAB9144"/>
        <bgColor indexed="64"/>
      </patternFill>
    </fill>
    <fill>
      <patternFill patternType="solid">
        <fgColor rgb="FF8B8378"/>
        <bgColor indexed="64"/>
      </patternFill>
    </fill>
    <fill>
      <patternFill patternType="solid">
        <fgColor rgb="FFAF8D13"/>
        <bgColor indexed="64"/>
      </patternFill>
    </fill>
    <fill>
      <patternFill patternType="solid">
        <fgColor rgb="FF8B7E66"/>
        <bgColor indexed="64"/>
      </patternFill>
    </fill>
    <fill>
      <patternFill patternType="solid">
        <fgColor rgb="FF8C7853"/>
        <bgColor indexed="64"/>
      </patternFill>
    </fill>
    <fill>
      <patternFill patternType="solid">
        <fgColor rgb="FF766F64"/>
        <bgColor indexed="64"/>
      </patternFill>
    </fill>
    <fill>
      <patternFill patternType="solid">
        <fgColor rgb="FF6B5731"/>
        <bgColor indexed="64"/>
      </patternFill>
    </fill>
    <fill>
      <patternFill patternType="solid">
        <fgColor rgb="FF614E1A"/>
        <bgColor indexed="64"/>
      </patternFill>
    </fill>
    <fill>
      <patternFill patternType="solid">
        <fgColor rgb="FF463F32"/>
        <bgColor indexed="64"/>
      </patternFill>
    </fill>
    <fill>
      <patternFill patternType="solid">
        <fgColor rgb="FF292107"/>
        <bgColor indexed="64"/>
      </patternFill>
    </fill>
    <fill>
      <patternFill patternType="solid">
        <fgColor rgb="FFFFA500"/>
        <bgColor indexed="64"/>
      </patternFill>
    </fill>
    <fill>
      <patternFill patternType="solid">
        <fgColor rgb="FFF4A460"/>
        <bgColor indexed="64"/>
      </patternFill>
    </fill>
    <fill>
      <patternFill patternType="solid">
        <fgColor rgb="FFFEA347"/>
        <bgColor indexed="64"/>
      </patternFill>
    </fill>
    <fill>
      <patternFill patternType="solid">
        <fgColor rgb="FFFFA54F"/>
        <bgColor indexed="64"/>
      </patternFill>
    </fill>
    <fill>
      <patternFill patternType="solid">
        <fgColor rgb="FFCDC5BF"/>
        <bgColor indexed="64"/>
      </patternFill>
    </fill>
    <fill>
      <patternFill patternType="solid">
        <fgColor rgb="FFFAB57F"/>
        <bgColor indexed="64"/>
      </patternFill>
    </fill>
    <fill>
      <patternFill patternType="solid">
        <fgColor rgb="FFE9C9B1"/>
        <bgColor indexed="64"/>
      </patternFill>
    </fill>
    <fill>
      <patternFill patternType="solid">
        <fgColor rgb="FFEECBAD"/>
        <bgColor indexed="64"/>
      </patternFill>
    </fill>
    <fill>
      <patternFill patternType="solid">
        <fgColor rgb="FFF5CCB0"/>
        <bgColor indexed="64"/>
      </patternFill>
    </fill>
    <fill>
      <patternFill patternType="solid">
        <fgColor rgb="FFECD5C5"/>
        <bgColor indexed="64"/>
      </patternFill>
    </fill>
    <fill>
      <patternFill patternType="solid">
        <fgColor rgb="FFFFDAB9"/>
        <bgColor indexed="64"/>
      </patternFill>
    </fill>
    <fill>
      <patternFill patternType="solid">
        <fgColor rgb="FFEEE5DE"/>
        <bgColor indexed="64"/>
      </patternFill>
    </fill>
    <fill>
      <patternFill patternType="solid">
        <fgColor rgb="FFFFF5EE"/>
        <bgColor indexed="64"/>
      </patternFill>
    </fill>
    <fill>
      <patternFill patternType="solid">
        <fgColor rgb="FFEE9A49"/>
        <bgColor indexed="64"/>
      </patternFill>
    </fill>
    <fill>
      <patternFill patternType="solid">
        <fgColor rgb="FFCDAF95"/>
        <bgColor indexed="64"/>
      </patternFill>
    </fill>
    <fill>
      <patternFill patternType="solid">
        <fgColor rgb="FFF6A600"/>
        <bgColor indexed="64"/>
      </patternFill>
    </fill>
    <fill>
      <patternFill patternType="solid">
        <fgColor rgb="FFE7A854"/>
        <bgColor indexed="64"/>
      </patternFill>
    </fill>
    <fill>
      <patternFill patternType="solid">
        <fgColor rgb="FFC2AC99"/>
        <bgColor indexed="64"/>
      </patternFill>
    </fill>
    <fill>
      <patternFill patternType="solid">
        <fgColor rgb="FFEE9A00"/>
        <bgColor indexed="64"/>
      </patternFill>
    </fill>
    <fill>
      <patternFill patternType="solid">
        <fgColor rgb="FFEAA221"/>
        <bgColor indexed="64"/>
      </patternFill>
    </fill>
    <fill>
      <patternFill patternType="solid">
        <fgColor rgb="FFDD985C"/>
        <bgColor indexed="64"/>
      </patternFill>
    </fill>
    <fill>
      <patternFill patternType="solid">
        <fgColor rgb="FFDE9816"/>
        <bgColor indexed="64"/>
      </patternFill>
    </fill>
    <fill>
      <patternFill patternType="solid">
        <fgColor rgb="FFD98719"/>
        <bgColor indexed="64"/>
      </patternFill>
    </fill>
    <fill>
      <patternFill patternType="solid">
        <fgColor rgb="FFCD853F"/>
        <bgColor indexed="64"/>
      </patternFill>
    </fill>
    <fill>
      <patternFill patternType="solid">
        <fgColor rgb="FFCD8500"/>
        <bgColor indexed="64"/>
      </patternFill>
    </fill>
    <fill>
      <patternFill patternType="solid">
        <fgColor rgb="FFC98500"/>
        <bgColor indexed="64"/>
      </patternFill>
    </fill>
    <fill>
      <patternFill patternType="solid">
        <fgColor rgb="FFAE8964"/>
        <bgColor indexed="64"/>
      </patternFill>
    </fill>
    <fill>
      <patternFill patternType="solid">
        <fgColor rgb="FFA68064"/>
        <bgColor indexed="64"/>
      </patternFill>
    </fill>
    <fill>
      <patternFill patternType="solid">
        <fgColor rgb="FFA67B5B"/>
        <bgColor indexed="64"/>
      </patternFill>
    </fill>
    <fill>
      <patternFill patternType="solid">
        <fgColor rgb="FF8B8682"/>
        <bgColor indexed="64"/>
      </patternFill>
    </fill>
    <fill>
      <patternFill patternType="solid">
        <fgColor rgb="FFB67823"/>
        <bgColor indexed="64"/>
      </patternFill>
    </fill>
    <fill>
      <patternFill patternType="solid">
        <fgColor rgb="FF958070"/>
        <bgColor indexed="64"/>
      </patternFill>
    </fill>
    <fill>
      <patternFill patternType="solid">
        <fgColor rgb="FF8E8279"/>
        <bgColor indexed="64"/>
      </patternFill>
    </fill>
    <fill>
      <patternFill patternType="solid">
        <fgColor rgb="FF8B7765"/>
        <bgColor indexed="64"/>
      </patternFill>
    </fill>
    <fill>
      <patternFill patternType="solid">
        <fgColor rgb="FF996515"/>
        <bgColor indexed="64"/>
      </patternFill>
    </fill>
    <fill>
      <patternFill patternType="solid">
        <fgColor rgb="FF8F5922"/>
        <bgColor indexed="64"/>
      </patternFill>
    </fill>
    <fill>
      <patternFill patternType="solid">
        <fgColor rgb="FF8B5A2B"/>
        <bgColor indexed="64"/>
      </patternFill>
    </fill>
    <fill>
      <patternFill patternType="solid">
        <fgColor rgb="FF8B5A00"/>
        <bgColor indexed="64"/>
      </patternFill>
    </fill>
    <fill>
      <patternFill patternType="solid">
        <fgColor rgb="FF87591A"/>
        <bgColor indexed="64"/>
      </patternFill>
    </fill>
    <fill>
      <patternFill patternType="solid">
        <fgColor rgb="FF7E5835"/>
        <bgColor indexed="64"/>
      </patternFill>
    </fill>
    <fill>
      <patternFill patternType="solid">
        <fgColor rgb="FF85530F"/>
        <bgColor indexed="64"/>
      </patternFill>
    </fill>
    <fill>
      <patternFill patternType="solid">
        <fgColor rgb="FF614B3A"/>
        <bgColor indexed="64"/>
      </patternFill>
    </fill>
    <fill>
      <patternFill patternType="solid">
        <fgColor rgb="FF6A4B21"/>
        <bgColor indexed="64"/>
      </patternFill>
    </fill>
    <fill>
      <patternFill patternType="solid">
        <fgColor rgb="FF654522"/>
        <bgColor indexed="64"/>
      </patternFill>
    </fill>
    <fill>
      <patternFill patternType="solid">
        <fgColor rgb="FF5B3C11"/>
        <bgColor indexed="64"/>
      </patternFill>
    </fill>
    <fill>
      <patternFill patternType="solid">
        <fgColor rgb="FF483C32"/>
        <bgColor indexed="64"/>
      </patternFill>
    </fill>
    <fill>
      <patternFill patternType="solid">
        <fgColor rgb="FF4B3621"/>
        <bgColor indexed="64"/>
      </patternFill>
    </fill>
    <fill>
      <patternFill patternType="solid">
        <fgColor rgb="FF462E01"/>
        <bgColor indexed="64"/>
      </patternFill>
    </fill>
    <fill>
      <patternFill patternType="solid">
        <fgColor rgb="FF2D241E"/>
        <bgColor indexed="64"/>
      </patternFill>
    </fill>
    <fill>
      <patternFill patternType="solid">
        <fgColor rgb="FF2F1E0E"/>
        <bgColor indexed="64"/>
      </patternFill>
    </fill>
    <fill>
      <patternFill patternType="solid">
        <fgColor rgb="FF130E0A"/>
        <bgColor indexed="64"/>
      </patternFill>
    </fill>
    <fill>
      <patternFill patternType="solid">
        <fgColor rgb="FFFF2400"/>
        <bgColor indexed="64"/>
      </patternFill>
    </fill>
    <fill>
      <patternFill patternType="solid">
        <fgColor rgb="FFFF4500"/>
        <bgColor indexed="64"/>
      </patternFill>
    </fill>
    <fill>
      <patternFill patternType="solid">
        <fgColor rgb="FFFF4901"/>
        <bgColor indexed="64"/>
      </patternFill>
    </fill>
    <fill>
      <patternFill patternType="solid">
        <fgColor rgb="FFFF0921"/>
        <bgColor indexed="64"/>
      </patternFill>
    </fill>
    <fill>
      <patternFill patternType="solid">
        <fgColor rgb="FFFF3030"/>
        <bgColor indexed="64"/>
      </patternFill>
    </fill>
    <fill>
      <patternFill patternType="solid">
        <fgColor rgb="FFFF4040"/>
        <bgColor indexed="64"/>
      </patternFill>
    </fill>
    <fill>
      <patternFill patternType="solid">
        <fgColor rgb="FFFF6347"/>
        <bgColor indexed="64"/>
      </patternFill>
    </fill>
    <fill>
      <patternFill patternType="solid">
        <fgColor rgb="FFFF5E4D"/>
        <bgColor indexed="64"/>
      </patternFill>
    </fill>
    <fill>
      <patternFill patternType="solid">
        <fgColor rgb="FFFC5D5D"/>
        <bgColor indexed="64"/>
      </patternFill>
    </fill>
    <fill>
      <patternFill patternType="solid">
        <fgColor rgb="FFD9A6A9"/>
        <bgColor indexed="64"/>
      </patternFill>
    </fill>
    <fill>
      <patternFill patternType="solid">
        <fgColor rgb="FFF08080"/>
        <bgColor indexed="64"/>
      </patternFill>
    </fill>
    <fill>
      <patternFill patternType="solid">
        <fgColor rgb="FFDEA5A4"/>
        <bgColor indexed="64"/>
      </patternFill>
    </fill>
    <fill>
      <patternFill patternType="solid">
        <fgColor rgb="FFEA9399"/>
        <bgColor indexed="64"/>
      </patternFill>
    </fill>
    <fill>
      <patternFill patternType="solid">
        <fgColor rgb="FFFA8072"/>
        <bgColor indexed="64"/>
      </patternFill>
    </fill>
    <fill>
      <patternFill patternType="solid">
        <fgColor rgb="FFF88379"/>
        <bgColor indexed="64"/>
      </patternFill>
    </fill>
    <fill>
      <patternFill patternType="solid">
        <fgColor rgb="FFFF6A6A"/>
        <bgColor indexed="64"/>
      </patternFill>
    </fill>
    <fill>
      <patternFill patternType="solid">
        <fgColor rgb="FFFF6F7D"/>
        <bgColor indexed="64"/>
      </patternFill>
    </fill>
    <fill>
      <patternFill patternType="solid">
        <fgColor rgb="FFCDC9C9"/>
        <bgColor indexed="64"/>
      </patternFill>
    </fill>
    <fill>
      <patternFill patternType="solid">
        <fgColor rgb="FFFE96A0"/>
        <bgColor indexed="64"/>
      </patternFill>
    </fill>
    <fill>
      <patternFill patternType="solid">
        <fgColor rgb="FFEEB4B4"/>
        <bgColor indexed="64"/>
      </patternFill>
    </fill>
    <fill>
      <patternFill patternType="solid">
        <fgColor rgb="FFF4C2C2"/>
        <bgColor indexed="64"/>
      </patternFill>
    </fill>
    <fill>
      <patternFill patternType="solid">
        <fgColor rgb="FFFFB5BA"/>
        <bgColor indexed="64"/>
      </patternFill>
    </fill>
    <fill>
      <patternFill patternType="solid">
        <fgColor rgb="FFEAD8D7"/>
        <bgColor indexed="64"/>
      </patternFill>
    </fill>
    <fill>
      <patternFill patternType="solid">
        <fgColor rgb="FFFFC1C1"/>
        <bgColor indexed="64"/>
      </patternFill>
    </fill>
    <fill>
      <patternFill patternType="solid">
        <fgColor rgb="FFF9CCCA"/>
        <bgColor indexed="64"/>
      </patternFill>
    </fill>
    <fill>
      <patternFill patternType="solid">
        <fgColor rgb="FFEEE9E9"/>
        <bgColor indexed="64"/>
      </patternFill>
    </fill>
    <fill>
      <patternFill patternType="solid">
        <fgColor rgb="FFFFFAFA"/>
        <bgColor indexed="64"/>
      </patternFill>
    </fill>
    <fill>
      <patternFill patternType="solid">
        <fgColor rgb="FFFE1B00"/>
        <bgColor indexed="64"/>
      </patternFill>
    </fill>
    <fill>
      <patternFill patternType="solid">
        <fgColor rgb="FFEE6363"/>
        <bgColor indexed="64"/>
      </patternFill>
    </fill>
    <fill>
      <patternFill patternType="solid">
        <fgColor rgb="FFC4AEAD"/>
        <bgColor indexed="64"/>
      </patternFill>
    </fill>
    <fill>
      <patternFill patternType="solid">
        <fgColor rgb="FFCD9B9B"/>
        <bgColor indexed="64"/>
      </patternFill>
    </fill>
    <fill>
      <patternFill patternType="solid">
        <fgColor rgb="FFE4717A"/>
        <bgColor indexed="64"/>
      </patternFill>
    </fill>
    <fill>
      <patternFill patternType="solid">
        <fgColor rgb="FFF7230C"/>
        <bgColor indexed="64"/>
      </patternFill>
    </fill>
    <fill>
      <patternFill patternType="solid">
        <fgColor rgb="FFBBACAC"/>
        <bgColor indexed="64"/>
      </patternFill>
    </fill>
    <fill>
      <patternFill patternType="solid">
        <fgColor rgb="FFE66761"/>
        <bgColor indexed="64"/>
      </patternFill>
    </fill>
    <fill>
      <patternFill patternType="solid">
        <fgColor rgb="FFEE5C42"/>
        <bgColor indexed="64"/>
      </patternFill>
    </fill>
    <fill>
      <patternFill patternType="solid">
        <fgColor rgb="FFEE3B3B"/>
        <bgColor indexed="64"/>
      </patternFill>
    </fill>
    <fill>
      <patternFill patternType="solid">
        <fgColor rgb="FFEE2C2C"/>
        <bgColor indexed="64"/>
      </patternFill>
    </fill>
    <fill>
      <patternFill patternType="solid">
        <fgColor rgb="FFEE1010"/>
        <bgColor indexed="64"/>
      </patternFill>
    </fill>
    <fill>
      <patternFill patternType="solid">
        <fgColor rgb="FFE9383F"/>
        <bgColor indexed="64"/>
      </patternFill>
    </fill>
    <fill>
      <patternFill patternType="solid">
        <fgColor rgb="FFEE0000"/>
        <bgColor indexed="64"/>
      </patternFill>
    </fill>
    <fill>
      <patternFill patternType="solid">
        <fgColor rgb="FFEE4000"/>
        <bgColor indexed="64"/>
      </patternFill>
    </fill>
    <fill>
      <patternFill patternType="solid">
        <fgColor rgb="FFED0000"/>
        <bgColor indexed="64"/>
      </patternFill>
    </fill>
    <fill>
      <patternFill patternType="solid">
        <fgColor rgb="FFE73E01"/>
        <bgColor indexed="64"/>
      </patternFill>
    </fill>
    <fill>
      <patternFill patternType="solid">
        <fgColor rgb="FFBC8F8F"/>
        <bgColor indexed="64"/>
      </patternFill>
    </fill>
    <fill>
      <patternFill patternType="solid">
        <fgColor rgb="FFE21313"/>
        <bgColor indexed="64"/>
      </patternFill>
    </fill>
    <fill>
      <patternFill patternType="solid">
        <fgColor rgb="FFC08081"/>
        <bgColor indexed="64"/>
      </patternFill>
    </fill>
    <fill>
      <patternFill patternType="solid">
        <fgColor rgb="FFDE2916"/>
        <bgColor indexed="64"/>
      </patternFill>
    </fill>
    <fill>
      <patternFill patternType="solid">
        <fgColor rgb="FFCD5C5C"/>
        <bgColor indexed="64"/>
      </patternFill>
    </fill>
    <fill>
      <patternFill patternType="solid">
        <fgColor rgb="FFDB1702"/>
        <bgColor indexed="64"/>
      </patternFill>
    </fill>
    <fill>
      <patternFill patternType="solid">
        <fgColor rgb="FFCD5555"/>
        <bgColor indexed="64"/>
      </patternFill>
    </fill>
    <fill>
      <patternFill patternType="solid">
        <fgColor rgb="FFD90115"/>
        <bgColor indexed="64"/>
      </patternFill>
    </fill>
    <fill>
      <patternFill patternType="solid">
        <fgColor rgb="FFCD4F39"/>
        <bgColor indexed="64"/>
      </patternFill>
    </fill>
    <fill>
      <patternFill patternType="solid">
        <fgColor rgb="FFCD3333"/>
        <bgColor indexed="64"/>
      </patternFill>
    </fill>
    <fill>
      <patternFill patternType="solid">
        <fgColor rgb="FFCC3333"/>
        <bgColor indexed="64"/>
      </patternFill>
    </fill>
    <fill>
      <patternFill patternType="solid">
        <fgColor rgb="FFCD2626"/>
        <bgColor indexed="64"/>
      </patternFill>
    </fill>
    <fill>
      <patternFill patternType="solid">
        <fgColor rgb="FFCF0A1D"/>
        <bgColor indexed="64"/>
      </patternFill>
    </fill>
    <fill>
      <patternFill patternType="solid">
        <fgColor rgb="FFCD0000"/>
        <bgColor indexed="64"/>
      </patternFill>
    </fill>
    <fill>
      <patternFill patternType="solid">
        <fgColor rgb="FFCD3700"/>
        <bgColor indexed="64"/>
      </patternFill>
    </fill>
    <fill>
      <patternFill patternType="solid">
        <fgColor rgb="FFC60800"/>
        <bgColor indexed="64"/>
      </patternFill>
    </fill>
    <fill>
      <patternFill patternType="solid">
        <fgColor rgb="FFBC3F4A"/>
        <bgColor indexed="64"/>
      </patternFill>
    </fill>
    <fill>
      <patternFill patternType="solid">
        <fgColor rgb="FFBF3030"/>
        <bgColor indexed="64"/>
      </patternFill>
    </fill>
    <fill>
      <patternFill patternType="solid">
        <fgColor rgb="FF8B8989"/>
        <bgColor indexed="64"/>
      </patternFill>
    </fill>
    <fill>
      <patternFill patternType="solid">
        <fgColor rgb="FFBE0032"/>
        <bgColor indexed="64"/>
      </patternFill>
    </fill>
    <fill>
      <patternFill patternType="solid">
        <fgColor rgb="FFBC2001"/>
        <bgColor indexed="64"/>
      </patternFill>
    </fill>
    <fill>
      <patternFill patternType="solid">
        <fgColor rgb="FFBB0B0B"/>
        <bgColor indexed="64"/>
      </patternFill>
    </fill>
    <fill>
      <patternFill patternType="solid">
        <fgColor rgb="FFAB4E52"/>
        <bgColor indexed="64"/>
      </patternFill>
    </fill>
    <fill>
      <patternFill patternType="solid">
        <fgColor rgb="FFB82010"/>
        <bgColor indexed="64"/>
      </patternFill>
    </fill>
    <fill>
      <patternFill patternType="solid">
        <fgColor rgb="FFB22222"/>
        <bgColor indexed="64"/>
      </patternFill>
    </fill>
    <fill>
      <patternFill patternType="solid">
        <fgColor rgb="FFAA381E"/>
        <bgColor indexed="64"/>
      </patternFill>
    </fill>
    <fill>
      <patternFill patternType="solid">
        <fgColor rgb="FFA62A2A"/>
        <bgColor indexed="64"/>
      </patternFill>
    </fill>
    <fill>
      <patternFill patternType="solid">
        <fgColor rgb="FF8B6969"/>
        <bgColor indexed="64"/>
      </patternFill>
    </fill>
    <fill>
      <patternFill patternType="solid">
        <fgColor rgb="FFA52A2A"/>
        <bgColor indexed="64"/>
      </patternFill>
    </fill>
    <fill>
      <patternFill patternType="solid">
        <fgColor rgb="FFA91101"/>
        <bgColor indexed="64"/>
      </patternFill>
    </fill>
    <fill>
      <patternFill patternType="solid">
        <fgColor rgb="FF905D5D"/>
        <bgColor indexed="64"/>
      </patternFill>
    </fill>
    <fill>
      <patternFill patternType="solid">
        <fgColor rgb="FFA42424"/>
        <bgColor indexed="64"/>
      </patternFill>
    </fill>
    <fill>
      <patternFill patternType="solid">
        <fgColor rgb="FFA5260A"/>
        <bgColor indexed="64"/>
      </patternFill>
    </fill>
    <fill>
      <patternFill patternType="solid">
        <fgColor rgb="FF856363"/>
        <bgColor indexed="64"/>
      </patternFill>
    </fill>
    <fill>
      <patternFill patternType="solid">
        <fgColor rgb="FF960018"/>
        <bgColor indexed="64"/>
      </patternFill>
    </fill>
    <fill>
      <patternFill patternType="solid">
        <fgColor rgb="FF8B3A3A"/>
        <bgColor indexed="64"/>
      </patternFill>
    </fill>
    <fill>
      <patternFill patternType="solid">
        <fgColor rgb="FF8E2323"/>
        <bgColor indexed="64"/>
      </patternFill>
    </fill>
    <fill>
      <patternFill patternType="solid">
        <fgColor rgb="FF8B2323"/>
        <bgColor indexed="64"/>
      </patternFill>
    </fill>
    <fill>
      <patternFill patternType="solid">
        <fgColor rgb="FF8C1717"/>
        <bgColor indexed="64"/>
      </patternFill>
    </fill>
    <fill>
      <patternFill patternType="solid">
        <fgColor rgb="FF8B1A1A"/>
        <bgColor indexed="64"/>
      </patternFill>
    </fill>
    <fill>
      <patternFill patternType="solid">
        <fgColor rgb="FF8B0000"/>
        <bgColor indexed="64"/>
      </patternFill>
    </fill>
    <fill>
      <patternFill patternType="solid">
        <fgColor rgb="FF8B2500"/>
        <bgColor indexed="64"/>
      </patternFill>
    </fill>
    <fill>
      <patternFill patternType="solid">
        <fgColor rgb="FF841B2D"/>
        <bgColor indexed="64"/>
      </patternFill>
    </fill>
    <fill>
      <patternFill patternType="solid">
        <fgColor rgb="FF850606"/>
        <bgColor indexed="64"/>
      </patternFill>
    </fill>
    <fill>
      <patternFill patternType="solid">
        <fgColor rgb="FF6F4242"/>
        <bgColor indexed="64"/>
      </patternFill>
    </fill>
    <fill>
      <patternFill patternType="solid">
        <fgColor rgb="FF722F37"/>
        <bgColor indexed="64"/>
      </patternFill>
    </fill>
    <fill>
      <patternFill patternType="solid">
        <fgColor rgb="FF5C504F"/>
        <bgColor indexed="64"/>
      </patternFill>
    </fill>
    <fill>
      <patternFill patternType="solid">
        <fgColor rgb="FF730800"/>
        <bgColor indexed="64"/>
      </patternFill>
    </fill>
    <fill>
      <patternFill patternType="solid">
        <fgColor rgb="FF6E0B14"/>
        <bgColor indexed="64"/>
      </patternFill>
    </fill>
    <fill>
      <patternFill patternType="solid">
        <fgColor rgb="FF6D071A"/>
        <bgColor indexed="64"/>
      </patternFill>
    </fill>
    <fill>
      <patternFill patternType="solid">
        <fgColor rgb="FF6B0D0D"/>
        <bgColor indexed="64"/>
      </patternFill>
    </fill>
    <fill>
      <patternFill patternType="solid">
        <fgColor rgb="FF543D3F"/>
        <bgColor indexed="64"/>
      </patternFill>
    </fill>
    <fill>
      <patternFill patternType="solid">
        <fgColor rgb="FF56070C"/>
        <bgColor indexed="64"/>
      </patternFill>
    </fill>
    <fill>
      <patternFill patternType="solid">
        <fgColor rgb="FF4E1609"/>
        <bgColor indexed="64"/>
      </patternFill>
    </fill>
    <fill>
      <patternFill patternType="solid">
        <fgColor rgb="FF3E1D1E"/>
        <bgColor indexed="64"/>
      </patternFill>
    </fill>
    <fill>
      <patternFill patternType="solid">
        <fgColor rgb="FFEEA2AD"/>
        <bgColor indexed="64"/>
      </patternFill>
    </fill>
    <fill>
      <patternFill patternType="solid">
        <fgColor rgb="FFEEA9B8"/>
        <bgColor indexed="64"/>
      </patternFill>
    </fill>
    <fill>
      <patternFill patternType="solid">
        <fgColor rgb="FFFFAEB9"/>
        <bgColor indexed="64"/>
      </patternFill>
    </fill>
    <fill>
      <patternFill patternType="solid">
        <fgColor rgb="FFFFB5C5"/>
        <bgColor indexed="64"/>
      </patternFill>
    </fill>
    <fill>
      <patternFill patternType="solid">
        <fgColor rgb="FFFFB6C1"/>
        <bgColor indexed="64"/>
      </patternFill>
    </fill>
    <fill>
      <patternFill patternType="solid">
        <fgColor rgb="FFFFC0CB"/>
        <bgColor indexed="64"/>
      </patternFill>
    </fill>
    <fill>
      <patternFill patternType="solid">
        <fgColor rgb="FFD58490"/>
        <bgColor indexed="64"/>
      </patternFill>
    </fill>
    <fill>
      <patternFill patternType="solid">
        <fgColor rgb="FFCD919E"/>
        <bgColor indexed="64"/>
      </patternFill>
    </fill>
    <fill>
      <patternFill patternType="solid">
        <fgColor rgb="FFCD8C95"/>
        <bgColor indexed="64"/>
      </patternFill>
    </fill>
    <fill>
      <patternFill patternType="solid">
        <fgColor rgb="FFAF868E"/>
        <bgColor indexed="64"/>
      </patternFill>
    </fill>
    <fill>
      <patternFill patternType="solid">
        <fgColor rgb="FFC72C48"/>
        <bgColor indexed="64"/>
      </patternFill>
    </fill>
    <fill>
      <patternFill patternType="solid">
        <fgColor rgb="FFAC1E44"/>
        <bgColor indexed="64"/>
      </patternFill>
    </fill>
    <fill>
      <patternFill patternType="solid">
        <fgColor rgb="FF8B636C"/>
        <bgColor indexed="64"/>
      </patternFill>
    </fill>
    <fill>
      <patternFill patternType="solid">
        <fgColor rgb="FF8B5F65"/>
        <bgColor indexed="64"/>
      </patternFill>
    </fill>
    <fill>
      <patternFill patternType="solid">
        <fgColor rgb="FF9E0E40"/>
        <bgColor indexed="64"/>
      </patternFill>
    </fill>
    <fill>
      <patternFill patternType="solid">
        <fgColor rgb="FF91283B"/>
        <bgColor indexed="64"/>
      </patternFill>
    </fill>
    <fill>
      <patternFill patternType="solid">
        <fgColor rgb="FF90283B"/>
        <bgColor indexed="64"/>
      </patternFill>
    </fill>
    <fill>
      <patternFill patternType="solid">
        <fgColor rgb="FF5C0923"/>
        <bgColor indexed="64"/>
      </patternFill>
    </fill>
    <fill>
      <patternFill patternType="solid">
        <fgColor rgb="FF3A020D"/>
        <bgColor indexed="64"/>
      </patternFill>
    </fill>
    <fill>
      <patternFill patternType="solid">
        <fgColor rgb="FF2E1D21"/>
        <bgColor indexed="64"/>
      </patternFill>
    </fill>
    <fill>
      <patternFill patternType="solid">
        <fgColor rgb="FFFF7F24"/>
        <bgColor indexed="64"/>
      </patternFill>
    </fill>
    <fill>
      <patternFill patternType="solid">
        <fgColor rgb="FFE9967A"/>
        <bgColor indexed="64"/>
      </patternFill>
    </fill>
    <fill>
      <patternFill patternType="solid">
        <fgColor rgb="FFEE9572"/>
        <bgColor indexed="64"/>
      </patternFill>
    </fill>
    <fill>
      <patternFill patternType="solid">
        <fgColor rgb="FFFF8247"/>
        <bgColor indexed="64"/>
      </patternFill>
    </fill>
    <fill>
      <patternFill patternType="solid">
        <fgColor rgb="FFFF7F50"/>
        <bgColor indexed="64"/>
      </patternFill>
    </fill>
    <fill>
      <patternFill patternType="solid">
        <fgColor rgb="FFCDB7B5"/>
        <bgColor indexed="64"/>
      </patternFill>
    </fill>
    <fill>
      <patternFill patternType="solid">
        <fgColor rgb="FFFF7256"/>
        <bgColor indexed="64"/>
      </patternFill>
    </fill>
    <fill>
      <patternFill patternType="solid">
        <fgColor rgb="FFFF8C69"/>
        <bgColor indexed="64"/>
      </patternFill>
    </fill>
    <fill>
      <patternFill patternType="solid">
        <fgColor rgb="FFFF866A"/>
        <bgColor indexed="64"/>
      </patternFill>
    </fill>
    <fill>
      <patternFill patternType="solid">
        <fgColor rgb="FFFFA07A"/>
        <bgColor indexed="64"/>
      </patternFill>
    </fill>
    <fill>
      <patternFill patternType="solid">
        <fgColor rgb="FFFFB7A5"/>
        <bgColor indexed="64"/>
      </patternFill>
    </fill>
    <fill>
      <patternFill patternType="solid">
        <fgColor rgb="FFFDBFB7"/>
        <bgColor indexed="64"/>
      </patternFill>
    </fill>
    <fill>
      <patternFill patternType="solid">
        <fgColor rgb="FFEED5D2"/>
        <bgColor indexed="64"/>
      </patternFill>
    </fill>
    <fill>
      <patternFill patternType="solid">
        <fgColor rgb="FFFFE4E1"/>
        <bgColor indexed="64"/>
      </patternFill>
    </fill>
    <fill>
      <patternFill patternType="solid">
        <fgColor rgb="FFEE8262"/>
        <bgColor indexed="64"/>
      </patternFill>
    </fill>
    <fill>
      <patternFill patternType="solid">
        <fgColor rgb="FFEE6A50"/>
        <bgColor indexed="64"/>
      </patternFill>
    </fill>
    <fill>
      <patternFill patternType="solid">
        <fgColor rgb="FFF4661B"/>
        <bgColor indexed="64"/>
      </patternFill>
    </fill>
    <fill>
      <patternFill patternType="solid">
        <fgColor rgb="FFEE7942"/>
        <bgColor indexed="64"/>
      </patternFill>
    </fill>
    <fill>
      <patternFill patternType="solid">
        <fgColor rgb="FFEE7621"/>
        <bgColor indexed="64"/>
      </patternFill>
    </fill>
    <fill>
      <patternFill patternType="solid">
        <fgColor rgb="FFE25822"/>
        <bgColor indexed="64"/>
      </patternFill>
    </fill>
    <fill>
      <patternFill patternType="solid">
        <fgColor rgb="FFC48379"/>
        <bgColor indexed="64"/>
      </patternFill>
    </fill>
    <fill>
      <patternFill patternType="solid">
        <fgColor rgb="FFD9603B"/>
        <bgColor indexed="64"/>
      </patternFill>
    </fill>
    <fill>
      <patternFill patternType="solid">
        <fgColor rgb="FFCD8162"/>
        <bgColor indexed="64"/>
      </patternFill>
    </fill>
    <fill>
      <patternFill patternType="solid">
        <fgColor rgb="FFCD7054"/>
        <bgColor indexed="64"/>
      </patternFill>
    </fill>
    <fill>
      <patternFill patternType="solid">
        <fgColor rgb="FFCB6D51"/>
        <bgColor indexed="64"/>
      </patternFill>
    </fill>
    <fill>
      <patternFill patternType="solid">
        <fgColor rgb="FFCD5B45"/>
        <bgColor indexed="64"/>
      </patternFill>
    </fill>
    <fill>
      <patternFill patternType="solid">
        <fgColor rgb="FFAD8884"/>
        <bgColor indexed="64"/>
      </patternFill>
    </fill>
    <fill>
      <patternFill patternType="solid">
        <fgColor rgb="FFCD6839"/>
        <bgColor indexed="64"/>
      </patternFill>
    </fill>
    <fill>
      <patternFill patternType="solid">
        <fgColor rgb="FFCC5500"/>
        <bgColor indexed="64"/>
      </patternFill>
    </fill>
    <fill>
      <patternFill patternType="solid">
        <fgColor rgb="FFB4745E"/>
        <bgColor indexed="64"/>
      </patternFill>
    </fill>
    <fill>
      <patternFill patternType="solid">
        <fgColor rgb="FFA87C6D"/>
        <bgColor indexed="64"/>
      </patternFill>
    </fill>
    <fill>
      <patternFill patternType="solid">
        <fgColor rgb="FF8F817F"/>
        <bgColor indexed="64"/>
      </patternFill>
    </fill>
    <fill>
      <patternFill patternType="solid">
        <fgColor rgb="FF8B7D7B"/>
        <bgColor indexed="64"/>
      </patternFill>
    </fill>
    <fill>
      <patternFill patternType="solid">
        <fgColor rgb="FFAE4A34"/>
        <bgColor indexed="64"/>
      </patternFill>
    </fill>
    <fill>
      <patternFill patternType="solid">
        <fgColor rgb="FFAD390E"/>
        <bgColor indexed="64"/>
      </patternFill>
    </fill>
    <fill>
      <patternFill patternType="solid">
        <fgColor rgb="FFAD4F09"/>
        <bgColor indexed="64"/>
      </patternFill>
    </fill>
    <fill>
      <patternFill patternType="solid">
        <fgColor rgb="FFA0522D"/>
        <bgColor indexed="64"/>
      </patternFill>
    </fill>
    <fill>
      <patternFill patternType="solid">
        <fgColor rgb="FF9E4732"/>
        <bgColor indexed="64"/>
      </patternFill>
    </fill>
    <fill>
      <patternFill patternType="solid">
        <fgColor rgb="FF99512B"/>
        <bgColor indexed="64"/>
      </patternFill>
    </fill>
    <fill>
      <patternFill patternType="solid">
        <fgColor rgb="FF9D3E0C"/>
        <bgColor indexed="64"/>
      </patternFill>
    </fill>
    <fill>
      <patternFill patternType="solid">
        <fgColor rgb="FF8B5742"/>
        <bgColor indexed="64"/>
      </patternFill>
    </fill>
    <fill>
      <patternFill patternType="solid">
        <fgColor rgb="FF8B4C39"/>
        <bgColor indexed="64"/>
      </patternFill>
    </fill>
    <fill>
      <patternFill patternType="solid">
        <fgColor rgb="FF8B3E2F"/>
        <bgColor indexed="64"/>
      </patternFill>
    </fill>
    <fill>
      <patternFill patternType="solid">
        <fgColor rgb="FF8D4024"/>
        <bgColor indexed="64"/>
      </patternFill>
    </fill>
    <fill>
      <patternFill patternType="solid">
        <fgColor rgb="FF8B3626"/>
        <bgColor indexed="64"/>
      </patternFill>
    </fill>
    <fill>
      <patternFill patternType="solid">
        <fgColor rgb="FF8B4726"/>
        <bgColor indexed="64"/>
      </patternFill>
    </fill>
    <fill>
      <patternFill patternType="solid">
        <fgColor rgb="FF88421D"/>
        <bgColor indexed="64"/>
      </patternFill>
    </fill>
    <fill>
      <patternFill patternType="solid">
        <fgColor rgb="FF882D17"/>
        <bgColor indexed="64"/>
      </patternFill>
    </fill>
    <fill>
      <patternFill patternType="solid">
        <fgColor rgb="FF842E1B"/>
        <bgColor indexed="64"/>
      </patternFill>
    </fill>
    <fill>
      <patternFill patternType="solid">
        <fgColor rgb="FF79443B"/>
        <bgColor indexed="64"/>
      </patternFill>
    </fill>
    <fill>
      <patternFill patternType="solid">
        <fgColor rgb="FF7E3300"/>
        <bgColor indexed="64"/>
      </patternFill>
    </fill>
    <fill>
      <patternFill patternType="solid">
        <fgColor rgb="FF674C47"/>
        <bgColor indexed="64"/>
      </patternFill>
    </fill>
    <fill>
      <patternFill patternType="solid">
        <fgColor rgb="FF5B504F"/>
        <bgColor indexed="64"/>
      </patternFill>
    </fill>
    <fill>
      <patternFill patternType="solid">
        <fgColor rgb="FF703516"/>
        <bgColor indexed="64"/>
      </patternFill>
    </fill>
    <fill>
      <patternFill patternType="solid">
        <fgColor rgb="FF43302E"/>
        <bgColor indexed="64"/>
      </patternFill>
    </fill>
    <fill>
      <patternFill patternType="solid">
        <fgColor rgb="FF87E990"/>
        <bgColor indexed="64"/>
      </patternFill>
    </fill>
    <fill>
      <patternFill patternType="solid">
        <fgColor rgb="FF90EE90"/>
        <bgColor indexed="64"/>
      </patternFill>
    </fill>
    <fill>
      <patternFill patternType="solid">
        <fgColor rgb="FFC1CDC1"/>
        <bgColor indexed="64"/>
      </patternFill>
    </fill>
    <fill>
      <patternFill patternType="solid">
        <fgColor rgb="FF98FB98"/>
        <bgColor indexed="64"/>
      </patternFill>
    </fill>
    <fill>
      <patternFill patternType="solid">
        <fgColor rgb="FFB4EEB4"/>
        <bgColor indexed="64"/>
      </patternFill>
    </fill>
    <fill>
      <patternFill patternType="solid">
        <fgColor rgb="FF9AFF9A"/>
        <bgColor indexed="64"/>
      </patternFill>
    </fill>
    <fill>
      <patternFill patternType="solid">
        <fgColor rgb="FFC1FFC1"/>
        <bgColor indexed="64"/>
      </patternFill>
    </fill>
    <fill>
      <patternFill patternType="solid">
        <fgColor rgb="FFE0EEE0"/>
        <bgColor indexed="64"/>
      </patternFill>
    </fill>
    <fill>
      <patternFill patternType="solid">
        <fgColor rgb="FFF0FFF0"/>
        <bgColor indexed="64"/>
      </patternFill>
    </fill>
    <fill>
      <patternFill patternType="solid">
        <fgColor rgb="FF9BCD9B"/>
        <bgColor indexed="64"/>
      </patternFill>
    </fill>
    <fill>
      <patternFill patternType="solid">
        <fgColor rgb="FF09F911"/>
        <bgColor indexed="64"/>
      </patternFill>
    </fill>
    <fill>
      <patternFill patternType="solid">
        <fgColor rgb="FF3AF24B"/>
        <bgColor indexed="64"/>
      </patternFill>
    </fill>
    <fill>
      <patternFill patternType="solid">
        <fgColor rgb="FF83D37D"/>
        <bgColor indexed="64"/>
      </patternFill>
    </fill>
    <fill>
      <patternFill patternType="solid">
        <fgColor rgb="FF93C592"/>
        <bgColor indexed="64"/>
      </patternFill>
    </fill>
    <fill>
      <patternFill patternType="solid">
        <fgColor rgb="FF00EE00"/>
        <bgColor indexed="64"/>
      </patternFill>
    </fill>
    <fill>
      <patternFill patternType="solid">
        <fgColor rgb="FF7CCD7C"/>
        <bgColor indexed="64"/>
      </patternFill>
    </fill>
    <fill>
      <patternFill patternType="solid">
        <fgColor rgb="FF8FBC8F"/>
        <bgColor indexed="64"/>
      </patternFill>
    </fill>
    <fill>
      <patternFill patternType="solid">
        <fgColor rgb="FF95A595"/>
        <bgColor indexed="64"/>
      </patternFill>
    </fill>
    <fill>
      <patternFill patternType="solid">
        <fgColor rgb="FF32CD32"/>
        <bgColor indexed="64"/>
      </patternFill>
    </fill>
    <fill>
      <patternFill patternType="solid">
        <fgColor rgb="FF00CD00"/>
        <bgColor indexed="64"/>
      </patternFill>
    </fill>
    <fill>
      <patternFill patternType="solid">
        <fgColor rgb="FF34C924"/>
        <bgColor indexed="64"/>
      </patternFill>
    </fill>
    <fill>
      <patternFill patternType="solid">
        <fgColor rgb="FF838B83"/>
        <bgColor indexed="64"/>
      </patternFill>
    </fill>
    <fill>
      <patternFill patternType="solid">
        <fgColor rgb="FF679267"/>
        <bgColor indexed="64"/>
      </patternFill>
    </fill>
    <fill>
      <patternFill patternType="solid">
        <fgColor rgb="FF698B69"/>
        <bgColor indexed="64"/>
      </patternFill>
    </fill>
    <fill>
      <patternFill patternType="solid">
        <fgColor rgb="FF44944A"/>
        <bgColor indexed="64"/>
      </patternFill>
    </fill>
    <fill>
      <patternFill patternType="solid">
        <fgColor rgb="FF548B54"/>
        <bgColor indexed="64"/>
      </patternFill>
    </fill>
    <fill>
      <patternFill patternType="solid">
        <fgColor rgb="FF149414"/>
        <bgColor indexed="64"/>
      </patternFill>
    </fill>
    <fill>
      <patternFill patternType="solid">
        <fgColor rgb="FF238E23"/>
        <bgColor indexed="64"/>
      </patternFill>
    </fill>
    <fill>
      <patternFill patternType="solid">
        <fgColor rgb="FF228B22"/>
        <bgColor indexed="64"/>
      </patternFill>
    </fill>
    <fill>
      <patternFill patternType="solid">
        <fgColor rgb="FF008B00"/>
        <bgColor indexed="64"/>
      </patternFill>
    </fill>
    <fill>
      <patternFill patternType="solid">
        <fgColor rgb="FF426F42"/>
        <bgColor indexed="64"/>
      </patternFill>
    </fill>
    <fill>
      <patternFill patternType="solid">
        <fgColor rgb="FF22780F"/>
        <bgColor indexed="64"/>
      </patternFill>
    </fill>
    <fill>
      <patternFill patternType="solid">
        <fgColor rgb="FF096A09"/>
        <bgColor indexed="64"/>
      </patternFill>
    </fill>
    <fill>
      <patternFill patternType="solid">
        <fgColor rgb="FF006400"/>
        <bgColor indexed="64"/>
      </patternFill>
    </fill>
    <fill>
      <patternFill patternType="solid">
        <fgColor rgb="FF2F4F2F"/>
        <bgColor indexed="64"/>
      </patternFill>
    </fill>
    <fill>
      <patternFill patternType="solid">
        <fgColor rgb="FFB6E5AF"/>
        <bgColor indexed="64"/>
      </patternFill>
    </fill>
    <fill>
      <patternFill patternType="solid">
        <fgColor rgb="FF85C17E"/>
        <bgColor indexed="64"/>
      </patternFill>
    </fill>
    <fill>
      <patternFill patternType="solid">
        <fgColor rgb="FF57D53B"/>
        <bgColor indexed="64"/>
      </patternFill>
    </fill>
    <fill>
      <patternFill patternType="solid">
        <fgColor rgb="FF82C46C"/>
        <bgColor indexed="64"/>
      </patternFill>
    </fill>
    <fill>
      <patternFill patternType="solid">
        <fgColor rgb="FF679F5A"/>
        <bgColor indexed="64"/>
      </patternFill>
    </fill>
    <fill>
      <patternFill patternType="solid">
        <fgColor rgb="FF3A9D23"/>
        <bgColor indexed="64"/>
      </patternFill>
    </fill>
    <fill>
      <patternFill patternType="solid">
        <fgColor rgb="FF1B4F08"/>
        <bgColor indexed="64"/>
      </patternFill>
    </fill>
    <fill>
      <patternFill patternType="solid">
        <fgColor rgb="FF2B3D26"/>
        <bgColor indexed="64"/>
      </patternFill>
    </fill>
    <fill>
      <patternFill patternType="solid">
        <fgColor rgb="FFB0F2B6"/>
        <bgColor indexed="64"/>
      </patternFill>
    </fill>
    <fill>
      <patternFill patternType="solid">
        <fgColor rgb="FF01D758"/>
        <bgColor indexed="64"/>
      </patternFill>
    </fill>
    <fill>
      <patternFill patternType="solid">
        <fgColor rgb="FF16B84E"/>
        <bgColor indexed="64"/>
      </patternFill>
    </fill>
    <fill>
      <patternFill patternType="solid">
        <fgColor rgb="FF689D71"/>
        <bgColor indexed="64"/>
      </patternFill>
    </fill>
    <fill>
      <patternFill patternType="solid">
        <fgColor rgb="FF27A64C"/>
        <bgColor indexed="64"/>
      </patternFill>
    </fill>
    <fill>
      <patternFill patternType="solid">
        <fgColor rgb="FF355E3B"/>
        <bgColor indexed="64"/>
      </patternFill>
    </fill>
    <fill>
      <patternFill patternType="solid">
        <fgColor rgb="FF00561B"/>
        <bgColor indexed="64"/>
      </patternFill>
    </fill>
    <fill>
      <patternFill patternType="solid">
        <fgColor rgb="FF18391E"/>
        <bgColor indexed="64"/>
      </patternFill>
    </fill>
    <fill>
      <patternFill patternType="solid">
        <fgColor rgb="FFBF3EFF"/>
        <bgColor indexed="64"/>
      </patternFill>
    </fill>
    <fill>
      <patternFill patternType="solid">
        <fgColor rgb="FFB23AEE"/>
        <bgColor indexed="64"/>
      </patternFill>
    </fill>
    <fill>
      <patternFill patternType="solid">
        <fgColor rgb="FF9400D3"/>
        <bgColor indexed="64"/>
      </patternFill>
    </fill>
    <fill>
      <patternFill patternType="solid">
        <fgColor rgb="FF9932CD"/>
        <bgColor indexed="64"/>
      </patternFill>
    </fill>
    <fill>
      <patternFill patternType="solid">
        <fgColor rgb="FF9A32CD"/>
        <bgColor indexed="64"/>
      </patternFill>
    </fill>
    <fill>
      <patternFill patternType="solid">
        <fgColor rgb="FF9932CC"/>
        <bgColor indexed="64"/>
      </patternFill>
    </fill>
    <fill>
      <patternFill patternType="solid">
        <fgColor rgb="FF884DA7"/>
        <bgColor indexed="64"/>
      </patternFill>
    </fill>
    <fill>
      <patternFill patternType="solid">
        <fgColor rgb="FF68228B"/>
        <bgColor indexed="64"/>
      </patternFill>
    </fill>
    <fill>
      <patternFill patternType="solid">
        <fgColor rgb="FF120D16"/>
        <bgColor indexed="64"/>
      </patternFill>
    </fill>
    <fill>
      <patternFill patternType="solid">
        <fgColor rgb="FFA020F0"/>
        <bgColor indexed="64"/>
      </patternFill>
    </fill>
    <fill>
      <patternFill patternType="solid">
        <fgColor rgb="FF9966CC"/>
        <bgColor indexed="64"/>
      </patternFill>
    </fill>
    <fill>
      <patternFill patternType="solid">
        <fgColor rgb="FF8806CE"/>
        <bgColor indexed="64"/>
      </patternFill>
    </fill>
    <fill>
      <patternFill patternType="solid">
        <fgColor rgb="FF551A8B"/>
        <bgColor indexed="64"/>
      </patternFill>
    </fill>
    <fill>
      <patternFill patternType="solid">
        <fgColor rgb="FF32174D"/>
        <bgColor indexed="64"/>
      </patternFill>
    </fill>
    <fill>
      <patternFill patternType="solid">
        <fgColor rgb="FF2F2140"/>
        <bgColor indexed="64"/>
      </patternFill>
    </fill>
    <fill>
      <patternFill patternType="solid">
        <fgColor rgb="FFC9A0DC"/>
        <bgColor indexed="64"/>
      </patternFill>
    </fill>
    <fill>
      <patternFill patternType="solid">
        <fgColor rgb="FFCFA0E9"/>
        <bgColor indexed="64"/>
      </patternFill>
    </fill>
    <fill>
      <patternFill patternType="solid">
        <fgColor rgb="FFD6CADD"/>
        <bgColor indexed="64"/>
      </patternFill>
    </fill>
    <fill>
      <patternFill patternType="solid">
        <fgColor rgb="FFB666D2"/>
        <bgColor indexed="64"/>
      </patternFill>
    </fill>
    <fill>
      <patternFill patternType="solid">
        <fgColor rgb="FF401A4C"/>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E0"/>
        <bgColor indexed="64"/>
      </patternFill>
    </fill>
    <fill>
      <patternFill patternType="solid">
        <fgColor rgb="FFC0C0FF"/>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FF"/>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FF4000"/>
        <bgColor indexed="64"/>
      </patternFill>
    </fill>
    <fill>
      <patternFill patternType="solid">
        <fgColor rgb="FFFF402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1"/>
        <bgColor indexed="64"/>
      </patternFill>
    </fill>
    <fill>
      <patternFill patternType="solid">
        <fgColor indexed="61"/>
        <bgColor indexed="64"/>
      </patternFill>
    </fill>
    <fill>
      <patternFill patternType="solid">
        <fgColor rgb="FF7030A0"/>
        <bgColor indexed="50"/>
      </patternFill>
    </fill>
    <fill>
      <patternFill patternType="solid">
        <fgColor rgb="FFFFFFD5"/>
        <bgColor indexed="64"/>
      </patternFill>
    </fill>
    <fill>
      <patternFill patternType="solid">
        <fgColor rgb="FFE2EFDA"/>
        <bgColor indexed="64"/>
      </patternFill>
    </fill>
    <fill>
      <patternFill patternType="solid">
        <fgColor theme="2"/>
        <bgColor indexed="64"/>
      </patternFill>
    </fill>
    <fill>
      <patternFill patternType="solid">
        <fgColor theme="5" tint="0.59999389629810485"/>
        <bgColor indexed="64"/>
      </patternFill>
    </fill>
    <fill>
      <patternFill patternType="solid">
        <fgColor rgb="FFFFC000"/>
        <bgColor theme="9" tint="0.79998168889431442"/>
      </patternFill>
    </fill>
    <fill>
      <patternFill patternType="solid">
        <fgColor theme="5" tint="0.59999389629810485"/>
        <bgColor theme="9" tint="0.79998168889431442"/>
      </patternFill>
    </fill>
    <fill>
      <patternFill patternType="solid">
        <fgColor rgb="FF87CEFA"/>
        <bgColor theme="9" tint="0.79998168889431442"/>
      </patternFill>
    </fill>
    <fill>
      <patternFill patternType="solid">
        <fgColor rgb="FF26C4EC"/>
        <bgColor theme="9" tint="0.79998168889431442"/>
      </patternFill>
    </fill>
    <fill>
      <patternFill patternType="solid">
        <fgColor rgb="FF9683EC"/>
        <bgColor theme="9" tint="0.79998168889431442"/>
      </patternFill>
    </fill>
    <fill>
      <patternFill patternType="solid">
        <fgColor rgb="FF6A5ACD"/>
        <bgColor theme="9" tint="0.79998168889431442"/>
      </patternFill>
    </fill>
    <fill>
      <patternFill patternType="solid">
        <fgColor rgb="FFCAFF70"/>
        <bgColor theme="9" tint="0.79998168889431442"/>
      </patternFill>
    </fill>
    <fill>
      <patternFill patternType="solid">
        <fgColor rgb="FF8DB600"/>
        <bgColor theme="9" tint="0.79998168889431442"/>
      </patternFill>
    </fill>
    <fill>
      <patternFill patternType="solid">
        <fgColor rgb="FF3EB489"/>
        <bgColor theme="9" tint="0.79998168889431442"/>
      </patternFill>
    </fill>
    <fill>
      <patternFill patternType="solid">
        <fgColor rgb="FF00FA9A"/>
        <bgColor theme="9" tint="0.79998168889431442"/>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s>
  <borders count="168">
    <border>
      <left/>
      <right/>
      <top/>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auto="1"/>
      </top>
      <bottom/>
      <diagonal/>
    </border>
    <border>
      <left/>
      <right/>
      <top style="thin">
        <color auto="1"/>
      </top>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medium">
        <color indexed="64"/>
      </left>
      <right style="thin">
        <color indexed="64"/>
      </right>
      <top/>
      <bottom/>
      <diagonal/>
    </border>
    <border>
      <left/>
      <right/>
      <top/>
      <bottom style="thin">
        <color indexed="64"/>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right/>
      <top style="double">
        <color theme="9" tint="0.399945066682943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9" tint="0.39997558519241921"/>
      </bottom>
      <diagonal/>
    </border>
    <border>
      <left/>
      <right style="hair">
        <color indexed="64"/>
      </right>
      <top/>
      <bottom/>
      <diagonal/>
    </border>
    <border>
      <left style="hair">
        <color indexed="64"/>
      </left>
      <right/>
      <top/>
      <bottom/>
      <diagonal/>
    </border>
    <border>
      <left/>
      <right/>
      <top style="hair">
        <color theme="9" tint="0.39994506668294322"/>
      </top>
      <bottom style="hair">
        <color theme="9" tint="0.39994506668294322"/>
      </bottom>
      <diagonal/>
    </border>
    <border>
      <left/>
      <right/>
      <top style="hair">
        <color auto="1"/>
      </top>
      <bottom/>
      <diagonal/>
    </border>
    <border>
      <left/>
      <right/>
      <top/>
      <bottom style="hair">
        <color auto="1"/>
      </bottom>
      <diagonal/>
    </border>
    <border>
      <left style="medium">
        <color indexed="64"/>
      </left>
      <right style="hair">
        <color indexed="64"/>
      </right>
      <top/>
      <bottom/>
      <diagonal/>
    </border>
    <border>
      <left style="hair">
        <color indexed="64"/>
      </left>
      <right/>
      <top style="hair">
        <color indexed="64"/>
      </top>
      <bottom style="hair">
        <color indexed="64"/>
      </bottom>
      <diagonal/>
    </border>
    <border>
      <left/>
      <right/>
      <top style="thin">
        <color auto="1"/>
      </top>
      <bottom style="medium">
        <color auto="1"/>
      </bottom>
      <diagonal/>
    </border>
    <border>
      <left/>
      <right style="mediumDashed">
        <color indexed="64"/>
      </right>
      <top/>
      <bottom style="mediumDash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auto="1"/>
      </right>
      <top style="hair">
        <color indexed="64"/>
      </top>
      <bottom style="hair">
        <color indexed="64"/>
      </bottom>
      <diagonal/>
    </border>
    <border>
      <left style="hair">
        <color auto="1"/>
      </left>
      <right/>
      <top/>
      <bottom style="hair">
        <color auto="1"/>
      </bottom>
      <diagonal/>
    </border>
    <border>
      <left/>
      <right style="hair">
        <color indexed="64"/>
      </right>
      <top style="medium">
        <color indexed="64"/>
      </top>
      <bottom/>
      <diagonal/>
    </border>
    <border>
      <left/>
      <right style="medium">
        <color indexed="64"/>
      </right>
      <top/>
      <bottom style="hair">
        <color auto="1"/>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right/>
      <top/>
      <bottom style="dashed">
        <color auto="1"/>
      </bottom>
      <diagonal/>
    </border>
    <border>
      <left/>
      <right style="medium">
        <color auto="1"/>
      </right>
      <top/>
      <bottom style="dashed">
        <color auto="1"/>
      </bottom>
      <diagonal/>
    </border>
    <border>
      <left style="thin">
        <color auto="1"/>
      </left>
      <right/>
      <top/>
      <bottom style="medium">
        <color indexed="64"/>
      </bottom>
      <diagonal/>
    </border>
    <border>
      <left/>
      <right style="thin">
        <color indexed="64"/>
      </right>
      <top/>
      <bottom style="medium">
        <color indexed="64"/>
      </bottom>
      <diagonal/>
    </border>
    <border>
      <left/>
      <right style="hair">
        <color auto="1"/>
      </right>
      <top/>
      <bottom style="hair">
        <color auto="1"/>
      </bottom>
      <diagonal/>
    </border>
    <border>
      <left/>
      <right style="medium">
        <color auto="1"/>
      </right>
      <top style="thin">
        <color indexed="64"/>
      </top>
      <bottom style="medium">
        <color auto="1"/>
      </bottom>
      <diagonal/>
    </border>
    <border>
      <left style="mediumDashed">
        <color auto="1"/>
      </left>
      <right/>
      <top style="mediumDashed">
        <color auto="1"/>
      </top>
      <bottom/>
      <diagonal/>
    </border>
    <border>
      <left/>
      <right/>
      <top style="mediumDashed">
        <color indexed="64"/>
      </top>
      <bottom/>
      <diagonal/>
    </border>
    <border>
      <left/>
      <right style="mediumDashed">
        <color auto="1"/>
      </right>
      <top style="mediumDashed">
        <color auto="1"/>
      </top>
      <bottom/>
      <diagonal/>
    </border>
    <border>
      <left/>
      <right/>
      <top/>
      <bottom style="mediumDashed">
        <color indexed="64"/>
      </bottom>
      <diagonal/>
    </border>
    <border>
      <left style="mediumDashed">
        <color indexed="64"/>
      </left>
      <right/>
      <top/>
      <bottom/>
      <diagonal/>
    </border>
    <border>
      <left/>
      <right style="mediumDashed">
        <color auto="1"/>
      </right>
      <top/>
      <bottom/>
      <diagonal/>
    </border>
    <border>
      <left/>
      <right/>
      <top style="dashed">
        <color indexed="64"/>
      </top>
      <bottom/>
      <diagonal/>
    </border>
    <border>
      <left style="hair">
        <color auto="1"/>
      </left>
      <right style="hair">
        <color indexed="64"/>
      </right>
      <top/>
      <bottom style="hair">
        <color auto="1"/>
      </bottom>
      <diagonal/>
    </border>
    <border>
      <left/>
      <right style="mediumDashed">
        <color auto="1"/>
      </right>
      <top/>
      <bottom style="hair">
        <color auto="1"/>
      </bottom>
      <diagonal/>
    </border>
    <border>
      <left style="hair">
        <color theme="9" tint="0.39994506668294322"/>
      </left>
      <right/>
      <top style="hair">
        <color theme="9" tint="0.39994506668294322"/>
      </top>
      <bottom style="hair">
        <color theme="9" tint="0.39994506668294322"/>
      </bottom>
      <diagonal/>
    </border>
    <border>
      <left style="hair">
        <color theme="9" tint="0.39994506668294322"/>
      </left>
      <right/>
      <top/>
      <bottom style="hair">
        <color theme="9" tint="0.39988402966399123"/>
      </bottom>
      <diagonal/>
    </border>
    <border>
      <left style="mediumDashed">
        <color indexed="64"/>
      </left>
      <right/>
      <top/>
      <bottom style="mediumDashed">
        <color indexed="64"/>
      </bottom>
      <diagonal/>
    </border>
    <border>
      <left/>
      <right/>
      <top/>
      <bottom style="double">
        <color theme="9" tint="0.39994506668294322"/>
      </bottom>
      <diagonal/>
    </border>
    <border>
      <left/>
      <right style="medium">
        <color auto="1"/>
      </right>
      <top style="dashed">
        <color indexed="64"/>
      </top>
      <bottom/>
      <diagonal/>
    </border>
    <border>
      <left style="mediumDashed">
        <color auto="1"/>
      </left>
      <right/>
      <top style="dashed">
        <color indexed="64"/>
      </top>
      <bottom/>
      <diagonal/>
    </border>
    <border>
      <left style="mediumDashed">
        <color auto="1"/>
      </left>
      <right/>
      <top style="medium">
        <color auto="1"/>
      </top>
      <bottom/>
      <diagonal/>
    </border>
    <border>
      <left style="mediumDashed">
        <color auto="1"/>
      </left>
      <right/>
      <top/>
      <bottom style="dashed">
        <color auto="1"/>
      </bottom>
      <diagonal/>
    </border>
    <border>
      <left style="mediumDashed">
        <color auto="1"/>
      </left>
      <right/>
      <top/>
      <bottom style="medium">
        <color indexed="64"/>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right style="medium">
        <color theme="4" tint="0.39994506668294322"/>
      </right>
      <top style="medium">
        <color theme="4" tint="0.39994506668294322"/>
      </top>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top/>
      <bottom style="medium">
        <color theme="4" tint="0.39994506668294322"/>
      </bottom>
      <diagonal/>
    </border>
    <border>
      <left/>
      <right style="medium">
        <color theme="4" tint="0.39994506668294322"/>
      </right>
      <top/>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bottom style="medium">
        <color theme="4" tint="0.39994506668294322"/>
      </bottom>
      <diagonal/>
    </border>
    <border>
      <left style="hair">
        <color indexed="64"/>
      </left>
      <right/>
      <top style="double">
        <color indexed="64"/>
      </top>
      <bottom/>
      <diagonal/>
    </border>
    <border>
      <left/>
      <right/>
      <top style="double">
        <color auto="1"/>
      </top>
      <bottom/>
      <diagonal/>
    </border>
    <border>
      <left style="mediumDashed">
        <color theme="0" tint="-0.24994659260841701"/>
      </left>
      <right/>
      <top style="double">
        <color auto="1"/>
      </top>
      <bottom/>
      <diagonal/>
    </border>
    <border>
      <left/>
      <right style="medium">
        <color auto="1"/>
      </right>
      <top style="double">
        <color auto="1"/>
      </top>
      <bottom/>
      <diagonal/>
    </border>
    <border>
      <left style="mediumDashed">
        <color theme="0" tint="-0.24994659260841701"/>
      </left>
      <right/>
      <top/>
      <bottom/>
      <diagonal/>
    </border>
    <border>
      <left style="medium">
        <color indexed="64"/>
      </left>
      <right/>
      <top style="mediumDashed">
        <color indexed="64"/>
      </top>
      <bottom/>
      <diagonal/>
    </border>
    <border>
      <left style="medium">
        <color indexed="64"/>
      </left>
      <right style="thin">
        <color theme="9" tint="0.39994506668294322"/>
      </right>
      <top/>
      <bottom style="thin">
        <color theme="9" tint="0.39994506668294322"/>
      </bottom>
      <diagonal/>
    </border>
    <border>
      <left style="medium">
        <color indexed="64"/>
      </left>
      <right style="thin">
        <color theme="9" tint="0.39994506668294322"/>
      </right>
      <top style="thin">
        <color theme="9" tint="0.39994506668294322"/>
      </top>
      <bottom style="thin">
        <color theme="9" tint="0.399945066682943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right style="hair">
        <color theme="9" tint="-0.24994659260841701"/>
      </right>
      <top/>
      <bottom style="hair">
        <color theme="9" tint="-0.24994659260841701"/>
      </bottom>
      <diagonal/>
    </border>
    <border>
      <left style="hair">
        <color theme="9" tint="-0.24994659260841701"/>
      </left>
      <right style="hair">
        <color theme="9" tint="-0.24994659260841701"/>
      </right>
      <top/>
      <bottom style="hair">
        <color theme="9" tint="-0.24994659260841701"/>
      </bottom>
      <diagonal/>
    </border>
    <border>
      <left/>
      <right style="hair">
        <color theme="9" tint="-0.24994659260841701"/>
      </right>
      <top/>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auto="1"/>
      </bottom>
      <diagonal/>
    </border>
    <border>
      <left style="hair">
        <color theme="9" tint="-0.24994659260841701"/>
      </left>
      <right style="hair">
        <color theme="9" tint="-0.24994659260841701"/>
      </right>
      <top style="hair">
        <color indexed="64"/>
      </top>
      <bottom style="hair">
        <color theme="9" tint="-0.24994659260841701"/>
      </bottom>
      <diagonal/>
    </border>
    <border>
      <left style="hair">
        <color theme="9" tint="-0.24994659260841701"/>
      </left>
      <right style="hair">
        <color theme="9" tint="-0.24994659260841701"/>
      </right>
      <top style="hair">
        <color theme="9" tint="-0.24994659260841701"/>
      </top>
      <bottom style="hair">
        <color auto="1"/>
      </bottom>
      <diagonal/>
    </border>
    <border>
      <left/>
      <right style="medium">
        <color indexed="64"/>
      </right>
      <top style="mediumDashed">
        <color auto="1"/>
      </top>
      <bottom/>
      <diagonal/>
    </border>
    <border>
      <left style="medium">
        <color indexed="64"/>
      </left>
      <right style="hair">
        <color theme="9" tint="-0.24994659260841701"/>
      </right>
      <top/>
      <bottom/>
      <diagonal/>
    </border>
    <border>
      <left style="medium">
        <color indexed="64"/>
      </left>
      <right style="hair">
        <color theme="9" tint="-0.24994659260841701"/>
      </right>
      <top/>
      <bottom style="hair">
        <color theme="9" tint="-0.24994659260841701"/>
      </bottom>
      <diagonal/>
    </border>
    <border>
      <left style="medium">
        <color indexed="64"/>
      </left>
      <right/>
      <top/>
      <bottom style="thin">
        <color theme="9" tint="0.39997558519241921"/>
      </bottom>
      <diagonal/>
    </border>
    <border>
      <left/>
      <right style="mediumDashed">
        <color theme="9" tint="0.39994506668294322"/>
      </right>
      <top/>
      <bottom/>
      <diagonal/>
    </border>
    <border>
      <left/>
      <right/>
      <top/>
      <bottom style="double">
        <color theme="9" tint="0.39988402966399123"/>
      </bottom>
      <diagonal/>
    </border>
    <border>
      <left/>
      <right/>
      <top style="double">
        <color theme="9" tint="0.39988402966399123"/>
      </top>
      <bottom/>
      <diagonal/>
    </border>
    <border>
      <left/>
      <right style="mediumDashed">
        <color theme="9" tint="0.39985351115451523"/>
      </right>
      <top style="thin">
        <color theme="9" tint="0.39985351115451523"/>
      </top>
      <bottom style="thin">
        <color theme="9" tint="0.39985351115451523"/>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right style="hair">
        <color theme="9" tint="0.39985351115451523"/>
      </right>
      <top style="hair">
        <color theme="9" tint="0.39988402966399123"/>
      </top>
      <bottom style="hair">
        <color theme="9" tint="0.39988402966399123"/>
      </bottom>
      <diagonal/>
    </border>
    <border>
      <left style="double">
        <color theme="9" tint="0.39994506668294322"/>
      </left>
      <right/>
      <top style="double">
        <color theme="9" tint="0.39994506668294322"/>
      </top>
      <bottom/>
      <diagonal/>
    </border>
    <border>
      <left style="thin">
        <color theme="9" tint="0.39985351115451523"/>
      </left>
      <right style="mediumDashed">
        <color theme="9" tint="0.39985351115451523"/>
      </right>
      <top style="double">
        <color theme="9" tint="0.39994506668294322"/>
      </top>
      <bottom/>
      <diagonal/>
    </border>
    <border>
      <left style="mediumDashed">
        <color theme="9" tint="0.39985351115451523"/>
      </left>
      <right/>
      <top style="double">
        <color theme="9" tint="0.39994506668294322"/>
      </top>
      <bottom/>
      <diagonal/>
    </border>
    <border>
      <left/>
      <right style="double">
        <color theme="9" tint="0.39994506668294322"/>
      </right>
      <top style="double">
        <color theme="9" tint="0.39994506668294322"/>
      </top>
      <bottom/>
      <diagonal/>
    </border>
    <border>
      <left style="double">
        <color theme="9" tint="0.39994506668294322"/>
      </left>
      <right/>
      <top/>
      <bottom style="double">
        <color theme="9" tint="0.39994506668294322"/>
      </bottom>
      <diagonal/>
    </border>
    <border>
      <left style="thin">
        <color theme="9" tint="0.39985351115451523"/>
      </left>
      <right style="mediumDashed">
        <color theme="9" tint="0.39985351115451523"/>
      </right>
      <top/>
      <bottom style="double">
        <color theme="9" tint="0.39994506668294322"/>
      </bottom>
      <diagonal/>
    </border>
    <border>
      <left style="mediumDashed">
        <color theme="9" tint="0.39985351115451523"/>
      </left>
      <right/>
      <top/>
      <bottom style="double">
        <color theme="9" tint="0.39994506668294322"/>
      </bottom>
      <diagonal/>
    </border>
    <border>
      <left/>
      <right style="double">
        <color theme="9" tint="0.39994506668294322"/>
      </right>
      <top/>
      <bottom style="double">
        <color theme="9" tint="0.39994506668294322"/>
      </bottom>
      <diagonal/>
    </border>
    <border>
      <left style="hair">
        <color theme="9" tint="0.39994506668294322"/>
      </left>
      <right/>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right/>
      <top style="thin">
        <color indexed="8"/>
      </top>
      <bottom style="thin">
        <color indexed="8"/>
      </bottom>
      <diagonal/>
    </border>
    <border>
      <left style="hair">
        <color auto="1"/>
      </left>
      <right style="mediumDashed">
        <color auto="1"/>
      </right>
      <top/>
      <bottom/>
      <diagonal/>
    </border>
    <border>
      <left style="hair">
        <color auto="1"/>
      </left>
      <right style="hair">
        <color auto="1"/>
      </right>
      <top style="hair">
        <color auto="1"/>
      </top>
      <bottom style="hair">
        <color auto="1"/>
      </bottom>
      <diagonal/>
    </border>
    <border>
      <left/>
      <right/>
      <top style="thin">
        <color auto="1"/>
      </top>
      <bottom style="medium">
        <color auto="1"/>
      </bottom>
      <diagonal/>
    </border>
    <border>
      <left style="medium">
        <color indexed="64"/>
      </left>
      <right/>
      <top style="hair">
        <color indexed="64"/>
      </top>
      <bottom/>
      <diagonal/>
    </border>
    <border>
      <left/>
      <right style="hair">
        <color indexed="64"/>
      </right>
      <top style="hair">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auto="1"/>
      </left>
      <right/>
      <top style="hair">
        <color auto="1"/>
      </top>
      <bottom style="hair">
        <color auto="1"/>
      </bottom>
      <diagonal/>
    </border>
    <border>
      <left style="hair">
        <color indexed="64"/>
      </left>
      <right style="hair">
        <color indexed="64"/>
      </right>
      <top style="hair">
        <color indexed="64"/>
      </top>
      <bottom style="mediumDashed">
        <color indexed="64"/>
      </bottom>
      <diagonal/>
    </border>
    <border>
      <left style="hair">
        <color auto="1"/>
      </left>
      <right style="mediumDashed">
        <color auto="1"/>
      </right>
      <top style="hair">
        <color auto="1"/>
      </top>
      <bottom style="mediumDashed">
        <color indexed="64"/>
      </bottom>
      <diagonal/>
    </border>
    <border>
      <left style="hair">
        <color auto="1"/>
      </left>
      <right style="mediumDashed">
        <color auto="1"/>
      </right>
      <top style="hair">
        <color auto="1"/>
      </top>
      <bottom style="hair">
        <color auto="1"/>
      </bottom>
      <diagonal/>
    </border>
    <border>
      <left style="hair">
        <color indexed="64"/>
      </left>
      <right style="hair">
        <color indexed="64"/>
      </right>
      <top style="hair">
        <color auto="1"/>
      </top>
      <bottom style="hair">
        <color theme="9" tint="-0.24994659260841701"/>
      </bottom>
      <diagonal/>
    </border>
    <border>
      <left style="hair">
        <color indexed="64"/>
      </left>
      <right style="hair">
        <color indexed="64"/>
      </right>
      <top style="hair">
        <color theme="9" tint="-0.24994659260841701"/>
      </top>
      <bottom style="hair">
        <color theme="9" tint="-0.24994659260841701"/>
      </bottom>
      <diagonal/>
    </border>
    <border>
      <left style="hair">
        <color indexed="64"/>
      </left>
      <right style="hair">
        <color indexed="64"/>
      </right>
      <top style="hair">
        <color theme="9" tint="-0.24994659260841701"/>
      </top>
      <bottom style="mediumDashed">
        <color indexed="64"/>
      </bottom>
      <diagonal/>
    </border>
    <border>
      <left style="hair">
        <color indexed="64"/>
      </left>
      <right/>
      <top style="hair">
        <color indexed="64"/>
      </top>
      <bottom/>
      <diagonal/>
    </border>
    <border>
      <left style="medium">
        <color indexed="64"/>
      </left>
      <right/>
      <top/>
      <bottom style="hair">
        <color auto="1"/>
      </bottom>
      <diagonal/>
    </border>
    <border>
      <left style="hair">
        <color indexed="64"/>
      </left>
      <right style="medium">
        <color indexed="64"/>
      </right>
      <top/>
      <bottom/>
      <diagonal/>
    </border>
    <border>
      <left style="mediumDashed">
        <color indexed="64"/>
      </left>
      <right style="hair">
        <color indexed="64"/>
      </right>
      <top/>
      <bottom style="mediumDashed">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Dashed">
        <color indexed="64"/>
      </bottom>
      <diagonal/>
    </border>
    <border>
      <left style="mediumDashed">
        <color indexed="64"/>
      </left>
      <right style="hair">
        <color indexed="64"/>
      </right>
      <top/>
      <bottom/>
      <diagonal/>
    </border>
    <border>
      <left/>
      <right/>
      <top style="hair">
        <color auto="1"/>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Dashed">
        <color auto="1"/>
      </right>
      <top style="thin">
        <color auto="1"/>
      </top>
      <bottom/>
      <diagonal/>
    </border>
    <border>
      <left style="hair">
        <color indexed="64"/>
      </left>
      <right/>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s>
  <cellStyleXfs count="51">
    <xf numFmtId="0" fontId="0" fillId="0" borderId="0"/>
    <xf numFmtId="0" fontId="6" fillId="0" borderId="0" applyNumberFormat="0" applyFill="0" applyBorder="0" applyAlignment="0" applyProtection="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51" fillId="0" borderId="0"/>
    <xf numFmtId="0" fontId="1" fillId="0" borderId="0"/>
    <xf numFmtId="0" fontId="1" fillId="0" borderId="0"/>
    <xf numFmtId="0" fontId="1" fillId="0" borderId="0"/>
    <xf numFmtId="0" fontId="34" fillId="0" borderId="0"/>
    <xf numFmtId="0" fontId="7" fillId="0" borderId="0"/>
    <xf numFmtId="0" fontId="1" fillId="0" borderId="0"/>
    <xf numFmtId="0" fontId="81" fillId="0" borderId="0"/>
    <xf numFmtId="0" fontId="1" fillId="0" borderId="0"/>
    <xf numFmtId="0" fontId="97" fillId="0" borderId="0"/>
    <xf numFmtId="0" fontId="7" fillId="0" borderId="0"/>
    <xf numFmtId="0" fontId="6" fillId="0" borderId="0" applyNumberFormat="0" applyFill="0" applyBorder="0" applyAlignment="0" applyProtection="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51" fillId="0" borderId="0"/>
    <xf numFmtId="0" fontId="34" fillId="0" borderId="0"/>
    <xf numFmtId="0" fontId="7" fillId="0" borderId="0"/>
    <xf numFmtId="0" fontId="1" fillId="0" borderId="0"/>
    <xf numFmtId="0" fontId="155" fillId="0" borderId="0"/>
    <xf numFmtId="0" fontId="157" fillId="0" borderId="0"/>
    <xf numFmtId="0" fontId="165" fillId="0" borderId="0" applyNumberFormat="0" applyFill="0" applyBorder="0" applyAlignment="0" applyProtection="0">
      <alignment vertical="top"/>
      <protection locked="0"/>
    </xf>
    <xf numFmtId="0" fontId="6" fillId="0" borderId="0" applyNumberFormat="0" applyFill="0" applyBorder="0" applyAlignment="0" applyProtection="0"/>
    <xf numFmtId="0" fontId="165" fillId="0" borderId="0" applyNumberFormat="0" applyFill="0" applyBorder="0" applyAlignment="0" applyProtection="0">
      <alignment vertical="top"/>
      <protection locked="0"/>
    </xf>
    <xf numFmtId="0" fontId="240" fillId="0" borderId="0"/>
    <xf numFmtId="0" fontId="288" fillId="0" borderId="0"/>
    <xf numFmtId="0" fontId="7" fillId="0" borderId="0"/>
  </cellStyleXfs>
  <cellXfs count="4045">
    <xf numFmtId="0" fontId="0" fillId="0" borderId="0" xfId="0"/>
    <xf numFmtId="0" fontId="2" fillId="2" borderId="0" xfId="2" applyFont="1" applyFill="1" applyAlignment="1">
      <alignment horizontal="center" vertical="center"/>
    </xf>
    <xf numFmtId="0" fontId="11" fillId="6" borderId="0" xfId="2" applyFont="1" applyFill="1" applyAlignment="1">
      <alignment vertical="center"/>
    </xf>
    <xf numFmtId="0" fontId="1" fillId="0" borderId="0" xfId="0" applyFont="1"/>
    <xf numFmtId="0" fontId="12" fillId="9" borderId="0" xfId="2" applyFont="1" applyFill="1" applyAlignment="1">
      <alignment horizontal="center" vertical="center"/>
    </xf>
    <xf numFmtId="0" fontId="0" fillId="10" borderId="0" xfId="0" applyFill="1"/>
    <xf numFmtId="0" fontId="16" fillId="6" borderId="0" xfId="2" applyFont="1" applyFill="1" applyAlignment="1">
      <alignment vertical="center"/>
    </xf>
    <xf numFmtId="0" fontId="10" fillId="10" borderId="0" xfId="7" applyFont="1" applyFill="1" applyAlignment="1">
      <alignment horizontal="center" vertical="center"/>
    </xf>
    <xf numFmtId="0" fontId="10" fillId="10" borderId="0" xfId="4" applyFont="1" applyFill="1" applyAlignment="1">
      <alignment horizontal="center" vertical="center"/>
    </xf>
    <xf numFmtId="0" fontId="4" fillId="10" borderId="0" xfId="0" applyFont="1" applyFill="1"/>
    <xf numFmtId="0" fontId="20" fillId="6" borderId="0" xfId="2" applyFont="1" applyFill="1" applyAlignment="1">
      <alignment vertical="center"/>
    </xf>
    <xf numFmtId="0" fontId="21" fillId="8" borderId="0" xfId="2" applyFont="1" applyFill="1" applyAlignment="1">
      <alignment horizontal="left" vertical="center"/>
    </xf>
    <xf numFmtId="0" fontId="1" fillId="10" borderId="0" xfId="0" applyFont="1" applyFill="1"/>
    <xf numFmtId="0" fontId="0" fillId="10" borderId="0" xfId="0" applyFill="1" applyAlignment="1">
      <alignment horizontal="center" vertical="center"/>
    </xf>
    <xf numFmtId="0" fontId="22" fillId="10" borderId="0" xfId="7" applyFont="1" applyFill="1" applyAlignment="1">
      <alignment horizontal="center" vertical="center"/>
    </xf>
    <xf numFmtId="0" fontId="0" fillId="10" borderId="2" xfId="0" applyFill="1" applyBorder="1"/>
    <xf numFmtId="0" fontId="0" fillId="10" borderId="1" xfId="0" applyFill="1" applyBorder="1"/>
    <xf numFmtId="0" fontId="0" fillId="10" borderId="3" xfId="0" applyFill="1" applyBorder="1"/>
    <xf numFmtId="0" fontId="19" fillId="10" borderId="0" xfId="7" applyFont="1" applyFill="1"/>
    <xf numFmtId="0" fontId="28" fillId="10" borderId="0" xfId="2" applyFont="1" applyFill="1" applyAlignment="1">
      <alignment horizontal="center" vertical="center"/>
    </xf>
    <xf numFmtId="0" fontId="29" fillId="10" borderId="0" xfId="2" applyFont="1" applyFill="1" applyAlignment="1" applyProtection="1">
      <alignment horizontal="left" vertical="center"/>
      <protection hidden="1"/>
    </xf>
    <xf numFmtId="0" fontId="30" fillId="10" borderId="0" xfId="2" applyFont="1" applyFill="1" applyAlignment="1" applyProtection="1">
      <alignment horizontal="center" vertical="center"/>
      <protection hidden="1"/>
    </xf>
    <xf numFmtId="0" fontId="30" fillId="10" borderId="0" xfId="2" applyFont="1" applyFill="1" applyAlignment="1" applyProtection="1">
      <alignment vertical="center"/>
      <protection hidden="1"/>
    </xf>
    <xf numFmtId="0" fontId="31" fillId="8" borderId="0" xfId="2" applyFont="1" applyFill="1" applyAlignment="1">
      <alignment horizontal="right" vertical="center"/>
    </xf>
    <xf numFmtId="0" fontId="31" fillId="8" borderId="0" xfId="2" applyFont="1" applyFill="1" applyAlignment="1">
      <alignment horizontal="left" vertical="center"/>
    </xf>
    <xf numFmtId="0" fontId="0" fillId="10" borderId="6" xfId="0" applyFill="1" applyBorder="1"/>
    <xf numFmtId="0" fontId="4" fillId="10" borderId="0" xfId="0" applyFont="1" applyFill="1" applyAlignment="1">
      <alignment horizontal="center" vertical="center"/>
    </xf>
    <xf numFmtId="0" fontId="4" fillId="0" borderId="0" xfId="0" applyFont="1" applyAlignment="1">
      <alignment horizontal="left" vertical="center"/>
    </xf>
    <xf numFmtId="0" fontId="0" fillId="10" borderId="7" xfId="0" applyFill="1" applyBorder="1"/>
    <xf numFmtId="0" fontId="34" fillId="10" borderId="0" xfId="0" applyFont="1" applyFill="1"/>
    <xf numFmtId="0" fontId="35" fillId="10" borderId="0" xfId="2" applyFont="1" applyFill="1" applyAlignment="1" applyProtection="1">
      <alignment horizontal="right" vertical="center"/>
      <protection hidden="1"/>
    </xf>
    <xf numFmtId="0" fontId="36" fillId="6" borderId="0" xfId="2" applyFont="1" applyFill="1" applyAlignment="1">
      <alignment vertical="center"/>
    </xf>
    <xf numFmtId="0" fontId="1" fillId="0" borderId="0" xfId="4"/>
    <xf numFmtId="0" fontId="38" fillId="14" borderId="5" xfId="2" applyFont="1" applyFill="1" applyBorder="1" applyAlignment="1" applyProtection="1">
      <alignment horizontal="center" vertical="center"/>
      <protection hidden="1"/>
    </xf>
    <xf numFmtId="0" fontId="0" fillId="10" borderId="0" xfId="0" applyFill="1" applyAlignment="1">
      <alignment horizontal="left" vertical="center"/>
    </xf>
    <xf numFmtId="0" fontId="39" fillId="10" borderId="0" xfId="0" applyFont="1" applyFill="1"/>
    <xf numFmtId="0" fontId="30" fillId="10" borderId="9" xfId="2" applyFont="1" applyFill="1" applyBorder="1" applyAlignment="1" applyProtection="1">
      <alignment horizontal="left" vertical="center"/>
      <protection hidden="1"/>
    </xf>
    <xf numFmtId="0" fontId="30" fillId="10" borderId="9" xfId="2" applyFont="1" applyFill="1" applyBorder="1" applyAlignment="1" applyProtection="1">
      <alignment vertical="center"/>
      <protection hidden="1"/>
    </xf>
    <xf numFmtId="0" fontId="39" fillId="0" borderId="0" xfId="0" applyFont="1" applyAlignment="1">
      <alignment vertical="center"/>
    </xf>
    <xf numFmtId="0" fontId="34" fillId="10" borderId="0" xfId="0" applyFont="1" applyFill="1" applyAlignment="1">
      <alignment vertical="center"/>
    </xf>
    <xf numFmtId="167" fontId="41" fillId="5" borderId="0" xfId="10" applyNumberFormat="1" applyFont="1" applyFill="1" applyAlignment="1">
      <alignment horizontal="left" vertical="center"/>
    </xf>
    <xf numFmtId="0" fontId="11" fillId="6" borderId="0" xfId="2" applyFont="1" applyFill="1" applyAlignment="1">
      <alignment horizontal="left" vertical="center"/>
    </xf>
    <xf numFmtId="0" fontId="6" fillId="0" borderId="0" xfId="1" applyAlignment="1">
      <alignment vertical="center"/>
    </xf>
    <xf numFmtId="0" fontId="1" fillId="10" borderId="0" xfId="4" applyFill="1"/>
    <xf numFmtId="0" fontId="28" fillId="0" borderId="0" xfId="2" applyFont="1" applyAlignment="1">
      <alignment horizontal="center" vertical="center"/>
    </xf>
    <xf numFmtId="0" fontId="3" fillId="0" borderId="0" xfId="0" applyFont="1"/>
    <xf numFmtId="0" fontId="6" fillId="10" borderId="0" xfId="1" applyFill="1"/>
    <xf numFmtId="0" fontId="6" fillId="0" borderId="0" xfId="1"/>
    <xf numFmtId="0" fontId="0" fillId="10" borderId="0" xfId="0" applyFill="1" applyAlignment="1">
      <alignment horizontal="left" vertical="center" indent="1"/>
    </xf>
    <xf numFmtId="0" fontId="0" fillId="10" borderId="0" xfId="0" applyFill="1" applyAlignment="1">
      <alignment horizontal="left" vertical="center" indent="2"/>
    </xf>
    <xf numFmtId="0" fontId="6" fillId="10" borderId="0" xfId="1" applyFill="1" applyAlignment="1">
      <alignment horizontal="left" vertical="center"/>
    </xf>
    <xf numFmtId="0" fontId="4" fillId="10" borderId="0" xfId="0" applyFont="1" applyFill="1" applyAlignment="1">
      <alignment horizontal="left" vertical="center" indent="1"/>
    </xf>
    <xf numFmtId="0" fontId="0" fillId="0" borderId="0" xfId="0" applyAlignment="1">
      <alignment horizontal="center"/>
    </xf>
    <xf numFmtId="0" fontId="75" fillId="39" borderId="5" xfId="2" applyFont="1" applyFill="1" applyBorder="1" applyAlignment="1" applyProtection="1">
      <alignment horizontal="center" vertical="center"/>
      <protection hidden="1"/>
    </xf>
    <xf numFmtId="0" fontId="4" fillId="10" borderId="0" xfId="0" applyFont="1" applyFill="1" applyAlignment="1">
      <alignment horizontal="left" vertical="center"/>
    </xf>
    <xf numFmtId="0" fontId="1" fillId="10" borderId="0" xfId="4" applyFill="1" applyAlignment="1">
      <alignment vertical="center"/>
    </xf>
    <xf numFmtId="0" fontId="25" fillId="10" borderId="0" xfId="2" applyFont="1" applyFill="1" applyAlignment="1" applyProtection="1">
      <alignment horizontal="left" vertical="center"/>
      <protection hidden="1"/>
    </xf>
    <xf numFmtId="0" fontId="19" fillId="0" borderId="0" xfId="2" applyFont="1"/>
    <xf numFmtId="0" fontId="0" fillId="10" borderId="8" xfId="0" applyFill="1" applyBorder="1"/>
    <xf numFmtId="0" fontId="0" fillId="10" borderId="9" xfId="0" applyFill="1" applyBorder="1"/>
    <xf numFmtId="0" fontId="0" fillId="10" borderId="10" xfId="0" applyFill="1" applyBorder="1"/>
    <xf numFmtId="0" fontId="34" fillId="10" borderId="0" xfId="8" applyFont="1" applyFill="1"/>
    <xf numFmtId="1" fontId="71" fillId="30" borderId="21" xfId="2" applyNumberFormat="1" applyFont="1" applyFill="1" applyBorder="1" applyAlignment="1">
      <alignment horizontal="center" vertical="center"/>
    </xf>
    <xf numFmtId="0" fontId="65" fillId="12" borderId="5" xfId="2" applyFont="1" applyFill="1" applyBorder="1" applyAlignment="1" applyProtection="1">
      <alignment horizontal="center" vertical="center"/>
      <protection hidden="1"/>
    </xf>
    <xf numFmtId="0" fontId="0" fillId="10" borderId="0" xfId="0" applyFill="1" applyAlignment="1">
      <alignment horizontal="center"/>
    </xf>
    <xf numFmtId="0" fontId="6" fillId="10" borderId="0" xfId="1" applyFill="1" applyAlignment="1">
      <alignment horizontal="left" vertical="center" indent="1"/>
    </xf>
    <xf numFmtId="0" fontId="83" fillId="0" borderId="0" xfId="0" applyFont="1"/>
    <xf numFmtId="0" fontId="39" fillId="10" borderId="0" xfId="0" applyFont="1" applyFill="1" applyAlignment="1">
      <alignment vertical="center"/>
    </xf>
    <xf numFmtId="0" fontId="24" fillId="10" borderId="0" xfId="0" applyFont="1" applyFill="1"/>
    <xf numFmtId="0" fontId="0" fillId="10" borderId="9" xfId="0" applyFill="1" applyBorder="1" applyAlignment="1">
      <alignment horizontal="left" vertical="center"/>
    </xf>
    <xf numFmtId="0" fontId="12" fillId="7" borderId="2" xfId="2" applyFont="1" applyFill="1" applyBorder="1" applyAlignment="1" applyProtection="1">
      <alignment horizontal="center" vertical="center" textRotation="90"/>
      <protection locked="0"/>
    </xf>
    <xf numFmtId="0" fontId="2" fillId="46" borderId="6" xfId="21" applyFont="1" applyFill="1" applyBorder="1" applyAlignment="1">
      <alignment horizontal="center" vertical="center"/>
    </xf>
    <xf numFmtId="0" fontId="2" fillId="47" borderId="0" xfId="21" applyFont="1" applyFill="1" applyAlignment="1">
      <alignment horizontal="center" vertical="center"/>
    </xf>
    <xf numFmtId="0" fontId="88" fillId="10" borderId="0" xfId="4" applyFont="1" applyFill="1" applyAlignment="1">
      <alignment horizontal="right" vertical="center"/>
    </xf>
    <xf numFmtId="0" fontId="88" fillId="10" borderId="0" xfId="4" applyFont="1" applyFill="1" applyAlignment="1">
      <alignment vertical="center"/>
    </xf>
    <xf numFmtId="0" fontId="10" fillId="10" borderId="7" xfId="7" applyFont="1" applyFill="1" applyBorder="1" applyAlignment="1">
      <alignment horizontal="center" vertical="center"/>
    </xf>
    <xf numFmtId="0" fontId="12" fillId="10" borderId="0" xfId="2" applyFont="1" applyFill="1" applyAlignment="1" applyProtection="1">
      <alignment horizontal="right" vertical="center"/>
      <protection locked="0"/>
    </xf>
    <xf numFmtId="2" fontId="43" fillId="48" borderId="0" xfId="2" applyNumberFormat="1" applyFont="1" applyFill="1" applyAlignment="1" applyProtection="1">
      <alignment horizontal="center" vertical="center"/>
      <protection hidden="1"/>
    </xf>
    <xf numFmtId="0" fontId="82" fillId="25" borderId="31" xfId="2" applyFont="1" applyFill="1" applyBorder="1" applyAlignment="1" applyProtection="1">
      <alignment horizontal="center" vertical="center"/>
      <protection hidden="1"/>
    </xf>
    <xf numFmtId="164" fontId="58" fillId="48" borderId="32" xfId="2" applyNumberFormat="1" applyFont="1" applyFill="1" applyBorder="1" applyAlignment="1" applyProtection="1">
      <alignment horizontal="center" vertical="center"/>
      <protection hidden="1"/>
    </xf>
    <xf numFmtId="0" fontId="54" fillId="25" borderId="31" xfId="2" applyFont="1" applyFill="1" applyBorder="1" applyAlignment="1" applyProtection="1">
      <alignment horizontal="center" vertical="center"/>
      <protection hidden="1"/>
    </xf>
    <xf numFmtId="0" fontId="39" fillId="5" borderId="13" xfId="0" applyFont="1" applyFill="1" applyBorder="1" applyAlignment="1">
      <alignment vertical="center"/>
    </xf>
    <xf numFmtId="0" fontId="19" fillId="5" borderId="0" xfId="2" applyFont="1" applyFill="1" applyAlignment="1" applyProtection="1">
      <alignment vertical="center" wrapText="1"/>
      <protection hidden="1"/>
    </xf>
    <xf numFmtId="0" fontId="0" fillId="10" borderId="0" xfId="4" applyFont="1" applyFill="1" applyAlignment="1">
      <alignment horizontal="right" vertical="center"/>
    </xf>
    <xf numFmtId="0" fontId="90" fillId="10" borderId="0" xfId="0" applyFont="1" applyFill="1" applyAlignment="1">
      <alignment vertical="center"/>
    </xf>
    <xf numFmtId="0" fontId="83" fillId="10" borderId="0" xfId="0" applyFont="1" applyFill="1" applyAlignment="1">
      <alignment vertical="center"/>
    </xf>
    <xf numFmtId="0" fontId="0" fillId="5" borderId="31" xfId="0" applyFill="1" applyBorder="1" applyAlignment="1">
      <alignment horizontal="center" vertical="center"/>
    </xf>
    <xf numFmtId="0" fontId="1" fillId="10" borderId="0" xfId="0" applyFont="1" applyFill="1" applyAlignment="1">
      <alignment horizontal="left"/>
    </xf>
    <xf numFmtId="0" fontId="3" fillId="10" borderId="0" xfId="0" applyFont="1" applyFill="1"/>
    <xf numFmtId="0" fontId="93" fillId="9" borderId="4" xfId="22" applyFont="1" applyFill="1" applyBorder="1" applyAlignment="1">
      <alignment horizontal="center" vertical="center"/>
    </xf>
    <xf numFmtId="0" fontId="93" fillId="9" borderId="12" xfId="22" applyFont="1" applyFill="1" applyBorder="1" applyAlignment="1">
      <alignment horizontal="center" vertical="center"/>
    </xf>
    <xf numFmtId="0" fontId="86" fillId="9" borderId="0" xfId="2" applyFont="1" applyFill="1" applyAlignment="1">
      <alignment horizontal="center" vertical="center"/>
    </xf>
    <xf numFmtId="0" fontId="94" fillId="9" borderId="0" xfId="2" applyFont="1" applyFill="1" applyAlignment="1">
      <alignment horizontal="center" vertical="center"/>
    </xf>
    <xf numFmtId="0" fontId="94" fillId="9" borderId="14" xfId="2" applyFont="1" applyFill="1" applyBorder="1" applyAlignment="1">
      <alignment horizontal="center" vertical="center"/>
    </xf>
    <xf numFmtId="0" fontId="94" fillId="9" borderId="0" xfId="0" applyFont="1" applyFill="1" applyAlignment="1">
      <alignment horizontal="center" vertical="center"/>
    </xf>
    <xf numFmtId="0" fontId="94" fillId="9" borderId="14" xfId="0" applyFont="1" applyFill="1" applyBorder="1" applyAlignment="1">
      <alignment horizontal="center" vertical="center"/>
    </xf>
    <xf numFmtId="0" fontId="94" fillId="9" borderId="16" xfId="2" applyFont="1" applyFill="1" applyBorder="1" applyAlignment="1" applyProtection="1">
      <alignment horizontal="center" vertical="center"/>
      <protection hidden="1"/>
    </xf>
    <xf numFmtId="0" fontId="94" fillId="9" borderId="16" xfId="0" applyFont="1" applyFill="1" applyBorder="1"/>
    <xf numFmtId="0" fontId="94" fillId="9" borderId="20" xfId="0" applyFont="1" applyFill="1" applyBorder="1"/>
    <xf numFmtId="0" fontId="0" fillId="10" borderId="0" xfId="0" applyFill="1" applyAlignment="1">
      <alignment vertical="center"/>
    </xf>
    <xf numFmtId="0" fontId="0" fillId="0" borderId="7" xfId="0" applyBorder="1"/>
    <xf numFmtId="0" fontId="1" fillId="10" borderId="0" xfId="0" applyFont="1" applyFill="1" applyAlignment="1">
      <alignment vertical="center"/>
    </xf>
    <xf numFmtId="0" fontId="2" fillId="46" borderId="8" xfId="21" applyFont="1" applyFill="1" applyBorder="1" applyAlignment="1">
      <alignment horizontal="center" vertical="center"/>
    </xf>
    <xf numFmtId="0" fontId="96" fillId="45" borderId="9" xfId="0" applyFont="1" applyFill="1" applyBorder="1" applyAlignment="1">
      <alignment horizontal="center" vertical="center"/>
    </xf>
    <xf numFmtId="0" fontId="96" fillId="45" borderId="10" xfId="0" applyFont="1" applyFill="1" applyBorder="1" applyAlignment="1">
      <alignment horizontal="center" vertical="center"/>
    </xf>
    <xf numFmtId="0" fontId="1" fillId="10" borderId="0" xfId="14" applyFont="1" applyFill="1" applyAlignment="1">
      <alignment vertical="center"/>
    </xf>
    <xf numFmtId="0" fontId="88" fillId="10" borderId="0" xfId="0" applyFont="1" applyFill="1" applyAlignment="1">
      <alignment horizontal="center" vertical="center"/>
    </xf>
    <xf numFmtId="0" fontId="4" fillId="10" borderId="0" xfId="0" applyFont="1" applyFill="1" applyAlignment="1">
      <alignment vertical="center"/>
    </xf>
    <xf numFmtId="49" fontId="0" fillId="10" borderId="0" xfId="0" applyNumberFormat="1" applyFill="1" applyAlignment="1">
      <alignment horizontal="center" vertical="center"/>
    </xf>
    <xf numFmtId="49" fontId="0" fillId="10" borderId="0" xfId="0" quotePrefix="1" applyNumberFormat="1" applyFill="1" applyAlignment="1">
      <alignment horizontal="center" vertical="center"/>
    </xf>
    <xf numFmtId="0" fontId="1" fillId="0" borderId="0" xfId="14" applyFont="1"/>
    <xf numFmtId="0" fontId="65" fillId="23" borderId="5" xfId="2" applyFont="1" applyFill="1" applyBorder="1" applyAlignment="1" applyProtection="1">
      <alignment horizontal="center" vertical="center"/>
      <protection hidden="1"/>
    </xf>
    <xf numFmtId="0" fontId="1" fillId="0" borderId="0" xfId="4" applyAlignment="1">
      <alignment vertical="center"/>
    </xf>
    <xf numFmtId="0" fontId="19" fillId="0" borderId="0" xfId="2" applyFont="1" applyAlignment="1">
      <alignment vertical="center"/>
    </xf>
    <xf numFmtId="0" fontId="1" fillId="0" borderId="0" xfId="0" applyFont="1" applyAlignment="1">
      <alignment vertical="center"/>
    </xf>
    <xf numFmtId="0" fontId="76" fillId="30" borderId="5" xfId="2" applyFont="1" applyFill="1" applyBorder="1" applyAlignment="1">
      <alignment horizontal="center" vertical="center"/>
    </xf>
    <xf numFmtId="0" fontId="80" fillId="25" borderId="5" xfId="2" applyFont="1" applyFill="1" applyBorder="1" applyAlignment="1" applyProtection="1">
      <alignment horizontal="center" vertical="center"/>
      <protection hidden="1"/>
    </xf>
    <xf numFmtId="0" fontId="78" fillId="10" borderId="0" xfId="0" applyFont="1" applyFill="1"/>
    <xf numFmtId="0" fontId="46" fillId="26" borderId="0" xfId="2" applyFont="1" applyFill="1" applyAlignment="1" applyProtection="1">
      <alignment vertical="center"/>
      <protection hidden="1"/>
    </xf>
    <xf numFmtId="0" fontId="25" fillId="26" borderId="0" xfId="2" applyFont="1" applyFill="1" applyAlignment="1" applyProtection="1">
      <alignment horizontal="right" vertical="center"/>
      <protection hidden="1"/>
    </xf>
    <xf numFmtId="0" fontId="25" fillId="26" borderId="0" xfId="2" applyFont="1" applyFill="1" applyAlignment="1" applyProtection="1">
      <alignment horizontal="left" vertical="center"/>
      <protection hidden="1"/>
    </xf>
    <xf numFmtId="0" fontId="25" fillId="26" borderId="0" xfId="2" applyFont="1" applyFill="1" applyAlignment="1" applyProtection="1">
      <alignment vertical="center"/>
      <protection hidden="1"/>
    </xf>
    <xf numFmtId="0" fontId="25" fillId="26" borderId="7" xfId="2" applyFont="1" applyFill="1" applyBorder="1" applyAlignment="1" applyProtection="1">
      <alignment vertical="center"/>
      <protection hidden="1"/>
    </xf>
    <xf numFmtId="0" fontId="46" fillId="26" borderId="9" xfId="2" applyFont="1" applyFill="1" applyBorder="1" applyAlignment="1" applyProtection="1">
      <alignment vertical="center"/>
      <protection hidden="1"/>
    </xf>
    <xf numFmtId="0" fontId="25" fillId="26" borderId="9" xfId="2" applyFont="1" applyFill="1" applyBorder="1" applyAlignment="1" applyProtection="1">
      <alignment horizontal="right" vertical="center"/>
      <protection hidden="1"/>
    </xf>
    <xf numFmtId="0" fontId="25" fillId="26" borderId="9" xfId="2" applyFont="1" applyFill="1" applyBorder="1" applyAlignment="1" applyProtection="1">
      <alignment horizontal="left" vertical="center"/>
      <protection hidden="1"/>
    </xf>
    <xf numFmtId="0" fontId="25" fillId="26" borderId="9" xfId="2" applyFont="1" applyFill="1" applyBorder="1" applyAlignment="1" applyProtection="1">
      <alignment vertical="center"/>
      <protection hidden="1"/>
    </xf>
    <xf numFmtId="0" fontId="25" fillId="26" borderId="10" xfId="2" applyFont="1" applyFill="1" applyBorder="1" applyAlignment="1" applyProtection="1">
      <alignment vertical="center"/>
      <protection hidden="1"/>
    </xf>
    <xf numFmtId="0" fontId="65" fillId="17" borderId="5" xfId="2" applyFont="1" applyFill="1" applyBorder="1" applyAlignment="1" applyProtection="1">
      <alignment horizontal="center" vertical="center"/>
      <protection hidden="1"/>
    </xf>
    <xf numFmtId="0" fontId="65" fillId="17" borderId="39" xfId="2" applyFont="1" applyFill="1" applyBorder="1" applyAlignment="1" applyProtection="1">
      <alignment horizontal="center" vertical="center"/>
      <protection hidden="1"/>
    </xf>
    <xf numFmtId="0" fontId="113" fillId="52" borderId="6" xfId="2" applyFont="1" applyFill="1" applyBorder="1" applyAlignment="1" applyProtection="1">
      <alignment horizontal="center" vertical="center"/>
      <protection hidden="1"/>
    </xf>
    <xf numFmtId="0" fontId="114" fillId="10" borderId="0" xfId="2" applyFont="1" applyFill="1" applyAlignment="1" applyProtection="1">
      <alignment horizontal="left" vertical="center"/>
      <protection hidden="1"/>
    </xf>
    <xf numFmtId="0" fontId="114" fillId="10" borderId="7" xfId="2" applyFont="1" applyFill="1" applyBorder="1" applyAlignment="1" applyProtection="1">
      <alignment horizontal="left" vertical="center"/>
      <protection hidden="1"/>
    </xf>
    <xf numFmtId="0" fontId="95" fillId="10" borderId="0" xfId="0" applyFont="1" applyFill="1" applyAlignment="1">
      <alignment horizontal="left" vertical="center"/>
    </xf>
    <xf numFmtId="0" fontId="95" fillId="10" borderId="7" xfId="0" applyFont="1" applyFill="1" applyBorder="1" applyAlignment="1">
      <alignment horizontal="left" vertical="center"/>
    </xf>
    <xf numFmtId="0" fontId="0" fillId="0" borderId="0" xfId="0" applyAlignment="1">
      <alignment vertical="center"/>
    </xf>
    <xf numFmtId="0" fontId="77" fillId="10" borderId="9" xfId="0" applyFont="1" applyFill="1" applyBorder="1" applyAlignment="1">
      <alignment horizontal="right" vertical="center"/>
    </xf>
    <xf numFmtId="0" fontId="95" fillId="10" borderId="9" xfId="0" applyFont="1" applyFill="1" applyBorder="1" applyAlignment="1">
      <alignment horizontal="left" vertical="center"/>
    </xf>
    <xf numFmtId="0" fontId="95" fillId="10" borderId="10" xfId="0" applyFont="1" applyFill="1" applyBorder="1" applyAlignment="1">
      <alignment horizontal="left" vertical="center"/>
    </xf>
    <xf numFmtId="0" fontId="83" fillId="0" borderId="0" xfId="0" applyFont="1" applyAlignment="1">
      <alignment vertical="center"/>
    </xf>
    <xf numFmtId="0" fontId="65" fillId="17" borderId="28" xfId="2" applyFont="1" applyFill="1" applyBorder="1" applyAlignment="1" applyProtection="1">
      <alignment horizontal="center" vertical="center"/>
      <protection hidden="1"/>
    </xf>
    <xf numFmtId="0" fontId="0" fillId="0" borderId="0" xfId="0" applyAlignment="1">
      <alignment horizontal="left" vertical="center"/>
    </xf>
    <xf numFmtId="0" fontId="0" fillId="0" borderId="0" xfId="0" applyAlignment="1">
      <alignment horizontal="center" vertical="center"/>
    </xf>
    <xf numFmtId="0" fontId="19" fillId="10" borderId="0" xfId="2" applyFont="1" applyFill="1" applyAlignment="1">
      <alignment horizontal="center" vertical="center"/>
    </xf>
    <xf numFmtId="0" fontId="0" fillId="10" borderId="11" xfId="0" applyFill="1" applyBorder="1" applyAlignment="1">
      <alignment horizontal="left" vertical="center"/>
    </xf>
    <xf numFmtId="0" fontId="1" fillId="0" borderId="4" xfId="0" applyFont="1" applyBorder="1"/>
    <xf numFmtId="0" fontId="0" fillId="10" borderId="4" xfId="0" applyFill="1" applyBorder="1"/>
    <xf numFmtId="0" fontId="1" fillId="0" borderId="12" xfId="0" applyFont="1" applyBorder="1"/>
    <xf numFmtId="0" fontId="6" fillId="10" borderId="13" xfId="1" applyFill="1" applyBorder="1"/>
    <xf numFmtId="0" fontId="1" fillId="0" borderId="14" xfId="0" applyFont="1" applyBorder="1"/>
    <xf numFmtId="0" fontId="0" fillId="10" borderId="13" xfId="0" applyFill="1" applyBorder="1" applyAlignment="1">
      <alignment vertical="center"/>
    </xf>
    <xf numFmtId="17" fontId="0" fillId="0" borderId="0" xfId="0" quotePrefix="1" applyNumberFormat="1" applyAlignment="1">
      <alignment horizontal="center" vertical="center"/>
    </xf>
    <xf numFmtId="2" fontId="0" fillId="0" borderId="14" xfId="0" applyNumberFormat="1" applyBorder="1" applyAlignment="1">
      <alignment horizontal="center" vertical="center"/>
    </xf>
    <xf numFmtId="0" fontId="0" fillId="10" borderId="19" xfId="0" applyFill="1" applyBorder="1"/>
    <xf numFmtId="0" fontId="1" fillId="10" borderId="16" xfId="0" applyFont="1" applyFill="1" applyBorder="1"/>
    <xf numFmtId="0" fontId="0" fillId="0" borderId="16" xfId="0" applyBorder="1"/>
    <xf numFmtId="0" fontId="0" fillId="0" borderId="20" xfId="0" applyBorder="1"/>
    <xf numFmtId="0" fontId="4" fillId="0" borderId="11" xfId="0" applyFont="1" applyBorder="1"/>
    <xf numFmtId="0" fontId="0" fillId="10" borderId="12" xfId="0" applyFill="1" applyBorder="1"/>
    <xf numFmtId="0" fontId="0" fillId="9" borderId="13" xfId="0" applyFill="1" applyBorder="1"/>
    <xf numFmtId="0" fontId="6" fillId="10" borderId="0" xfId="1" applyFill="1" applyBorder="1"/>
    <xf numFmtId="0" fontId="0" fillId="10" borderId="14" xfId="0" applyFill="1" applyBorder="1"/>
    <xf numFmtId="0" fontId="0" fillId="10" borderId="13" xfId="0" applyFill="1" applyBorder="1"/>
    <xf numFmtId="0" fontId="0" fillId="10" borderId="13" xfId="0" applyFill="1" applyBorder="1" applyAlignment="1">
      <alignment horizontal="center"/>
    </xf>
    <xf numFmtId="0" fontId="0" fillId="10" borderId="14" xfId="0" applyFill="1" applyBorder="1" applyAlignment="1">
      <alignment horizontal="center"/>
    </xf>
    <xf numFmtId="0" fontId="0" fillId="10" borderId="0" xfId="0" applyFill="1" applyAlignment="1">
      <alignment horizontal="center" vertical="center" wrapText="1"/>
    </xf>
    <xf numFmtId="0" fontId="0" fillId="10" borderId="14" xfId="0" applyFill="1" applyBorder="1" applyAlignment="1">
      <alignment horizontal="center" vertical="center" wrapText="1"/>
    </xf>
    <xf numFmtId="49" fontId="0" fillId="10" borderId="13" xfId="0" applyNumberFormat="1" applyFill="1" applyBorder="1" applyAlignment="1">
      <alignment horizontal="center" vertical="center"/>
    </xf>
    <xf numFmtId="49" fontId="0" fillId="10" borderId="14" xfId="0" quotePrefix="1" applyNumberFormat="1" applyFill="1" applyBorder="1" applyAlignment="1">
      <alignment horizontal="center" vertical="center"/>
    </xf>
    <xf numFmtId="0" fontId="0" fillId="0" borderId="19" xfId="0" applyBorder="1"/>
    <xf numFmtId="0" fontId="121" fillId="45" borderId="18" xfId="27" applyFont="1" applyFill="1" applyBorder="1" applyAlignment="1">
      <alignment horizontal="center" vertical="center"/>
    </xf>
    <xf numFmtId="0" fontId="12" fillId="9" borderId="9" xfId="2" applyFont="1" applyFill="1" applyBorder="1" applyAlignment="1">
      <alignment horizontal="center" vertical="center"/>
    </xf>
    <xf numFmtId="0" fontId="45" fillId="10" borderId="53" xfId="0" applyFont="1" applyFill="1" applyBorder="1" applyAlignment="1">
      <alignment horizontal="left" vertical="center"/>
    </xf>
    <xf numFmtId="0" fontId="0" fillId="10" borderId="54" xfId="0" applyFill="1" applyBorder="1" applyAlignment="1">
      <alignment horizontal="center" vertical="center"/>
    </xf>
    <xf numFmtId="0" fontId="0" fillId="10" borderId="55" xfId="0" applyFill="1" applyBorder="1" applyAlignment="1">
      <alignment horizontal="center" vertical="center"/>
    </xf>
    <xf numFmtId="0" fontId="45" fillId="10" borderId="0" xfId="0" applyFont="1" applyFill="1" applyAlignment="1">
      <alignment horizontal="left" vertical="center"/>
    </xf>
    <xf numFmtId="0" fontId="32" fillId="20" borderId="53" xfId="2" applyFont="1" applyFill="1" applyBorder="1" applyAlignment="1" applyProtection="1">
      <alignment horizontal="center" vertical="center" textRotation="90"/>
      <protection locked="0"/>
    </xf>
    <xf numFmtId="0" fontId="96" fillId="33" borderId="54" xfId="7" applyFont="1" applyFill="1" applyBorder="1" applyAlignment="1">
      <alignment horizontal="center" vertical="center"/>
    </xf>
    <xf numFmtId="0" fontId="84" fillId="33" borderId="57" xfId="28" applyFont="1" applyFill="1" applyBorder="1" applyAlignment="1">
      <alignment horizontal="center" vertical="center"/>
    </xf>
    <xf numFmtId="0" fontId="86" fillId="5" borderId="0" xfId="28" applyFont="1" applyFill="1" applyAlignment="1">
      <alignment horizontal="right" vertical="center"/>
    </xf>
    <xf numFmtId="170" fontId="108" fillId="9" borderId="0" xfId="0" applyNumberFormat="1" applyFont="1" applyFill="1" applyAlignment="1">
      <alignment horizontal="center" vertical="center"/>
    </xf>
    <xf numFmtId="0" fontId="48" fillId="9" borderId="7" xfId="29" applyFont="1" applyFill="1" applyBorder="1" applyAlignment="1">
      <alignment horizontal="right" vertical="center"/>
    </xf>
    <xf numFmtId="0" fontId="125" fillId="62" borderId="0" xfId="29" applyFont="1" applyFill="1" applyAlignment="1">
      <alignment horizontal="center" vertical="center"/>
    </xf>
    <xf numFmtId="0" fontId="125" fillId="62" borderId="58" xfId="29" applyFont="1" applyFill="1" applyBorder="1" applyAlignment="1">
      <alignment horizontal="center" vertical="center"/>
    </xf>
    <xf numFmtId="0" fontId="126" fillId="9" borderId="0" xfId="2" applyFont="1" applyFill="1" applyAlignment="1" applyProtection="1">
      <alignment horizontal="center" vertical="center"/>
      <protection hidden="1"/>
    </xf>
    <xf numFmtId="0" fontId="40" fillId="10" borderId="61" xfId="14" applyFont="1" applyFill="1" applyBorder="1" applyAlignment="1">
      <alignment horizontal="center" vertical="center"/>
    </xf>
    <xf numFmtId="0" fontId="128" fillId="0" borderId="58" xfId="2" applyFont="1" applyBorder="1" applyAlignment="1">
      <alignment horizontal="left" vertical="center"/>
    </xf>
    <xf numFmtId="0" fontId="66" fillId="18" borderId="57" xfId="32" applyFont="1" applyFill="1" applyBorder="1" applyAlignment="1">
      <alignment horizontal="center" vertical="center"/>
    </xf>
    <xf numFmtId="0" fontId="59" fillId="9" borderId="0" xfId="31" applyFont="1" applyFill="1" applyAlignment="1">
      <alignment horizontal="center" vertical="center"/>
    </xf>
    <xf numFmtId="172" fontId="119" fillId="10" borderId="62" xfId="2" applyNumberFormat="1" applyFont="1" applyFill="1" applyBorder="1" applyAlignment="1">
      <alignment horizontal="center" vertical="center"/>
    </xf>
    <xf numFmtId="172" fontId="119" fillId="64" borderId="63" xfId="2" applyNumberFormat="1" applyFont="1" applyFill="1" applyBorder="1" applyAlignment="1">
      <alignment horizontal="center" vertical="center"/>
    </xf>
    <xf numFmtId="0" fontId="84" fillId="33" borderId="64" xfId="28" applyFont="1" applyFill="1" applyBorder="1" applyAlignment="1">
      <alignment horizontal="center" vertical="center"/>
    </xf>
    <xf numFmtId="0" fontId="96" fillId="61" borderId="56" xfId="7" applyFont="1" applyFill="1" applyBorder="1" applyAlignment="1">
      <alignment horizontal="center" vertical="center"/>
    </xf>
    <xf numFmtId="0" fontId="96" fillId="65" borderId="56" xfId="7" applyFont="1" applyFill="1" applyBorder="1" applyAlignment="1">
      <alignment horizontal="right" vertical="center"/>
    </xf>
    <xf numFmtId="0" fontId="32" fillId="33" borderId="56" xfId="2" applyFont="1" applyFill="1" applyBorder="1" applyAlignment="1" applyProtection="1">
      <alignment vertical="center"/>
      <protection hidden="1"/>
    </xf>
    <xf numFmtId="0" fontId="32" fillId="33" borderId="30" xfId="2" applyFont="1" applyFill="1" applyBorder="1" applyAlignment="1" applyProtection="1">
      <alignment vertical="center"/>
      <protection hidden="1"/>
    </xf>
    <xf numFmtId="0" fontId="69" fillId="25" borderId="5" xfId="2" applyFont="1" applyFill="1" applyBorder="1" applyAlignment="1" applyProtection="1">
      <alignment horizontal="center" vertical="center"/>
      <protection hidden="1"/>
    </xf>
    <xf numFmtId="0" fontId="48" fillId="23" borderId="5" xfId="2" applyFont="1" applyFill="1" applyBorder="1" applyAlignment="1" applyProtection="1">
      <alignment horizontal="center" vertical="center"/>
      <protection hidden="1"/>
    </xf>
    <xf numFmtId="0" fontId="48" fillId="66" borderId="5" xfId="2" applyFont="1" applyFill="1" applyBorder="1" applyAlignment="1" applyProtection="1">
      <alignment horizontal="center" vertical="center"/>
      <protection hidden="1"/>
    </xf>
    <xf numFmtId="0" fontId="12" fillId="5" borderId="0" xfId="27" applyFont="1" applyFill="1" applyAlignment="1">
      <alignment horizontal="center" vertical="center"/>
    </xf>
    <xf numFmtId="0" fontId="12" fillId="5" borderId="0" xfId="2" applyFont="1" applyFill="1" applyAlignment="1">
      <alignment horizontal="center" vertical="center"/>
    </xf>
    <xf numFmtId="0" fontId="12" fillId="5" borderId="7" xfId="2" applyFont="1" applyFill="1" applyBorder="1" applyAlignment="1">
      <alignment horizontal="center" vertical="center"/>
    </xf>
    <xf numFmtId="0" fontId="5" fillId="60" borderId="56" xfId="2" applyFont="1" applyFill="1" applyBorder="1" applyAlignment="1" applyProtection="1">
      <alignment horizontal="center" vertical="center"/>
      <protection hidden="1"/>
    </xf>
    <xf numFmtId="0" fontId="24" fillId="67" borderId="57" xfId="28" applyFont="1" applyFill="1" applyBorder="1" applyAlignment="1">
      <alignment horizontal="center" vertical="center"/>
    </xf>
    <xf numFmtId="0" fontId="86" fillId="67" borderId="0" xfId="28" applyFont="1" applyFill="1" applyAlignment="1">
      <alignment horizontal="right" vertical="center"/>
    </xf>
    <xf numFmtId="0" fontId="59" fillId="9" borderId="0" xfId="2" applyFont="1" applyFill="1" applyAlignment="1" applyProtection="1">
      <alignment horizontal="center" vertical="center"/>
      <protection locked="0"/>
    </xf>
    <xf numFmtId="0" fontId="48" fillId="67" borderId="57" xfId="28" applyFont="1" applyFill="1" applyBorder="1" applyAlignment="1">
      <alignment horizontal="center" vertical="center"/>
    </xf>
    <xf numFmtId="0" fontId="12" fillId="9" borderId="0" xfId="2" applyFont="1" applyFill="1" applyAlignment="1" applyProtection="1">
      <alignment horizontal="center" vertical="center"/>
      <protection locked="0"/>
    </xf>
    <xf numFmtId="0" fontId="48" fillId="67" borderId="64" xfId="28" applyFont="1" applyFill="1" applyBorder="1" applyAlignment="1">
      <alignment horizontal="center" vertical="center"/>
    </xf>
    <xf numFmtId="0" fontId="5" fillId="60" borderId="9" xfId="2" applyFont="1" applyFill="1" applyBorder="1" applyAlignment="1" applyProtection="1">
      <alignment horizontal="center" vertical="center"/>
      <protection hidden="1"/>
    </xf>
    <xf numFmtId="0" fontId="5" fillId="60" borderId="10" xfId="2" applyFont="1" applyFill="1" applyBorder="1" applyAlignment="1" applyProtection="1">
      <alignment horizontal="center" vertical="center"/>
      <protection hidden="1"/>
    </xf>
    <xf numFmtId="0" fontId="55" fillId="30" borderId="0" xfId="2" applyFont="1" applyFill="1" applyAlignment="1">
      <alignment horizontal="center" vertical="center"/>
    </xf>
    <xf numFmtId="0" fontId="1" fillId="0" borderId="0" xfId="29" applyAlignment="1">
      <alignment vertical="center"/>
    </xf>
    <xf numFmtId="0" fontId="1" fillId="0" borderId="0" xfId="29"/>
    <xf numFmtId="0" fontId="132" fillId="0" borderId="23" xfId="2" applyFont="1" applyBorder="1" applyAlignment="1" applyProtection="1">
      <alignment horizontal="left" vertical="center"/>
      <protection locked="0"/>
    </xf>
    <xf numFmtId="0" fontId="132" fillId="0" borderId="0" xfId="2" applyFont="1" applyAlignment="1" applyProtection="1">
      <alignment horizontal="left" vertical="center"/>
      <protection locked="0"/>
    </xf>
    <xf numFmtId="0" fontId="96" fillId="7" borderId="0" xfId="29" applyFont="1" applyFill="1" applyAlignment="1">
      <alignment horizontal="center" vertical="center"/>
    </xf>
    <xf numFmtId="0" fontId="125" fillId="62" borderId="56" xfId="29" applyFont="1" applyFill="1" applyBorder="1" applyAlignment="1">
      <alignment horizontal="center" vertical="center"/>
    </xf>
    <xf numFmtId="0" fontId="115" fillId="10" borderId="23" xfId="14" applyFont="1" applyFill="1" applyBorder="1" applyAlignment="1">
      <alignment horizontal="left" vertical="center"/>
    </xf>
    <xf numFmtId="0" fontId="84" fillId="51" borderId="6" xfId="7" applyFont="1" applyFill="1" applyBorder="1" applyAlignment="1">
      <alignment horizontal="center" vertical="center"/>
    </xf>
    <xf numFmtId="0" fontId="84" fillId="51" borderId="29" xfId="7" applyFont="1" applyFill="1" applyBorder="1" applyAlignment="1">
      <alignment horizontal="center" vertical="center"/>
    </xf>
    <xf numFmtId="0" fontId="84" fillId="51" borderId="52" xfId="7" applyFont="1" applyFill="1" applyBorder="1" applyAlignment="1">
      <alignment horizontal="center" vertical="center"/>
    </xf>
    <xf numFmtId="0" fontId="10" fillId="9" borderId="0" xfId="4" applyFont="1" applyFill="1" applyAlignment="1">
      <alignment horizontal="center" vertical="center"/>
    </xf>
    <xf numFmtId="0" fontId="0" fillId="0" borderId="23" xfId="0" applyBorder="1" applyAlignment="1">
      <alignment vertical="top"/>
    </xf>
    <xf numFmtId="0" fontId="0" fillId="0" borderId="0" xfId="0" applyAlignment="1">
      <alignment vertical="top"/>
    </xf>
    <xf numFmtId="0" fontId="0" fillId="0" borderId="22" xfId="0" applyBorder="1" applyAlignment="1">
      <alignment vertical="top"/>
    </xf>
    <xf numFmtId="0" fontId="61" fillId="10" borderId="6" xfId="14" applyFont="1" applyFill="1" applyBorder="1" applyAlignment="1">
      <alignment horizontal="left" vertical="center"/>
    </xf>
    <xf numFmtId="170" fontId="68" fillId="53" borderId="0" xfId="0" applyNumberFormat="1" applyFont="1" applyFill="1" applyAlignment="1">
      <alignment horizontal="center" vertical="center"/>
    </xf>
    <xf numFmtId="170" fontId="68" fillId="53" borderId="7" xfId="0" applyNumberFormat="1" applyFont="1" applyFill="1" applyBorder="1" applyAlignment="1">
      <alignment horizontal="left" vertical="center"/>
    </xf>
    <xf numFmtId="170" fontId="68" fillId="54" borderId="0" xfId="0" applyNumberFormat="1" applyFont="1" applyFill="1" applyAlignment="1">
      <alignment horizontal="center" vertical="center"/>
    </xf>
    <xf numFmtId="170" fontId="68" fillId="54" borderId="7" xfId="0" applyNumberFormat="1" applyFont="1" applyFill="1" applyBorder="1" applyAlignment="1">
      <alignment horizontal="left" vertical="center"/>
    </xf>
    <xf numFmtId="0" fontId="25" fillId="10" borderId="0" xfId="0" applyFont="1" applyFill="1" applyAlignment="1">
      <alignment vertical="center"/>
    </xf>
    <xf numFmtId="0" fontId="95" fillId="10" borderId="0" xfId="0" applyFont="1" applyFill="1" applyAlignment="1">
      <alignment vertical="center"/>
    </xf>
    <xf numFmtId="170" fontId="68" fillId="56" borderId="0" xfId="0" applyNumberFormat="1" applyFont="1" applyFill="1" applyAlignment="1">
      <alignment horizontal="center" vertical="center"/>
    </xf>
    <xf numFmtId="170" fontId="68" fillId="56" borderId="7" xfId="0" applyNumberFormat="1" applyFont="1" applyFill="1" applyBorder="1" applyAlignment="1">
      <alignment horizontal="left" vertical="center"/>
    </xf>
    <xf numFmtId="170" fontId="68" fillId="58" borderId="0" xfId="0" applyNumberFormat="1" applyFont="1" applyFill="1" applyAlignment="1">
      <alignment horizontal="center" vertical="center"/>
    </xf>
    <xf numFmtId="170" fontId="68" fillId="58" borderId="7" xfId="0" applyNumberFormat="1" applyFont="1" applyFill="1" applyBorder="1" applyAlignment="1">
      <alignment horizontal="left" vertical="center"/>
    </xf>
    <xf numFmtId="0" fontId="28" fillId="0" borderId="55" xfId="2" applyFont="1" applyBorder="1" applyAlignment="1">
      <alignment horizontal="center" vertical="center"/>
    </xf>
    <xf numFmtId="0" fontId="25" fillId="10" borderId="58" xfId="0" applyFont="1" applyFill="1" applyBorder="1" applyAlignment="1">
      <alignment horizontal="right" vertical="center"/>
    </xf>
    <xf numFmtId="0" fontId="95" fillId="10" borderId="58" xfId="0" applyFont="1" applyFill="1" applyBorder="1" applyAlignment="1">
      <alignment horizontal="right" vertical="center"/>
    </xf>
    <xf numFmtId="167" fontId="111" fillId="7" borderId="0" xfId="2" applyNumberFormat="1" applyFont="1" applyFill="1" applyAlignment="1">
      <alignment horizontal="center" vertical="center"/>
    </xf>
    <xf numFmtId="167" fontId="111" fillId="10" borderId="0" xfId="2" applyNumberFormat="1" applyFont="1" applyFill="1" applyAlignment="1">
      <alignment horizontal="center" vertical="center"/>
    </xf>
    <xf numFmtId="170" fontId="68" fillId="32" borderId="0" xfId="0" applyNumberFormat="1" applyFont="1" applyFill="1" applyAlignment="1">
      <alignment horizontal="center" vertical="center"/>
    </xf>
    <xf numFmtId="170" fontId="68" fillId="32" borderId="7" xfId="0" applyNumberFormat="1" applyFont="1" applyFill="1" applyBorder="1" applyAlignment="1">
      <alignment horizontal="left" vertical="center"/>
    </xf>
    <xf numFmtId="0" fontId="124" fillId="10" borderId="0" xfId="14" applyFont="1" applyFill="1" applyAlignment="1">
      <alignment horizontal="right" vertical="center"/>
    </xf>
    <xf numFmtId="0" fontId="77" fillId="10" borderId="0" xfId="2" applyFont="1" applyFill="1" applyAlignment="1" applyProtection="1">
      <alignment horizontal="right" vertical="center"/>
      <protection hidden="1"/>
    </xf>
    <xf numFmtId="0" fontId="1" fillId="10" borderId="0" xfId="0" applyFont="1" applyFill="1" applyAlignment="1">
      <alignment horizontal="left" vertical="center"/>
    </xf>
    <xf numFmtId="0" fontId="61" fillId="10" borderId="0" xfId="0" applyFont="1" applyFill="1" applyAlignment="1">
      <alignment horizontal="center" vertical="center"/>
    </xf>
    <xf numFmtId="168" fontId="61" fillId="27" borderId="0" xfId="2" applyNumberFormat="1" applyFont="1" applyFill="1" applyAlignment="1">
      <alignment horizontal="center" vertical="center"/>
    </xf>
    <xf numFmtId="168" fontId="61" fillId="27" borderId="0" xfId="2" applyNumberFormat="1" applyFont="1" applyFill="1" applyAlignment="1">
      <alignment horizontal="left" vertical="center"/>
    </xf>
    <xf numFmtId="1" fontId="49" fillId="30" borderId="0" xfId="24" applyNumberFormat="1" applyFont="1" applyFill="1" applyAlignment="1" applyProtection="1">
      <alignment horizontal="center" vertical="center"/>
      <protection hidden="1"/>
    </xf>
    <xf numFmtId="0" fontId="76" fillId="30" borderId="0" xfId="2" applyFont="1" applyFill="1" applyAlignment="1">
      <alignment horizontal="center" vertical="center"/>
    </xf>
    <xf numFmtId="0" fontId="64" fillId="25" borderId="0" xfId="2" applyFont="1" applyFill="1" applyAlignment="1" applyProtection="1">
      <alignment horizontal="center" vertical="center"/>
      <protection hidden="1"/>
    </xf>
    <xf numFmtId="170" fontId="134" fillId="32" borderId="0" xfId="0" applyNumberFormat="1" applyFont="1" applyFill="1" applyAlignment="1">
      <alignment horizontal="center" vertical="center"/>
    </xf>
    <xf numFmtId="170" fontId="134" fillId="53" borderId="0" xfId="0" applyNumberFormat="1" applyFont="1" applyFill="1" applyAlignment="1">
      <alignment horizontal="center" vertical="center"/>
    </xf>
    <xf numFmtId="0" fontId="135" fillId="0" borderId="0" xfId="0" applyFont="1" applyAlignment="1">
      <alignment vertical="center"/>
    </xf>
    <xf numFmtId="0" fontId="0" fillId="0" borderId="0" xfId="0" applyAlignment="1">
      <alignment vertical="center" wrapText="1"/>
    </xf>
    <xf numFmtId="0" fontId="136" fillId="0" borderId="0" xfId="0" applyFont="1" applyAlignment="1">
      <alignment vertical="center"/>
    </xf>
    <xf numFmtId="0" fontId="0" fillId="0" borderId="0" xfId="0" applyAlignment="1">
      <alignment horizontal="left" vertical="center" indent="1"/>
    </xf>
    <xf numFmtId="0" fontId="4" fillId="0" borderId="0" xfId="0" applyFont="1" applyAlignment="1">
      <alignment horizontal="left" vertical="center" indent="1"/>
    </xf>
    <xf numFmtId="0" fontId="0" fillId="0" borderId="0" xfId="0" applyAlignment="1">
      <alignment horizontal="left" vertical="center" indent="2"/>
    </xf>
    <xf numFmtId="0" fontId="4" fillId="69" borderId="2" xfId="0" applyFont="1" applyFill="1" applyBorder="1" applyAlignment="1">
      <alignment horizontal="center" vertical="center" wrapText="1"/>
    </xf>
    <xf numFmtId="0" fontId="4" fillId="69" borderId="1" xfId="0" applyFont="1" applyFill="1" applyBorder="1" applyAlignment="1">
      <alignment horizontal="center" vertical="center" wrapText="1"/>
    </xf>
    <xf numFmtId="0" fontId="4" fillId="69" borderId="1" xfId="0" applyFont="1" applyFill="1" applyBorder="1" applyAlignment="1">
      <alignment horizontal="right" vertical="center" wrapText="1"/>
    </xf>
    <xf numFmtId="0" fontId="0" fillId="69" borderId="1" xfId="0" applyFill="1" applyBorder="1" applyAlignment="1">
      <alignment vertical="center" wrapText="1"/>
    </xf>
    <xf numFmtId="0" fontId="0" fillId="69" borderId="3" xfId="0" applyFill="1" applyBorder="1" applyAlignment="1">
      <alignment horizontal="center" vertical="center" wrapText="1"/>
    </xf>
    <xf numFmtId="0" fontId="0" fillId="69" borderId="6" xfId="0" applyFill="1" applyBorder="1" applyAlignment="1">
      <alignment vertical="center" wrapText="1"/>
    </xf>
    <xf numFmtId="0" fontId="0" fillId="69" borderId="7" xfId="0" applyFill="1" applyBorder="1" applyAlignment="1">
      <alignment horizontal="center" vertical="center"/>
    </xf>
    <xf numFmtId="0" fontId="4" fillId="69" borderId="7" xfId="0" applyFont="1" applyFill="1" applyBorder="1" applyAlignment="1">
      <alignment horizontal="center" vertical="center"/>
    </xf>
    <xf numFmtId="0" fontId="4" fillId="69" borderId="6" xfId="0" applyFont="1" applyFill="1" applyBorder="1" applyAlignment="1">
      <alignment vertical="center" wrapText="1"/>
    </xf>
    <xf numFmtId="171" fontId="4" fillId="69" borderId="7" xfId="0" applyNumberFormat="1" applyFont="1" applyFill="1" applyBorder="1" applyAlignment="1">
      <alignment horizontal="center" vertical="center" wrapText="1"/>
    </xf>
    <xf numFmtId="0" fontId="0" fillId="69" borderId="9" xfId="0" applyFill="1" applyBorder="1"/>
    <xf numFmtId="0" fontId="0" fillId="69" borderId="9" xfId="0" applyFill="1" applyBorder="1" applyAlignment="1">
      <alignment horizontal="center" vertical="center"/>
    </xf>
    <xf numFmtId="0" fontId="0" fillId="69" borderId="10" xfId="0" applyFill="1" applyBorder="1" applyAlignment="1">
      <alignment horizontal="center" vertical="center"/>
    </xf>
    <xf numFmtId="0" fontId="91" fillId="16" borderId="5" xfId="2" applyFont="1" applyFill="1" applyBorder="1" applyAlignment="1" applyProtection="1">
      <alignment horizontal="left" vertical="center"/>
      <protection hidden="1"/>
    </xf>
    <xf numFmtId="0" fontId="109" fillId="10" borderId="0" xfId="0" applyFont="1" applyFill="1"/>
    <xf numFmtId="0" fontId="44" fillId="10" borderId="0" xfId="0" applyFont="1" applyFill="1" applyAlignment="1">
      <alignment horizontal="left" vertical="center"/>
    </xf>
    <xf numFmtId="0" fontId="28" fillId="0" borderId="54" xfId="2" applyFont="1" applyBorder="1" applyAlignment="1">
      <alignment horizontal="center" vertical="center"/>
    </xf>
    <xf numFmtId="0" fontId="44" fillId="10" borderId="0" xfId="0" applyFont="1" applyFill="1" applyAlignment="1">
      <alignment horizontal="center" vertical="center"/>
    </xf>
    <xf numFmtId="0" fontId="54" fillId="10" borderId="0" xfId="0" applyFont="1" applyFill="1" applyAlignment="1">
      <alignment horizontal="left" vertical="center"/>
    </xf>
    <xf numFmtId="170" fontId="71" fillId="30" borderId="21" xfId="2" applyNumberFormat="1" applyFont="1" applyFill="1" applyBorder="1" applyAlignment="1">
      <alignment horizontal="center" vertical="center"/>
    </xf>
    <xf numFmtId="0" fontId="2" fillId="45" borderId="1" xfId="0" applyFont="1" applyFill="1" applyBorder="1" applyAlignment="1">
      <alignment horizontal="center" vertical="center"/>
    </xf>
    <xf numFmtId="9" fontId="2" fillId="45" borderId="0" xfId="0" applyNumberFormat="1" applyFont="1" applyFill="1" applyAlignment="1">
      <alignment horizontal="center" vertical="center"/>
    </xf>
    <xf numFmtId="0" fontId="123" fillId="10" borderId="7" xfId="2" applyFont="1" applyFill="1" applyBorder="1" applyAlignment="1">
      <alignment horizontal="center" vertical="center"/>
    </xf>
    <xf numFmtId="170" fontId="111" fillId="53" borderId="7" xfId="0" applyNumberFormat="1" applyFont="1" applyFill="1" applyBorder="1" applyAlignment="1">
      <alignment horizontal="center" vertical="center"/>
    </xf>
    <xf numFmtId="170" fontId="111" fillId="32" borderId="7" xfId="0" applyNumberFormat="1" applyFont="1" applyFill="1" applyBorder="1" applyAlignment="1">
      <alignment horizontal="center" vertical="center"/>
    </xf>
    <xf numFmtId="0" fontId="30" fillId="12" borderId="23" xfId="2" applyFont="1" applyFill="1" applyBorder="1" applyAlignment="1">
      <alignment horizontal="center" vertical="center"/>
    </xf>
    <xf numFmtId="0" fontId="66" fillId="25" borderId="23" xfId="2" applyFont="1" applyFill="1" applyBorder="1" applyAlignment="1" applyProtection="1">
      <alignment horizontal="center" vertical="center"/>
      <protection hidden="1"/>
    </xf>
    <xf numFmtId="0" fontId="86" fillId="15" borderId="44" xfId="28" applyFont="1" applyFill="1" applyBorder="1" applyAlignment="1">
      <alignment horizontal="right" vertical="center"/>
    </xf>
    <xf numFmtId="167" fontId="94" fillId="9" borderId="47" xfId="2" applyNumberFormat="1" applyFont="1" applyFill="1" applyBorder="1" applyAlignment="1">
      <alignment horizontal="center" vertical="center"/>
    </xf>
    <xf numFmtId="2" fontId="94" fillId="9" borderId="48" xfId="2" applyNumberFormat="1" applyFont="1" applyFill="1" applyBorder="1" applyAlignment="1">
      <alignment horizontal="center" vertical="center"/>
    </xf>
    <xf numFmtId="1" fontId="25" fillId="10" borderId="0" xfId="2" applyNumberFormat="1" applyFont="1" applyFill="1" applyAlignment="1" applyProtection="1">
      <alignment vertical="center"/>
      <protection hidden="1"/>
    </xf>
    <xf numFmtId="0" fontId="12" fillId="67" borderId="56" xfId="2" applyFont="1" applyFill="1" applyBorder="1" applyAlignment="1">
      <alignment horizontal="center" vertical="center"/>
    </xf>
    <xf numFmtId="0" fontId="12" fillId="67" borderId="30" xfId="2" applyFont="1" applyFill="1" applyBorder="1" applyAlignment="1">
      <alignment horizontal="center" vertical="center"/>
    </xf>
    <xf numFmtId="0" fontId="12" fillId="67" borderId="70" xfId="2" applyFont="1" applyFill="1" applyBorder="1" applyAlignment="1">
      <alignment horizontal="center" vertical="center"/>
    </xf>
    <xf numFmtId="0" fontId="12" fillId="67" borderId="9" xfId="2" applyFont="1" applyFill="1" applyBorder="1" applyAlignment="1">
      <alignment horizontal="center" vertical="center"/>
    </xf>
    <xf numFmtId="0" fontId="12" fillId="67" borderId="10" xfId="2" applyFont="1" applyFill="1" applyBorder="1" applyAlignment="1">
      <alignment horizontal="center" vertical="center"/>
    </xf>
    <xf numFmtId="0" fontId="12" fillId="5" borderId="58" xfId="27" applyFont="1" applyFill="1" applyBorder="1" applyAlignment="1">
      <alignment horizontal="center" vertical="center"/>
    </xf>
    <xf numFmtId="0" fontId="12" fillId="5" borderId="57" xfId="27" applyFont="1" applyFill="1" applyBorder="1" applyAlignment="1">
      <alignment horizontal="center" vertical="center"/>
    </xf>
    <xf numFmtId="0" fontId="12" fillId="5" borderId="7" xfId="27" applyFont="1" applyFill="1" applyBorder="1" applyAlignment="1">
      <alignment horizontal="center" vertical="center"/>
    </xf>
    <xf numFmtId="1" fontId="72" fillId="72" borderId="5" xfId="2" applyNumberFormat="1" applyFont="1" applyFill="1" applyBorder="1" applyAlignment="1">
      <alignment horizontal="center" vertical="center"/>
    </xf>
    <xf numFmtId="168" fontId="108" fillId="27" borderId="0" xfId="2" applyNumberFormat="1" applyFont="1" applyFill="1" applyAlignment="1">
      <alignment horizontal="center" vertical="center"/>
    </xf>
    <xf numFmtId="170" fontId="108" fillId="10" borderId="0" xfId="0" applyNumberFormat="1" applyFont="1" applyFill="1" applyAlignment="1">
      <alignment horizontal="center" vertical="center"/>
    </xf>
    <xf numFmtId="0" fontId="125" fillId="68" borderId="57" xfId="29" applyFont="1" applyFill="1" applyBorder="1" applyAlignment="1">
      <alignment horizontal="center" vertical="center"/>
    </xf>
    <xf numFmtId="0" fontId="125" fillId="68" borderId="0" xfId="29" applyFont="1" applyFill="1" applyAlignment="1">
      <alignment horizontal="center" vertical="center"/>
    </xf>
    <xf numFmtId="1" fontId="72" fillId="72" borderId="60" xfId="2" applyNumberFormat="1" applyFont="1" applyFill="1" applyBorder="1" applyAlignment="1">
      <alignment horizontal="center" vertical="center"/>
    </xf>
    <xf numFmtId="0" fontId="125" fillId="68" borderId="7" xfId="29" applyFont="1" applyFill="1" applyBorder="1" applyAlignment="1">
      <alignment horizontal="center" vertical="center"/>
    </xf>
    <xf numFmtId="0" fontId="12" fillId="29" borderId="17" xfId="29" applyFont="1" applyFill="1" applyBorder="1" applyAlignment="1">
      <alignment horizontal="center" vertical="center"/>
    </xf>
    <xf numFmtId="0" fontId="19" fillId="0" borderId="0" xfId="29" applyFont="1" applyAlignment="1">
      <alignment horizontal="center" vertical="center"/>
    </xf>
    <xf numFmtId="0" fontId="12" fillId="0" borderId="0" xfId="29" applyFont="1" applyAlignment="1">
      <alignment horizontal="center" vertical="center"/>
    </xf>
    <xf numFmtId="0" fontId="48" fillId="23" borderId="60" xfId="2" applyFont="1" applyFill="1" applyBorder="1" applyAlignment="1" applyProtection="1">
      <alignment horizontal="center" vertical="center"/>
      <protection hidden="1"/>
    </xf>
    <xf numFmtId="0" fontId="6" fillId="10" borderId="0" xfId="1" applyFill="1" applyAlignment="1">
      <alignment vertical="center"/>
    </xf>
    <xf numFmtId="0" fontId="60" fillId="5" borderId="5" xfId="2" applyFont="1" applyFill="1" applyBorder="1" applyAlignment="1">
      <alignment horizontal="center" vertical="center"/>
    </xf>
    <xf numFmtId="164" fontId="60" fillId="5" borderId="5" xfId="2" applyNumberFormat="1" applyFont="1" applyFill="1" applyBorder="1" applyAlignment="1">
      <alignment horizontal="center" vertical="center"/>
    </xf>
    <xf numFmtId="0" fontId="60" fillId="5" borderId="5" xfId="0" applyFont="1" applyFill="1" applyBorder="1" applyAlignment="1">
      <alignment horizontal="center" vertical="center"/>
    </xf>
    <xf numFmtId="0" fontId="40" fillId="10" borderId="58" xfId="2" applyFont="1" applyFill="1" applyBorder="1" applyAlignment="1">
      <alignment horizontal="center" vertical="center"/>
    </xf>
    <xf numFmtId="0" fontId="92" fillId="10" borderId="0" xfId="0" applyFont="1" applyFill="1" applyAlignment="1">
      <alignment horizontal="right" vertical="center"/>
    </xf>
    <xf numFmtId="0" fontId="1" fillId="0" borderId="0" xfId="0" applyFont="1" applyAlignment="1">
      <alignment horizontal="center" vertical="center"/>
    </xf>
    <xf numFmtId="0" fontId="1" fillId="0" borderId="0" xfId="4" applyAlignment="1">
      <alignment horizontal="center" vertical="center"/>
    </xf>
    <xf numFmtId="0" fontId="40" fillId="45" borderId="1" xfId="0" applyFont="1" applyFill="1" applyBorder="1" applyAlignment="1">
      <alignment horizontal="center" vertical="center"/>
    </xf>
    <xf numFmtId="174" fontId="40" fillId="70" borderId="0" xfId="2" applyNumberFormat="1" applyFont="1" applyFill="1" applyAlignment="1">
      <alignment horizontal="center" vertical="center"/>
    </xf>
    <xf numFmtId="0" fontId="24" fillId="10" borderId="0" xfId="21" applyFont="1" applyFill="1" applyAlignment="1">
      <alignment horizontal="center" vertical="center"/>
    </xf>
    <xf numFmtId="0" fontId="89" fillId="10" borderId="0" xfId="21" applyFont="1" applyFill="1" applyAlignment="1">
      <alignment horizontal="center" vertical="center"/>
    </xf>
    <xf numFmtId="0" fontId="1" fillId="10" borderId="58" xfId="0" applyFont="1" applyFill="1" applyBorder="1" applyAlignment="1">
      <alignment horizontal="center" vertical="center"/>
    </xf>
    <xf numFmtId="174" fontId="40" fillId="27" borderId="0" xfId="2" applyNumberFormat="1" applyFont="1" applyFill="1" applyAlignment="1">
      <alignment horizontal="center" vertical="center"/>
    </xf>
    <xf numFmtId="171" fontId="40" fillId="10" borderId="0" xfId="0" applyNumberFormat="1" applyFont="1" applyFill="1" applyAlignment="1">
      <alignment horizontal="center" vertical="center" wrapText="1"/>
    </xf>
    <xf numFmtId="1" fontId="26" fillId="10" borderId="0" xfId="2" applyNumberFormat="1" applyFont="1" applyFill="1" applyAlignment="1" applyProtection="1">
      <alignment horizontal="center" vertical="center"/>
      <protection hidden="1"/>
    </xf>
    <xf numFmtId="0" fontId="1" fillId="10" borderId="0" xfId="0" applyFont="1" applyFill="1" applyAlignment="1">
      <alignment horizontal="center" vertical="center"/>
    </xf>
    <xf numFmtId="0" fontId="0" fillId="10" borderId="57" xfId="0" applyFill="1" applyBorder="1" applyAlignment="1">
      <alignment horizontal="center" vertical="center"/>
    </xf>
    <xf numFmtId="0" fontId="124" fillId="10" borderId="0" xfId="14" applyFont="1" applyFill="1" applyAlignment="1">
      <alignment horizontal="center" vertical="center"/>
    </xf>
    <xf numFmtId="0" fontId="86" fillId="5" borderId="0" xfId="28" applyFont="1" applyFill="1" applyAlignment="1">
      <alignment horizontal="center" vertical="center"/>
    </xf>
    <xf numFmtId="168" fontId="53" fillId="27" borderId="7" xfId="2" applyNumberFormat="1" applyFont="1" applyFill="1" applyBorder="1" applyAlignment="1">
      <alignment horizontal="center" vertical="center"/>
    </xf>
    <xf numFmtId="0" fontId="98" fillId="12" borderId="26" xfId="2" applyFont="1" applyFill="1" applyBorder="1" applyAlignment="1">
      <alignment horizontal="center" vertical="center"/>
    </xf>
    <xf numFmtId="1" fontId="61" fillId="10" borderId="57" xfId="0" applyNumberFormat="1" applyFont="1" applyFill="1" applyBorder="1" applyAlignment="1">
      <alignment horizontal="center" vertical="center"/>
    </xf>
    <xf numFmtId="0" fontId="1" fillId="0" borderId="7" xfId="0" applyFont="1" applyBorder="1" applyAlignment="1">
      <alignment horizontal="center" vertical="center"/>
    </xf>
    <xf numFmtId="0" fontId="86" fillId="15" borderId="28" xfId="28" applyFont="1" applyFill="1" applyBorder="1" applyAlignment="1">
      <alignment horizontal="center" vertical="center"/>
    </xf>
    <xf numFmtId="0" fontId="86" fillId="15" borderId="36" xfId="28" applyFont="1" applyFill="1" applyBorder="1" applyAlignment="1">
      <alignment horizontal="center" vertical="center"/>
    </xf>
    <xf numFmtId="170" fontId="111" fillId="53" borderId="0" xfId="0" applyNumberFormat="1" applyFont="1" applyFill="1" applyAlignment="1">
      <alignment horizontal="center" vertical="center"/>
    </xf>
    <xf numFmtId="170" fontId="111" fillId="53" borderId="25" xfId="0" applyNumberFormat="1" applyFont="1" applyFill="1" applyBorder="1" applyAlignment="1">
      <alignment horizontal="center" vertical="center"/>
    </xf>
    <xf numFmtId="170" fontId="111" fillId="32" borderId="0" xfId="0" applyNumberFormat="1" applyFont="1" applyFill="1" applyAlignment="1">
      <alignment horizontal="center" vertical="center"/>
    </xf>
    <xf numFmtId="0" fontId="1" fillId="10" borderId="0" xfId="4" applyFill="1" applyAlignment="1">
      <alignment horizontal="center" vertical="center"/>
    </xf>
    <xf numFmtId="0" fontId="96" fillId="65" borderId="56" xfId="7" applyFont="1" applyFill="1" applyBorder="1" applyAlignment="1">
      <alignment horizontal="center" vertical="center"/>
    </xf>
    <xf numFmtId="0" fontId="32" fillId="33" borderId="56" xfId="2" applyFont="1" applyFill="1" applyBorder="1" applyAlignment="1" applyProtection="1">
      <alignment horizontal="center" vertical="center"/>
      <protection hidden="1"/>
    </xf>
    <xf numFmtId="0" fontId="32" fillId="33" borderId="30" xfId="2" applyFont="1" applyFill="1" applyBorder="1" applyAlignment="1" applyProtection="1">
      <alignment horizontal="center" vertical="center"/>
      <protection hidden="1"/>
    </xf>
    <xf numFmtId="0" fontId="86" fillId="67" borderId="0" xfId="28" applyFont="1" applyFill="1" applyAlignment="1">
      <alignment horizontal="center" vertical="center"/>
    </xf>
    <xf numFmtId="0" fontId="95" fillId="10" borderId="0" xfId="0" applyFont="1" applyFill="1" applyAlignment="1">
      <alignment horizontal="center" vertical="center"/>
    </xf>
    <xf numFmtId="0" fontId="23" fillId="10" borderId="59"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0" xfId="0" applyFont="1" applyFill="1" applyAlignment="1">
      <alignment horizontal="center" vertical="center"/>
    </xf>
    <xf numFmtId="0" fontId="23" fillId="10" borderId="7" xfId="0" applyFont="1" applyFill="1" applyBorder="1" applyAlignment="1">
      <alignment horizontal="center" vertical="center"/>
    </xf>
    <xf numFmtId="0" fontId="61" fillId="10" borderId="57" xfId="14" applyFont="1" applyFill="1" applyBorder="1" applyAlignment="1">
      <alignment horizontal="left" vertical="center"/>
    </xf>
    <xf numFmtId="0" fontId="140" fillId="10" borderId="0" xfId="0" applyFont="1" applyFill="1" applyAlignment="1">
      <alignment horizontal="right" vertical="center"/>
    </xf>
    <xf numFmtId="0" fontId="79" fillId="30" borderId="0" xfId="19" applyFont="1" applyFill="1" applyAlignment="1">
      <alignment horizontal="center" vertical="center"/>
    </xf>
    <xf numFmtId="0" fontId="88" fillId="69" borderId="8" xfId="0" applyFont="1" applyFill="1" applyBorder="1" applyAlignment="1">
      <alignment horizontal="left" vertical="center"/>
    </xf>
    <xf numFmtId="175" fontId="0" fillId="69" borderId="0" xfId="0" applyNumberFormat="1" applyFill="1" applyAlignment="1">
      <alignment vertical="center" wrapText="1"/>
    </xf>
    <xf numFmtId="9" fontId="0" fillId="69" borderId="0" xfId="0" applyNumberFormat="1" applyFill="1" applyAlignment="1">
      <alignment vertical="center" wrapText="1"/>
    </xf>
    <xf numFmtId="0" fontId="0" fillId="69" borderId="0" xfId="0" applyFill="1" applyAlignment="1">
      <alignment vertical="center"/>
    </xf>
    <xf numFmtId="0" fontId="0" fillId="69" borderId="0" xfId="0" applyFill="1" applyAlignment="1">
      <alignment horizontal="center" vertical="center"/>
    </xf>
    <xf numFmtId="0" fontId="0" fillId="69" borderId="0" xfId="0" applyFill="1"/>
    <xf numFmtId="175" fontId="4" fillId="69" borderId="0" xfId="0" applyNumberFormat="1" applyFont="1" applyFill="1" applyAlignment="1">
      <alignment vertical="center" wrapText="1"/>
    </xf>
    <xf numFmtId="9" fontId="4" fillId="69" borderId="0" xfId="0" applyNumberFormat="1" applyFont="1" applyFill="1" applyAlignment="1">
      <alignment vertical="center" wrapText="1"/>
    </xf>
    <xf numFmtId="0" fontId="4" fillId="69" borderId="0" xfId="0" applyFont="1" applyFill="1" applyAlignment="1">
      <alignment vertical="center" wrapText="1"/>
    </xf>
    <xf numFmtId="0" fontId="88" fillId="69" borderId="6" xfId="0" applyFont="1" applyFill="1" applyBorder="1" applyAlignment="1">
      <alignment horizontal="left" vertical="center"/>
    </xf>
    <xf numFmtId="0" fontId="1" fillId="69" borderId="0" xfId="0" applyFont="1" applyFill="1" applyAlignment="1">
      <alignment horizontal="center" vertical="center"/>
    </xf>
    <xf numFmtId="0" fontId="1" fillId="69" borderId="0" xfId="4" applyFill="1" applyAlignment="1">
      <alignment horizontal="center" vertical="center"/>
    </xf>
    <xf numFmtId="0" fontId="1" fillId="69" borderId="7" xfId="0" applyFont="1" applyFill="1" applyBorder="1" applyAlignment="1">
      <alignment horizontal="center" vertical="center"/>
    </xf>
    <xf numFmtId="0" fontId="136" fillId="10" borderId="0" xfId="0" applyFont="1" applyFill="1" applyAlignment="1">
      <alignment vertical="center"/>
    </xf>
    <xf numFmtId="0" fontId="0" fillId="10" borderId="0" xfId="0" quotePrefix="1" applyFill="1"/>
    <xf numFmtId="0" fontId="4" fillId="10" borderId="0" xfId="0" applyFont="1" applyFill="1" applyAlignment="1">
      <alignment horizontal="left" vertical="center" indent="2"/>
    </xf>
    <xf numFmtId="0" fontId="0" fillId="10" borderId="16" xfId="0" applyFill="1" applyBorder="1" applyAlignment="1">
      <alignment horizontal="center" vertical="center"/>
    </xf>
    <xf numFmtId="0" fontId="0" fillId="10" borderId="0" xfId="0" applyFill="1" applyAlignment="1">
      <alignment horizontal="right" vertical="center"/>
    </xf>
    <xf numFmtId="0" fontId="59" fillId="22" borderId="0" xfId="2" applyFont="1" applyFill="1" applyAlignment="1" applyProtection="1">
      <alignment vertical="center" textRotation="90"/>
      <protection locked="0"/>
    </xf>
    <xf numFmtId="0" fontId="59" fillId="12" borderId="0" xfId="2" applyFont="1" applyFill="1" applyAlignment="1" applyProtection="1">
      <alignment vertical="center" textRotation="90"/>
      <protection locked="0"/>
    </xf>
    <xf numFmtId="1" fontId="40" fillId="5" borderId="0" xfId="2" applyNumberFormat="1" applyFont="1" applyFill="1" applyAlignment="1" applyProtection="1">
      <alignment vertical="center"/>
      <protection hidden="1"/>
    </xf>
    <xf numFmtId="1" fontId="141" fillId="19" borderId="54" xfId="2" applyNumberFormat="1" applyFont="1" applyFill="1" applyBorder="1" applyAlignment="1" applyProtection="1">
      <alignment vertical="center"/>
      <protection hidden="1"/>
    </xf>
    <xf numFmtId="0" fontId="133" fillId="33" borderId="54" xfId="2" applyFont="1" applyFill="1" applyBorder="1" applyAlignment="1">
      <alignment vertical="center"/>
    </xf>
    <xf numFmtId="0" fontId="133" fillId="33" borderId="55" xfId="2" applyFont="1" applyFill="1" applyBorder="1" applyAlignment="1">
      <alignment vertical="center"/>
    </xf>
    <xf numFmtId="1" fontId="25" fillId="71" borderId="0" xfId="2" applyNumberFormat="1" applyFont="1" applyFill="1" applyAlignment="1" applyProtection="1">
      <alignment vertical="center"/>
      <protection hidden="1"/>
    </xf>
    <xf numFmtId="0" fontId="133" fillId="33" borderId="0" xfId="2" applyFont="1" applyFill="1" applyAlignment="1">
      <alignment vertical="center"/>
    </xf>
    <xf numFmtId="0" fontId="133" fillId="33" borderId="58" xfId="2" applyFont="1" applyFill="1" applyBorder="1" applyAlignment="1">
      <alignment vertical="center"/>
    </xf>
    <xf numFmtId="0" fontId="95" fillId="30" borderId="58" xfId="0" applyFont="1" applyFill="1" applyBorder="1" applyAlignment="1">
      <alignment vertical="top"/>
    </xf>
    <xf numFmtId="0" fontId="119" fillId="10" borderId="58" xfId="0" applyFont="1" applyFill="1" applyBorder="1" applyAlignment="1">
      <alignment vertical="top"/>
    </xf>
    <xf numFmtId="0" fontId="24" fillId="22" borderId="0" xfId="0" applyFont="1" applyFill="1" applyAlignment="1">
      <alignment vertical="center"/>
    </xf>
    <xf numFmtId="0" fontId="24" fillId="22" borderId="58" xfId="0" applyFont="1" applyFill="1" applyBorder="1" applyAlignment="1">
      <alignment vertical="center"/>
    </xf>
    <xf numFmtId="0" fontId="48" fillId="12" borderId="0" xfId="0" applyFont="1" applyFill="1" applyAlignment="1">
      <alignment vertical="center"/>
    </xf>
    <xf numFmtId="0" fontId="48" fillId="12" borderId="58" xfId="0" applyFont="1" applyFill="1" applyBorder="1" applyAlignment="1">
      <alignment vertical="center"/>
    </xf>
    <xf numFmtId="0" fontId="23" fillId="10" borderId="67" xfId="0" applyFont="1" applyFill="1" applyBorder="1" applyAlignment="1">
      <alignment horizontal="left" vertical="center"/>
    </xf>
    <xf numFmtId="0" fontId="23" fillId="10" borderId="0" xfId="0" applyFont="1" applyFill="1" applyAlignment="1">
      <alignment horizontal="left" vertical="center"/>
    </xf>
    <xf numFmtId="0" fontId="6" fillId="10" borderId="0" xfId="1" applyFill="1" applyBorder="1" applyAlignment="1">
      <alignment horizontal="left" vertical="center"/>
    </xf>
    <xf numFmtId="0" fontId="23" fillId="10" borderId="57" xfId="0" applyFont="1" applyFill="1" applyBorder="1" applyAlignment="1">
      <alignment horizontal="left" vertical="center"/>
    </xf>
    <xf numFmtId="0" fontId="23" fillId="10" borderId="7" xfId="0" applyFont="1" applyFill="1" applyBorder="1" applyAlignment="1">
      <alignment horizontal="left" vertical="center"/>
    </xf>
    <xf numFmtId="0" fontId="126" fillId="7" borderId="18" xfId="27" applyFont="1" applyFill="1" applyBorder="1" applyAlignment="1">
      <alignment horizontal="center" vertical="center"/>
    </xf>
    <xf numFmtId="0" fontId="102" fillId="73" borderId="0" xfId="2" applyFont="1" applyFill="1" applyAlignment="1">
      <alignment horizontal="center" vertical="center"/>
    </xf>
    <xf numFmtId="0" fontId="28" fillId="73" borderId="0" xfId="2" applyFont="1" applyFill="1" applyAlignment="1">
      <alignment horizontal="center" vertical="center"/>
    </xf>
    <xf numFmtId="166" fontId="142" fillId="73" borderId="71" xfId="34" applyNumberFormat="1" applyFont="1" applyFill="1" applyBorder="1" applyAlignment="1">
      <alignment horizontal="center" vertical="center"/>
    </xf>
    <xf numFmtId="166" fontId="142" fillId="73" borderId="72" xfId="34" applyNumberFormat="1" applyFont="1" applyFill="1" applyBorder="1" applyAlignment="1">
      <alignment horizontal="center" vertical="center"/>
    </xf>
    <xf numFmtId="166" fontId="143" fillId="73" borderId="72" xfId="34" applyNumberFormat="1" applyFont="1" applyFill="1" applyBorder="1" applyAlignment="1">
      <alignment horizontal="center" vertical="center" wrapText="1"/>
    </xf>
    <xf numFmtId="166" fontId="144" fillId="73" borderId="72" xfId="34" applyNumberFormat="1" applyFont="1" applyFill="1" applyBorder="1" applyAlignment="1">
      <alignment horizontal="center" vertical="center"/>
    </xf>
    <xf numFmtId="166" fontId="144" fillId="73" borderId="73" xfId="34" applyNumberFormat="1" applyFont="1" applyFill="1" applyBorder="1" applyAlignment="1">
      <alignment horizontal="center" vertical="center"/>
    </xf>
    <xf numFmtId="0" fontId="144" fillId="73" borderId="76" xfId="34" applyFont="1" applyFill="1" applyBorder="1" applyAlignment="1">
      <alignment horizontal="left" vertical="center"/>
    </xf>
    <xf numFmtId="0" fontId="144" fillId="73" borderId="79" xfId="34" applyFont="1" applyFill="1" applyBorder="1" applyAlignment="1">
      <alignment horizontal="left" vertical="center"/>
    </xf>
    <xf numFmtId="0" fontId="146" fillId="73" borderId="0" xfId="0" applyFont="1" applyFill="1" applyAlignment="1">
      <alignment horizontal="center" vertical="center"/>
    </xf>
    <xf numFmtId="0" fontId="0" fillId="73" borderId="0" xfId="0" applyFill="1"/>
    <xf numFmtId="0" fontId="108" fillId="73" borderId="0" xfId="0" applyFont="1" applyFill="1" applyAlignment="1">
      <alignment horizontal="center" vertical="center"/>
    </xf>
    <xf numFmtId="0" fontId="1" fillId="10" borderId="0" xfId="30" applyFill="1" applyAlignment="1">
      <alignment vertical="center"/>
    </xf>
    <xf numFmtId="0" fontId="147" fillId="10" borderId="0" xfId="14" applyFont="1" applyFill="1" applyAlignment="1">
      <alignment vertical="center"/>
    </xf>
    <xf numFmtId="0" fontId="1" fillId="10" borderId="6" xfId="29" applyFill="1" applyBorder="1"/>
    <xf numFmtId="0" fontId="1" fillId="10" borderId="0" xfId="29" applyFill="1"/>
    <xf numFmtId="0" fontId="1" fillId="10" borderId="7" xfId="29" applyFill="1" applyBorder="1"/>
    <xf numFmtId="0" fontId="24" fillId="10" borderId="6" xfId="29" applyFont="1" applyFill="1" applyBorder="1" applyAlignment="1">
      <alignment horizontal="left" vertical="center"/>
    </xf>
    <xf numFmtId="0" fontId="9" fillId="10" borderId="0" xfId="29" applyFont="1" applyFill="1" applyAlignment="1">
      <alignment horizontal="center" vertical="center"/>
    </xf>
    <xf numFmtId="0" fontId="45" fillId="10" borderId="7" xfId="2" applyFont="1" applyFill="1" applyBorder="1" applyAlignment="1" applyProtection="1">
      <alignment horizontal="center" vertical="center"/>
      <protection hidden="1"/>
    </xf>
    <xf numFmtId="0" fontId="25" fillId="10" borderId="6" xfId="2" applyFont="1" applyFill="1" applyBorder="1" applyAlignment="1" applyProtection="1">
      <alignment vertical="center"/>
      <protection hidden="1"/>
    </xf>
    <xf numFmtId="0" fontId="132" fillId="10" borderId="0" xfId="2" applyFont="1" applyFill="1" applyAlignment="1" applyProtection="1">
      <alignment horizontal="left" vertical="center"/>
      <protection locked="0"/>
    </xf>
    <xf numFmtId="0" fontId="34" fillId="10" borderId="0" xfId="0" applyFont="1" applyFill="1" applyAlignment="1">
      <alignment horizontal="left" vertical="center"/>
    </xf>
    <xf numFmtId="0" fontId="43" fillId="10" borderId="7" xfId="2" applyFont="1" applyFill="1" applyBorder="1" applyAlignment="1" applyProtection="1">
      <alignment horizontal="left" vertical="center"/>
      <protection hidden="1"/>
    </xf>
    <xf numFmtId="0" fontId="132" fillId="10" borderId="6" xfId="2" applyFont="1" applyFill="1" applyBorder="1" applyAlignment="1" applyProtection="1">
      <alignment horizontal="left" vertical="center"/>
      <protection locked="0"/>
    </xf>
    <xf numFmtId="0" fontId="25" fillId="10" borderId="80" xfId="2" applyFont="1" applyFill="1" applyBorder="1" applyAlignment="1" applyProtection="1">
      <alignment vertical="center"/>
      <protection hidden="1"/>
    </xf>
    <xf numFmtId="0" fontId="0" fillId="10" borderId="81" xfId="0" applyFill="1" applyBorder="1" applyAlignment="1">
      <alignment vertical="center"/>
    </xf>
    <xf numFmtId="0" fontId="132" fillId="0" borderId="81" xfId="2" applyFont="1" applyBorder="1" applyAlignment="1" applyProtection="1">
      <alignment horizontal="left" vertical="center"/>
      <protection locked="0"/>
    </xf>
    <xf numFmtId="0" fontId="34" fillId="10" borderId="82" xfId="0" applyFont="1" applyFill="1" applyBorder="1" applyAlignment="1">
      <alignment horizontal="left" vertical="center"/>
    </xf>
    <xf numFmtId="0" fontId="34" fillId="10" borderId="81" xfId="0" applyFont="1" applyFill="1" applyBorder="1" applyAlignment="1">
      <alignment horizontal="left" vertical="center"/>
    </xf>
    <xf numFmtId="0" fontId="43" fillId="10" borderId="83" xfId="2" applyFont="1" applyFill="1" applyBorder="1" applyAlignment="1" applyProtection="1">
      <alignment horizontal="left" vertical="center"/>
      <protection hidden="1"/>
    </xf>
    <xf numFmtId="0" fontId="34" fillId="10" borderId="84" xfId="0" applyFont="1" applyFill="1" applyBorder="1" applyAlignment="1">
      <alignment horizontal="left" vertical="center"/>
    </xf>
    <xf numFmtId="0" fontId="48" fillId="10" borderId="6" xfId="2" quotePrefix="1" applyFont="1" applyFill="1" applyBorder="1" applyAlignment="1" applyProtection="1">
      <alignment vertical="center"/>
      <protection hidden="1"/>
    </xf>
    <xf numFmtId="0" fontId="34" fillId="10" borderId="6" xfId="29" applyFont="1" applyFill="1" applyBorder="1" applyAlignment="1">
      <alignment vertical="center"/>
    </xf>
    <xf numFmtId="0" fontId="34" fillId="10" borderId="6" xfId="29" applyFont="1" applyFill="1" applyBorder="1" applyAlignment="1">
      <alignment horizontal="left" vertical="center"/>
    </xf>
    <xf numFmtId="0" fontId="34" fillId="10" borderId="0" xfId="29" applyFont="1" applyFill="1" applyAlignment="1">
      <alignment vertical="center"/>
    </xf>
    <xf numFmtId="0" fontId="1" fillId="10" borderId="0" xfId="29" applyFill="1" applyAlignment="1">
      <alignment vertical="center"/>
    </xf>
    <xf numFmtId="0" fontId="1" fillId="10" borderId="6" xfId="29" applyFill="1" applyBorder="1" applyAlignment="1">
      <alignment vertical="center"/>
    </xf>
    <xf numFmtId="0" fontId="25" fillId="10" borderId="6" xfId="29" applyFont="1" applyFill="1" applyBorder="1" applyAlignment="1">
      <alignment horizontal="left" vertical="center"/>
    </xf>
    <xf numFmtId="0" fontId="1" fillId="0" borderId="6" xfId="29" applyBorder="1"/>
    <xf numFmtId="0" fontId="48" fillId="10" borderId="6" xfId="24" applyFont="1" applyFill="1" applyBorder="1" applyAlignment="1">
      <alignment horizontal="right" vertical="center"/>
    </xf>
    <xf numFmtId="0" fontId="23" fillId="10" borderId="0" xfId="29" applyFont="1" applyFill="1"/>
    <xf numFmtId="0" fontId="6" fillId="10" borderId="0" xfId="1" applyFill="1" applyBorder="1" applyAlignment="1"/>
    <xf numFmtId="0" fontId="48" fillId="27" borderId="6" xfId="23" applyFont="1" applyFill="1" applyBorder="1" applyAlignment="1" applyProtection="1">
      <alignment horizontal="left" vertical="center"/>
      <protection locked="0"/>
    </xf>
    <xf numFmtId="0" fontId="91" fillId="60" borderId="8" xfId="2" applyFont="1" applyFill="1" applyBorder="1" applyAlignment="1" applyProtection="1">
      <alignment horizontal="center" vertical="center"/>
      <protection hidden="1"/>
    </xf>
    <xf numFmtId="0" fontId="91" fillId="60" borderId="9" xfId="2" applyFont="1" applyFill="1" applyBorder="1" applyAlignment="1" applyProtection="1">
      <alignment horizontal="center" vertical="center"/>
      <protection hidden="1"/>
    </xf>
    <xf numFmtId="0" fontId="19" fillId="17" borderId="9" xfId="2" applyFont="1" applyFill="1" applyBorder="1" applyAlignment="1" applyProtection="1">
      <alignment horizontal="center" vertical="center"/>
      <protection hidden="1"/>
    </xf>
    <xf numFmtId="0" fontId="19" fillId="17" borderId="10" xfId="14" applyFont="1" applyFill="1" applyBorder="1" applyAlignment="1">
      <alignment horizontal="center" vertical="center"/>
    </xf>
    <xf numFmtId="0" fontId="10" fillId="0" borderId="6" xfId="7" applyFont="1" applyBorder="1" applyAlignment="1">
      <alignment horizontal="center" vertical="center"/>
    </xf>
    <xf numFmtId="0" fontId="82" fillId="18" borderId="6" xfId="32" applyFont="1" applyFill="1" applyBorder="1" applyAlignment="1">
      <alignment horizontal="center" vertical="center"/>
    </xf>
    <xf numFmtId="0" fontId="25" fillId="4" borderId="6" xfId="29" applyFont="1" applyFill="1" applyBorder="1" applyAlignment="1">
      <alignment horizontal="left" vertical="center"/>
    </xf>
    <xf numFmtId="0" fontId="10" fillId="4" borderId="0" xfId="7" applyFont="1" applyFill="1" applyAlignment="1">
      <alignment horizontal="center" vertical="center"/>
    </xf>
    <xf numFmtId="0" fontId="43" fillId="4" borderId="6" xfId="29" applyFont="1" applyFill="1" applyBorder="1" applyAlignment="1">
      <alignment horizontal="left" vertical="center"/>
    </xf>
    <xf numFmtId="0" fontId="25" fillId="4" borderId="0" xfId="29" applyFont="1" applyFill="1" applyAlignment="1">
      <alignment horizontal="left" vertical="center"/>
    </xf>
    <xf numFmtId="0" fontId="32" fillId="20" borderId="27" xfId="2" applyFont="1" applyFill="1" applyBorder="1" applyAlignment="1" applyProtection="1">
      <alignment horizontal="center" vertical="center" textRotation="90"/>
      <protection locked="0"/>
    </xf>
    <xf numFmtId="0" fontId="125" fillId="10" borderId="0" xfId="4" applyFont="1" applyFill="1" applyAlignment="1">
      <alignment horizontal="left" vertical="center"/>
    </xf>
    <xf numFmtId="0" fontId="0" fillId="15" borderId="0" xfId="0" applyFill="1"/>
    <xf numFmtId="1" fontId="32" fillId="45" borderId="1" xfId="0" applyNumberFormat="1" applyFont="1" applyFill="1" applyBorder="1" applyAlignment="1">
      <alignment horizontal="left" vertical="center"/>
    </xf>
    <xf numFmtId="174" fontId="32" fillId="70" borderId="0" xfId="2" applyNumberFormat="1" applyFont="1" applyFill="1" applyAlignment="1">
      <alignment horizontal="left" vertical="center"/>
    </xf>
    <xf numFmtId="0" fontId="61" fillId="10" borderId="0" xfId="14" applyFont="1" applyFill="1" applyAlignment="1">
      <alignment horizontal="left" vertical="center"/>
    </xf>
    <xf numFmtId="0" fontId="23" fillId="10" borderId="59" xfId="0" applyFont="1" applyFill="1" applyBorder="1" applyAlignment="1">
      <alignment horizontal="left" vertical="center"/>
    </xf>
    <xf numFmtId="1" fontId="72" fillId="30" borderId="5" xfId="2" applyNumberFormat="1" applyFont="1" applyFill="1" applyBorder="1" applyAlignment="1">
      <alignment horizontal="center" vertical="center"/>
    </xf>
    <xf numFmtId="1" fontId="72" fillId="30" borderId="60" xfId="2" applyNumberFormat="1" applyFont="1" applyFill="1" applyBorder="1" applyAlignment="1">
      <alignment horizontal="center" vertical="center"/>
    </xf>
    <xf numFmtId="0" fontId="1" fillId="0" borderId="0" xfId="29" applyAlignment="1">
      <alignment horizontal="left" vertical="center"/>
    </xf>
    <xf numFmtId="0" fontId="1" fillId="9" borderId="6" xfId="29" applyFill="1" applyBorder="1"/>
    <xf numFmtId="0" fontId="1" fillId="9" borderId="0" xfId="29" applyFill="1"/>
    <xf numFmtId="0" fontId="1" fillId="9" borderId="7" xfId="29" applyFill="1" applyBorder="1"/>
    <xf numFmtId="1" fontId="71" fillId="30" borderId="86" xfId="2" applyNumberFormat="1" applyFont="1" applyFill="1" applyBorder="1" applyAlignment="1">
      <alignment horizontal="center" vertical="center"/>
    </xf>
    <xf numFmtId="1" fontId="71" fillId="30" borderId="87" xfId="2" applyNumberFormat="1" applyFont="1" applyFill="1" applyBorder="1" applyAlignment="1">
      <alignment horizontal="center" vertical="center"/>
    </xf>
    <xf numFmtId="0" fontId="30" fillId="12" borderId="6" xfId="2" applyFont="1" applyFill="1" applyBorder="1" applyAlignment="1">
      <alignment horizontal="center" vertical="center"/>
    </xf>
    <xf numFmtId="0" fontId="25" fillId="10" borderId="7" xfId="0" applyFont="1" applyFill="1" applyBorder="1" applyAlignment="1">
      <alignment horizontal="right" vertical="center"/>
    </xf>
    <xf numFmtId="0" fontId="23" fillId="10" borderId="6" xfId="0" applyFont="1" applyFill="1" applyBorder="1" applyAlignment="1">
      <alignment horizontal="left" vertical="center"/>
    </xf>
    <xf numFmtId="0" fontId="12" fillId="5" borderId="6" xfId="2" applyFont="1" applyFill="1" applyBorder="1" applyAlignment="1">
      <alignment horizontal="center" vertical="center"/>
    </xf>
    <xf numFmtId="0" fontId="5" fillId="60" borderId="8" xfId="2" applyFont="1" applyFill="1" applyBorder="1" applyAlignment="1" applyProtection="1">
      <alignment horizontal="center" vertical="center"/>
      <protection hidden="1"/>
    </xf>
    <xf numFmtId="0" fontId="1" fillId="10" borderId="0" xfId="29" applyFill="1" applyAlignment="1">
      <alignment horizontal="left" vertical="center"/>
    </xf>
    <xf numFmtId="0" fontId="1" fillId="10" borderId="6" xfId="29" applyFill="1" applyBorder="1" applyAlignment="1">
      <alignment horizontal="left" vertical="center"/>
    </xf>
    <xf numFmtId="1" fontId="25" fillId="13" borderId="0" xfId="2" applyNumberFormat="1" applyFont="1" applyFill="1" applyAlignment="1" applyProtection="1">
      <alignment horizontal="right" vertical="center"/>
      <protection hidden="1"/>
    </xf>
    <xf numFmtId="1" fontId="12" fillId="9" borderId="0" xfId="2" applyNumberFormat="1" applyFont="1" applyFill="1" applyAlignment="1" applyProtection="1">
      <alignment horizontal="right" vertical="center"/>
      <protection hidden="1"/>
    </xf>
    <xf numFmtId="1" fontId="12" fillId="13" borderId="0" xfId="2" applyNumberFormat="1" applyFont="1" applyFill="1" applyAlignment="1" applyProtection="1">
      <alignment horizontal="right" vertical="center"/>
      <protection hidden="1"/>
    </xf>
    <xf numFmtId="177" fontId="43" fillId="10" borderId="0" xfId="2" applyNumberFormat="1" applyFont="1" applyFill="1" applyAlignment="1" applyProtection="1">
      <alignment horizontal="center" vertical="center"/>
      <protection hidden="1"/>
    </xf>
    <xf numFmtId="177" fontId="43" fillId="25" borderId="32" xfId="2" applyNumberFormat="1" applyFont="1" applyFill="1" applyBorder="1" applyAlignment="1" applyProtection="1">
      <alignment horizontal="center" vertical="center"/>
      <protection hidden="1"/>
    </xf>
    <xf numFmtId="177" fontId="12" fillId="9" borderId="32" xfId="2" applyNumberFormat="1" applyFont="1" applyFill="1" applyBorder="1" applyAlignment="1" applyProtection="1">
      <alignment horizontal="center" vertical="center"/>
      <protection hidden="1"/>
    </xf>
    <xf numFmtId="177" fontId="12" fillId="13" borderId="32" xfId="2" applyNumberFormat="1" applyFont="1" applyFill="1" applyBorder="1" applyAlignment="1" applyProtection="1">
      <alignment horizontal="center" vertical="center"/>
      <protection hidden="1"/>
    </xf>
    <xf numFmtId="0" fontId="148" fillId="10" borderId="0" xfId="0" applyFont="1" applyFill="1" applyAlignment="1">
      <alignment horizontal="right" vertical="center"/>
    </xf>
    <xf numFmtId="0" fontId="118" fillId="10" borderId="0" xfId="0" applyFont="1" applyFill="1" applyAlignment="1">
      <alignment horizontal="right" vertical="center"/>
    </xf>
    <xf numFmtId="0" fontId="116" fillId="10" borderId="0" xfId="0" applyFont="1" applyFill="1" applyAlignment="1">
      <alignment horizontal="right" vertical="center"/>
    </xf>
    <xf numFmtId="0" fontId="55" fillId="10" borderId="0" xfId="0" applyFont="1" applyFill="1" applyAlignment="1">
      <alignment horizontal="right" vertical="center"/>
    </xf>
    <xf numFmtId="168" fontId="88" fillId="9" borderId="32" xfId="0" applyNumberFormat="1" applyFont="1" applyFill="1" applyBorder="1" applyAlignment="1">
      <alignment horizontal="center" vertical="center"/>
    </xf>
    <xf numFmtId="178" fontId="43" fillId="25" borderId="32" xfId="2" applyNumberFormat="1" applyFont="1" applyFill="1" applyBorder="1" applyAlignment="1" applyProtection="1">
      <alignment horizontal="center" vertical="center"/>
      <protection hidden="1"/>
    </xf>
    <xf numFmtId="179" fontId="43" fillId="25" borderId="32" xfId="2" applyNumberFormat="1" applyFont="1" applyFill="1" applyBorder="1" applyAlignment="1" applyProtection="1">
      <alignment horizontal="center" vertical="center"/>
      <protection hidden="1"/>
    </xf>
    <xf numFmtId="168" fontId="88" fillId="9" borderId="14" xfId="0" applyNumberFormat="1" applyFont="1" applyFill="1" applyBorder="1" applyAlignment="1">
      <alignment horizontal="center" vertical="center"/>
    </xf>
    <xf numFmtId="0" fontId="1" fillId="9" borderId="32" xfId="0" applyFont="1" applyFill="1" applyBorder="1" applyAlignment="1">
      <alignment horizontal="center" vertical="center"/>
    </xf>
    <xf numFmtId="0" fontId="1" fillId="9" borderId="32" xfId="4" applyFill="1" applyBorder="1" applyAlignment="1">
      <alignment horizontal="center" vertical="center"/>
    </xf>
    <xf numFmtId="177" fontId="43" fillId="25" borderId="13" xfId="2" applyNumberFormat="1" applyFont="1" applyFill="1" applyBorder="1" applyAlignment="1" applyProtection="1">
      <alignment horizontal="center" vertical="center"/>
      <protection hidden="1"/>
    </xf>
    <xf numFmtId="177" fontId="12" fillId="9" borderId="13" xfId="2" applyNumberFormat="1" applyFont="1" applyFill="1" applyBorder="1" applyAlignment="1" applyProtection="1">
      <alignment horizontal="center" vertical="center"/>
      <protection hidden="1"/>
    </xf>
    <xf numFmtId="177" fontId="12" fillId="13" borderId="13" xfId="2" applyNumberFormat="1" applyFont="1" applyFill="1" applyBorder="1" applyAlignment="1" applyProtection="1">
      <alignment horizontal="center" vertical="center"/>
      <protection hidden="1"/>
    </xf>
    <xf numFmtId="0" fontId="43" fillId="10" borderId="0" xfId="0" applyFont="1" applyFill="1" applyAlignment="1">
      <alignment horizontal="right" vertical="center"/>
    </xf>
    <xf numFmtId="0" fontId="39" fillId="10" borderId="0" xfId="0" applyFont="1" applyFill="1" applyAlignment="1">
      <alignment horizontal="left" vertical="center"/>
    </xf>
    <xf numFmtId="0" fontId="39" fillId="10" borderId="0" xfId="0" applyFont="1" applyFill="1" applyAlignment="1">
      <alignment horizontal="right" vertical="center"/>
    </xf>
    <xf numFmtId="0" fontId="55" fillId="10" borderId="0" xfId="0" applyFont="1" applyFill="1" applyAlignment="1">
      <alignment horizontal="left" vertical="center"/>
    </xf>
    <xf numFmtId="0" fontId="116" fillId="10" borderId="0" xfId="0" applyFont="1" applyFill="1" applyAlignment="1">
      <alignment horizontal="left" vertical="center"/>
    </xf>
    <xf numFmtId="1" fontId="12" fillId="9" borderId="0" xfId="2" applyNumberFormat="1" applyFont="1" applyFill="1" applyAlignment="1" applyProtection="1">
      <alignment horizontal="left" vertical="center"/>
      <protection hidden="1"/>
    </xf>
    <xf numFmtId="1" fontId="12" fillId="13" borderId="0" xfId="2" applyNumberFormat="1" applyFont="1" applyFill="1" applyAlignment="1" applyProtection="1">
      <alignment horizontal="left" vertical="center"/>
      <protection hidden="1"/>
    </xf>
    <xf numFmtId="168" fontId="88" fillId="9" borderId="0" xfId="0" applyNumberFormat="1" applyFont="1" applyFill="1" applyAlignment="1">
      <alignment horizontal="center" vertical="center"/>
    </xf>
    <xf numFmtId="168" fontId="88" fillId="9" borderId="23" xfId="0" applyNumberFormat="1" applyFont="1" applyFill="1" applyBorder="1" applyAlignment="1">
      <alignment horizontal="center" vertical="center"/>
    </xf>
    <xf numFmtId="0" fontId="2" fillId="16" borderId="0" xfId="0" applyFont="1" applyFill="1" applyAlignment="1">
      <alignment horizontal="center" vertical="center"/>
    </xf>
    <xf numFmtId="0" fontId="43" fillId="10" borderId="0" xfId="0" applyFont="1" applyFill="1" applyAlignment="1">
      <alignment horizontal="left" vertical="center"/>
    </xf>
    <xf numFmtId="1" fontId="23" fillId="75" borderId="5" xfId="2" applyNumberFormat="1" applyFont="1" applyFill="1" applyBorder="1" applyAlignment="1" applyProtection="1">
      <alignment horizontal="center" vertical="center"/>
      <protection hidden="1"/>
    </xf>
    <xf numFmtId="0" fontId="108" fillId="10" borderId="0" xfId="0" applyFont="1" applyFill="1" applyAlignment="1">
      <alignment horizontal="center" vertical="center"/>
    </xf>
    <xf numFmtId="0" fontId="94" fillId="9" borderId="57" xfId="2" applyFont="1" applyFill="1" applyBorder="1" applyAlignment="1">
      <alignment horizontal="center" vertical="center"/>
    </xf>
    <xf numFmtId="0" fontId="94" fillId="9" borderId="69" xfId="2" applyFont="1" applyFill="1" applyBorder="1" applyAlignment="1">
      <alignment horizontal="center" vertical="center"/>
    </xf>
    <xf numFmtId="164" fontId="94" fillId="9" borderId="47" xfId="2" applyNumberFormat="1" applyFont="1" applyFill="1" applyBorder="1" applyAlignment="1">
      <alignment horizontal="center" vertical="center"/>
    </xf>
    <xf numFmtId="0" fontId="64" fillId="10" borderId="0" xfId="19" applyFont="1" applyFill="1" applyAlignment="1">
      <alignment horizontal="right" vertical="center"/>
    </xf>
    <xf numFmtId="0" fontId="86" fillId="10" borderId="0" xfId="28" applyFont="1" applyFill="1" applyAlignment="1">
      <alignment horizontal="center" vertical="center"/>
    </xf>
    <xf numFmtId="0" fontId="92" fillId="9" borderId="0" xfId="0" applyFont="1" applyFill="1" applyAlignment="1">
      <alignment horizontal="right" vertical="center"/>
    </xf>
    <xf numFmtId="0" fontId="92" fillId="9" borderId="0" xfId="0" applyFont="1" applyFill="1" applyAlignment="1">
      <alignment horizontal="center" vertical="center"/>
    </xf>
    <xf numFmtId="0" fontId="42" fillId="10" borderId="40" xfId="2" applyFont="1" applyFill="1" applyBorder="1" applyAlignment="1" applyProtection="1">
      <alignment horizontal="center" vertical="center"/>
      <protection hidden="1"/>
    </xf>
    <xf numFmtId="0" fontId="42" fillId="10" borderId="28" xfId="2" applyFont="1" applyFill="1" applyBorder="1" applyAlignment="1" applyProtection="1">
      <alignment horizontal="center" vertical="center"/>
      <protection hidden="1"/>
    </xf>
    <xf numFmtId="1" fontId="72" fillId="30" borderId="91" xfId="2" applyNumberFormat="1" applyFont="1" applyFill="1" applyBorder="1" applyAlignment="1">
      <alignment horizontal="center" vertical="center"/>
    </xf>
    <xf numFmtId="171" fontId="45" fillId="30" borderId="91" xfId="2" applyNumberFormat="1" applyFont="1" applyFill="1" applyBorder="1" applyAlignment="1">
      <alignment horizontal="center" vertical="center"/>
    </xf>
    <xf numFmtId="0" fontId="71" fillId="30" borderId="91" xfId="2" applyFont="1" applyFill="1" applyBorder="1" applyAlignment="1">
      <alignment horizontal="center" vertical="center"/>
    </xf>
    <xf numFmtId="0" fontId="61" fillId="10" borderId="0" xfId="0" applyFont="1" applyFill="1" applyAlignment="1">
      <alignment horizontal="left" vertical="center"/>
    </xf>
    <xf numFmtId="0" fontId="65" fillId="17" borderId="40" xfId="2" applyFont="1" applyFill="1" applyBorder="1" applyAlignment="1" applyProtection="1">
      <alignment horizontal="center" vertical="center"/>
      <protection hidden="1"/>
    </xf>
    <xf numFmtId="1" fontId="72" fillId="30" borderId="93" xfId="2" applyNumberFormat="1" applyFont="1" applyFill="1" applyBorder="1" applyAlignment="1">
      <alignment horizontal="center" vertical="center"/>
    </xf>
    <xf numFmtId="171" fontId="45" fillId="30" borderId="93" xfId="2" applyNumberFormat="1" applyFont="1" applyFill="1" applyBorder="1" applyAlignment="1">
      <alignment horizontal="center" vertical="center"/>
    </xf>
    <xf numFmtId="0" fontId="71" fillId="30" borderId="93" xfId="2" applyFont="1" applyFill="1" applyBorder="1" applyAlignment="1">
      <alignment horizontal="center" vertical="center"/>
    </xf>
    <xf numFmtId="1" fontId="87" fillId="45" borderId="68" xfId="0" applyNumberFormat="1" applyFont="1" applyFill="1" applyBorder="1" applyAlignment="1">
      <alignment horizontal="left" vertical="center"/>
    </xf>
    <xf numFmtId="174" fontId="87" fillId="70" borderId="57" xfId="2" applyNumberFormat="1" applyFont="1" applyFill="1" applyBorder="1" applyAlignment="1">
      <alignment horizontal="left" vertical="center"/>
    </xf>
    <xf numFmtId="167" fontId="88" fillId="9" borderId="32" xfId="0" applyNumberFormat="1" applyFont="1" applyFill="1" applyBorder="1" applyAlignment="1">
      <alignment horizontal="center" vertical="center"/>
    </xf>
    <xf numFmtId="169" fontId="88" fillId="9" borderId="32" xfId="0" applyNumberFormat="1" applyFont="1" applyFill="1" applyBorder="1" applyAlignment="1">
      <alignment horizontal="center" vertical="center"/>
    </xf>
    <xf numFmtId="0" fontId="60" fillId="9" borderId="32" xfId="0" applyFont="1" applyFill="1" applyBorder="1" applyAlignment="1">
      <alignment horizontal="center" vertical="center"/>
    </xf>
    <xf numFmtId="167" fontId="90" fillId="9" borderId="32" xfId="0" applyNumberFormat="1" applyFont="1" applyFill="1" applyBorder="1" applyAlignment="1">
      <alignment horizontal="center" vertical="center"/>
    </xf>
    <xf numFmtId="16" fontId="24" fillId="9" borderId="47" xfId="2" quotePrefix="1" applyNumberFormat="1" applyFont="1" applyFill="1" applyBorder="1" applyAlignment="1">
      <alignment horizontal="center" vertical="center"/>
    </xf>
    <xf numFmtId="167" fontId="149" fillId="7" borderId="0" xfId="2" applyNumberFormat="1" applyFont="1" applyFill="1" applyAlignment="1">
      <alignment horizontal="center" vertical="center"/>
    </xf>
    <xf numFmtId="176" fontId="112" fillId="7" borderId="0" xfId="2" applyNumberFormat="1" applyFont="1" applyFill="1" applyAlignment="1">
      <alignment horizontal="center" vertical="center"/>
    </xf>
    <xf numFmtId="176" fontId="112" fillId="5" borderId="0" xfId="2" applyNumberFormat="1" applyFont="1" applyFill="1" applyAlignment="1">
      <alignment horizontal="center" vertical="center"/>
    </xf>
    <xf numFmtId="164" fontId="129" fillId="9" borderId="0" xfId="2" applyNumberFormat="1" applyFont="1" applyFill="1" applyAlignment="1">
      <alignment horizontal="center" vertical="center"/>
    </xf>
    <xf numFmtId="174" fontId="40" fillId="27" borderId="57" xfId="2" applyNumberFormat="1" applyFont="1" applyFill="1" applyBorder="1" applyAlignment="1">
      <alignment horizontal="left" vertical="center"/>
    </xf>
    <xf numFmtId="168" fontId="92" fillId="9" borderId="32" xfId="0" applyNumberFormat="1" applyFont="1" applyFill="1" applyBorder="1" applyAlignment="1">
      <alignment horizontal="center" vertical="center"/>
    </xf>
    <xf numFmtId="178" fontId="45" fillId="25" borderId="32" xfId="2" applyNumberFormat="1" applyFont="1" applyFill="1" applyBorder="1" applyAlignment="1" applyProtection="1">
      <alignment horizontal="center" vertical="center"/>
      <protection hidden="1"/>
    </xf>
    <xf numFmtId="0" fontId="83" fillId="10" borderId="0" xfId="0" applyFont="1" applyFill="1" applyAlignment="1">
      <alignment horizontal="left" vertical="center"/>
    </xf>
    <xf numFmtId="0" fontId="59" fillId="9" borderId="54" xfId="2" applyFont="1" applyFill="1" applyBorder="1" applyAlignment="1" applyProtection="1">
      <alignment horizontal="center" vertical="center"/>
      <protection locked="0"/>
    </xf>
    <xf numFmtId="0" fontId="25" fillId="10" borderId="54" xfId="2" applyFont="1" applyFill="1" applyBorder="1" applyAlignment="1" applyProtection="1">
      <alignment horizontal="left" vertical="center"/>
      <protection hidden="1"/>
    </xf>
    <xf numFmtId="0" fontId="24" fillId="0" borderId="58" xfId="2" applyFont="1" applyBorder="1" applyAlignment="1">
      <alignment horizontal="left" vertical="center"/>
    </xf>
    <xf numFmtId="177" fontId="55" fillId="42" borderId="0" xfId="2" applyNumberFormat="1" applyFont="1" applyFill="1" applyAlignment="1" applyProtection="1">
      <alignment horizontal="center" vertical="center"/>
      <protection hidden="1"/>
    </xf>
    <xf numFmtId="1" fontId="23" fillId="75" borderId="5" xfId="2" applyNumberFormat="1" applyFont="1" applyFill="1" applyBorder="1" applyAlignment="1" applyProtection="1">
      <alignment horizontal="right" vertical="center"/>
      <protection hidden="1"/>
    </xf>
    <xf numFmtId="0" fontId="43" fillId="10" borderId="6" xfId="0" applyFont="1" applyFill="1" applyBorder="1" applyAlignment="1">
      <alignment horizontal="center" vertical="center" wrapText="1"/>
    </xf>
    <xf numFmtId="0" fontId="43" fillId="10" borderId="0" xfId="0" applyFont="1" applyFill="1" applyAlignment="1">
      <alignment horizontal="center" vertical="center" wrapText="1"/>
    </xf>
    <xf numFmtId="0" fontId="80" fillId="25" borderId="38" xfId="2" applyFont="1" applyFill="1" applyBorder="1" applyAlignment="1" applyProtection="1">
      <alignment horizontal="center" vertical="center"/>
      <protection hidden="1"/>
    </xf>
    <xf numFmtId="0" fontId="2" fillId="16" borderId="7" xfId="0" applyFont="1" applyFill="1" applyBorder="1" applyAlignment="1">
      <alignment horizontal="left" vertical="center"/>
    </xf>
    <xf numFmtId="168" fontId="88" fillId="9" borderId="15" xfId="0" applyNumberFormat="1" applyFont="1" applyFill="1" applyBorder="1" applyAlignment="1">
      <alignment horizontal="center" vertical="center"/>
    </xf>
    <xf numFmtId="0" fontId="4" fillId="10" borderId="7" xfId="0" applyFont="1" applyFill="1" applyBorder="1" applyAlignment="1">
      <alignment horizontal="left" vertical="center"/>
    </xf>
    <xf numFmtId="0" fontId="1" fillId="9" borderId="15" xfId="0" applyFont="1" applyFill="1" applyBorder="1" applyAlignment="1">
      <alignment horizontal="center" vertical="center"/>
    </xf>
    <xf numFmtId="0" fontId="1" fillId="10" borderId="7" xfId="0" applyFont="1" applyFill="1" applyBorder="1" applyAlignment="1">
      <alignment horizontal="center" vertical="center"/>
    </xf>
    <xf numFmtId="0" fontId="115" fillId="10" borderId="6" xfId="14" applyFont="1" applyFill="1" applyBorder="1" applyAlignment="1">
      <alignment horizontal="left" vertical="center"/>
    </xf>
    <xf numFmtId="1" fontId="73" fillId="14" borderId="0" xfId="2" applyNumberFormat="1" applyFont="1" applyFill="1" applyAlignment="1" applyProtection="1">
      <alignment vertical="center"/>
      <protection hidden="1"/>
    </xf>
    <xf numFmtId="0" fontId="65" fillId="10" borderId="0" xfId="2" applyFont="1" applyFill="1" applyAlignment="1" applyProtection="1">
      <alignment horizontal="center" vertical="center"/>
      <protection hidden="1"/>
    </xf>
    <xf numFmtId="0" fontId="125" fillId="62" borderId="6" xfId="29" applyFont="1" applyFill="1" applyBorder="1" applyAlignment="1">
      <alignment horizontal="center" vertical="center"/>
    </xf>
    <xf numFmtId="0" fontId="125" fillId="62" borderId="7" xfId="29" applyFont="1" applyFill="1" applyBorder="1" applyAlignment="1">
      <alignment horizontal="center" vertical="center"/>
    </xf>
    <xf numFmtId="0" fontId="40" fillId="10" borderId="7" xfId="2" applyFont="1" applyFill="1" applyBorder="1" applyAlignment="1">
      <alignment horizontal="center" vertical="center"/>
    </xf>
    <xf numFmtId="0" fontId="40" fillId="10" borderId="42" xfId="14" applyFont="1" applyFill="1" applyBorder="1" applyAlignment="1">
      <alignment horizontal="center" vertical="center"/>
    </xf>
    <xf numFmtId="170" fontId="71" fillId="30" borderId="102" xfId="2" applyNumberFormat="1" applyFont="1" applyFill="1" applyBorder="1" applyAlignment="1">
      <alignment horizontal="center" vertical="center"/>
    </xf>
    <xf numFmtId="0" fontId="128" fillId="0" borderId="7" xfId="2" applyFont="1" applyBorder="1" applyAlignment="1">
      <alignment horizontal="left" vertical="center"/>
    </xf>
    <xf numFmtId="1" fontId="87" fillId="45" borderId="2" xfId="0" applyNumberFormat="1" applyFont="1" applyFill="1" applyBorder="1" applyAlignment="1">
      <alignment horizontal="left" vertical="center"/>
    </xf>
    <xf numFmtId="174" fontId="87" fillId="70" borderId="6" xfId="2" applyNumberFormat="1" applyFont="1" applyFill="1" applyBorder="1" applyAlignment="1">
      <alignment horizontal="left" vertical="center"/>
    </xf>
    <xf numFmtId="174" fontId="40" fillId="27" borderId="6" xfId="2" applyNumberFormat="1" applyFont="1" applyFill="1" applyBorder="1" applyAlignment="1">
      <alignment horizontal="left" vertical="center"/>
    </xf>
    <xf numFmtId="0" fontId="0" fillId="10" borderId="6" xfId="0" applyFill="1" applyBorder="1" applyAlignment="1">
      <alignment horizontal="center" vertical="center"/>
    </xf>
    <xf numFmtId="1" fontId="23" fillId="75" borderId="39" xfId="2" applyNumberFormat="1" applyFont="1" applyFill="1" applyBorder="1" applyAlignment="1" applyProtection="1">
      <alignment horizontal="center" vertical="center"/>
      <protection hidden="1"/>
    </xf>
    <xf numFmtId="1" fontId="61" fillId="10" borderId="6" xfId="0" applyNumberFormat="1" applyFont="1" applyFill="1" applyBorder="1" applyAlignment="1">
      <alignment horizontal="center" vertical="center"/>
    </xf>
    <xf numFmtId="0" fontId="1" fillId="0" borderId="7" xfId="29" applyBorder="1" applyAlignment="1">
      <alignment horizontal="center" vertical="center"/>
    </xf>
    <xf numFmtId="0" fontId="108" fillId="10" borderId="6" xfId="0" applyFont="1" applyFill="1" applyBorder="1" applyAlignment="1">
      <alignment horizontal="center" vertical="center"/>
    </xf>
    <xf numFmtId="0" fontId="59" fillId="9" borderId="6" xfId="2" applyFont="1" applyFill="1" applyBorder="1" applyAlignment="1" applyProtection="1">
      <alignment horizontal="center" vertical="center"/>
      <protection locked="0"/>
    </xf>
    <xf numFmtId="0" fontId="12" fillId="9" borderId="6" xfId="2" applyFont="1" applyFill="1" applyBorder="1" applyAlignment="1" applyProtection="1">
      <alignment horizontal="center" vertical="center"/>
      <protection locked="0"/>
    </xf>
    <xf numFmtId="0" fontId="95" fillId="10" borderId="7" xfId="0" applyFont="1" applyFill="1" applyBorder="1" applyAlignment="1">
      <alignment horizontal="right" vertical="center"/>
    </xf>
    <xf numFmtId="171" fontId="45" fillId="10" borderId="0" xfId="2" applyNumberFormat="1" applyFont="1" applyFill="1" applyAlignment="1">
      <alignment horizontal="center" vertical="center"/>
    </xf>
    <xf numFmtId="0" fontId="71" fillId="10" borderId="0" xfId="2" applyFont="1" applyFill="1" applyAlignment="1">
      <alignment horizontal="center" vertical="center"/>
    </xf>
    <xf numFmtId="0" fontId="128" fillId="10" borderId="7" xfId="2" applyFont="1" applyFill="1" applyBorder="1" applyAlignment="1">
      <alignment horizontal="left" vertical="center"/>
    </xf>
    <xf numFmtId="0" fontId="48" fillId="10" borderId="6" xfId="2" applyFont="1" applyFill="1" applyBorder="1" applyAlignment="1" applyProtection="1">
      <alignment vertical="center"/>
      <protection hidden="1"/>
    </xf>
    <xf numFmtId="0" fontId="48" fillId="10" borderId="0" xfId="2" applyFont="1" applyFill="1" applyAlignment="1" applyProtection="1">
      <alignment vertical="center"/>
      <protection hidden="1"/>
    </xf>
    <xf numFmtId="0" fontId="48" fillId="10" borderId="0" xfId="2" quotePrefix="1" applyFont="1" applyFill="1" applyAlignment="1" applyProtection="1">
      <alignment vertical="center"/>
      <protection hidden="1"/>
    </xf>
    <xf numFmtId="0" fontId="25" fillId="10" borderId="0" xfId="2" quotePrefix="1" applyFont="1" applyFill="1" applyAlignment="1" applyProtection="1">
      <alignment vertical="center"/>
      <protection hidden="1"/>
    </xf>
    <xf numFmtId="1" fontId="24" fillId="41" borderId="5" xfId="2" applyNumberFormat="1" applyFont="1" applyFill="1" applyBorder="1" applyAlignment="1" applyProtection="1">
      <alignment horizontal="right" vertical="center"/>
      <protection hidden="1"/>
    </xf>
    <xf numFmtId="0" fontId="12" fillId="41" borderId="0" xfId="2" applyFont="1" applyFill="1" applyAlignment="1" applyProtection="1">
      <alignment horizontal="center" vertical="center"/>
      <protection hidden="1"/>
    </xf>
    <xf numFmtId="1" fontId="24" fillId="42" borderId="5" xfId="2" applyNumberFormat="1" applyFont="1" applyFill="1" applyBorder="1" applyAlignment="1" applyProtection="1">
      <alignment horizontal="right" vertical="center"/>
      <protection hidden="1"/>
    </xf>
    <xf numFmtId="0" fontId="12" fillId="42" borderId="0" xfId="2" applyFont="1" applyFill="1" applyAlignment="1" applyProtection="1">
      <alignment horizontal="center" vertical="center"/>
      <protection hidden="1"/>
    </xf>
    <xf numFmtId="1" fontId="5" fillId="16" borderId="5" xfId="2" applyNumberFormat="1" applyFont="1" applyFill="1" applyBorder="1" applyAlignment="1" applyProtection="1">
      <alignment horizontal="right" vertical="center"/>
      <protection hidden="1"/>
    </xf>
    <xf numFmtId="0" fontId="13" fillId="16" borderId="0" xfId="2" applyFont="1" applyFill="1" applyAlignment="1" applyProtection="1">
      <alignment horizontal="center" vertical="center"/>
      <protection hidden="1"/>
    </xf>
    <xf numFmtId="1" fontId="117" fillId="16" borderId="5" xfId="2" applyNumberFormat="1" applyFont="1" applyFill="1" applyBorder="1" applyAlignment="1" applyProtection="1">
      <alignment horizontal="right" vertical="center"/>
      <protection hidden="1"/>
    </xf>
    <xf numFmtId="0" fontId="0" fillId="9" borderId="0" xfId="0" applyFill="1" applyAlignment="1">
      <alignment vertical="center"/>
    </xf>
    <xf numFmtId="0" fontId="119" fillId="10" borderId="0" xfId="0" applyFont="1" applyFill="1" applyAlignment="1">
      <alignment vertical="top" wrapText="1"/>
    </xf>
    <xf numFmtId="0" fontId="119" fillId="10" borderId="7" xfId="0" applyFont="1" applyFill="1" applyBorder="1" applyAlignment="1">
      <alignment vertical="top" wrapText="1"/>
    </xf>
    <xf numFmtId="0" fontId="125" fillId="10" borderId="6" xfId="2" applyFont="1" applyFill="1" applyBorder="1" applyAlignment="1" applyProtection="1">
      <alignment horizontal="left" vertical="center"/>
      <protection hidden="1"/>
    </xf>
    <xf numFmtId="0" fontId="8" fillId="3" borderId="1" xfId="27" applyFont="1" applyFill="1" applyBorder="1" applyAlignment="1">
      <alignment horizontal="center" vertical="center"/>
    </xf>
    <xf numFmtId="0" fontId="8" fillId="8" borderId="1" xfId="27" applyFont="1" applyFill="1" applyBorder="1" applyAlignment="1">
      <alignment horizontal="center" vertical="center"/>
    </xf>
    <xf numFmtId="0" fontId="83" fillId="9" borderId="0" xfId="0" applyFont="1" applyFill="1" applyAlignment="1">
      <alignment horizontal="left" vertical="center"/>
    </xf>
    <xf numFmtId="0" fontId="84" fillId="45" borderId="0" xfId="28" applyFont="1" applyFill="1" applyAlignment="1">
      <alignment horizontal="center" vertical="center"/>
    </xf>
    <xf numFmtId="0" fontId="12" fillId="10" borderId="0" xfId="2" applyFont="1" applyFill="1" applyAlignment="1" applyProtection="1">
      <alignment horizontal="center" vertical="center"/>
      <protection locked="0"/>
    </xf>
    <xf numFmtId="0" fontId="108" fillId="9" borderId="0" xfId="0" applyFont="1" applyFill="1" applyAlignment="1">
      <alignment horizontal="center" vertical="center"/>
    </xf>
    <xf numFmtId="0" fontId="108" fillId="9" borderId="9" xfId="0" applyFont="1" applyFill="1" applyBorder="1" applyAlignment="1">
      <alignment horizontal="center" vertical="center"/>
    </xf>
    <xf numFmtId="165" fontId="19" fillId="10" borderId="0" xfId="2" applyNumberFormat="1" applyFont="1" applyFill="1" applyAlignment="1" applyProtection="1">
      <alignment horizontal="right" vertical="center"/>
      <protection hidden="1"/>
    </xf>
    <xf numFmtId="0" fontId="12" fillId="79" borderId="5" xfId="29" applyFont="1" applyFill="1" applyBorder="1" applyAlignment="1">
      <alignment horizontal="center" vertical="center"/>
    </xf>
    <xf numFmtId="0" fontId="12" fillId="79" borderId="28" xfId="29" applyFont="1" applyFill="1" applyBorder="1" applyAlignment="1">
      <alignment horizontal="center" vertical="center"/>
    </xf>
    <xf numFmtId="0" fontId="8" fillId="3" borderId="0" xfId="27" applyFont="1" applyFill="1" applyAlignment="1">
      <alignment horizontal="center" vertical="center"/>
    </xf>
    <xf numFmtId="0" fontId="32" fillId="40" borderId="0" xfId="0" applyFont="1" applyFill="1" applyAlignment="1">
      <alignment horizontal="left" vertical="center"/>
    </xf>
    <xf numFmtId="0" fontId="117" fillId="40" borderId="0" xfId="0" applyFont="1" applyFill="1" applyAlignment="1">
      <alignment horizontal="left" vertical="center"/>
    </xf>
    <xf numFmtId="0" fontId="150" fillId="9" borderId="0" xfId="0" applyFont="1" applyFill="1" applyAlignment="1">
      <alignment horizontal="center" vertical="center"/>
    </xf>
    <xf numFmtId="0" fontId="9" fillId="10" borderId="0" xfId="36" applyFont="1" applyFill="1" applyAlignment="1">
      <alignment horizontal="center" vertical="center"/>
    </xf>
    <xf numFmtId="0" fontId="98" fillId="10" borderId="0" xfId="14" applyFont="1" applyFill="1" applyAlignment="1">
      <alignment horizontal="center" vertical="center"/>
    </xf>
    <xf numFmtId="0" fontId="98" fillId="10" borderId="0" xfId="14" applyFont="1" applyFill="1" applyAlignment="1">
      <alignment horizontal="center" vertical="center" wrapText="1"/>
    </xf>
    <xf numFmtId="0" fontId="88" fillId="10" borderId="57" xfId="0" applyFont="1" applyFill="1" applyBorder="1" applyAlignment="1">
      <alignment horizontal="center" vertical="center"/>
    </xf>
    <xf numFmtId="0" fontId="44" fillId="10" borderId="0" xfId="29" applyFont="1" applyFill="1" applyAlignment="1">
      <alignment horizontal="left" vertical="center"/>
    </xf>
    <xf numFmtId="0" fontId="32" fillId="65" borderId="57" xfId="32" applyFont="1" applyFill="1" applyBorder="1" applyAlignment="1">
      <alignment horizontal="center" vertical="center"/>
    </xf>
    <xf numFmtId="0" fontId="86" fillId="5" borderId="0" xfId="0" applyFont="1" applyFill="1" applyAlignment="1">
      <alignment horizontal="left" vertical="center"/>
    </xf>
    <xf numFmtId="0" fontId="19" fillId="10" borderId="56" xfId="0" applyFont="1" applyFill="1" applyBorder="1" applyAlignment="1">
      <alignment horizontal="center" vertical="center"/>
    </xf>
    <xf numFmtId="0" fontId="70" fillId="10" borderId="0" xfId="7" applyFont="1" applyFill="1" applyAlignment="1">
      <alignment horizontal="center" vertical="center"/>
    </xf>
    <xf numFmtId="0" fontId="24" fillId="4" borderId="0" xfId="2" applyFont="1" applyFill="1" applyAlignment="1">
      <alignment horizontal="center" vertical="center"/>
    </xf>
    <xf numFmtId="0" fontId="9" fillId="0" borderId="0" xfId="36" applyFont="1" applyAlignment="1">
      <alignment horizontal="center" vertical="center"/>
    </xf>
    <xf numFmtId="0" fontId="2" fillId="45" borderId="13" xfId="27" applyFont="1" applyFill="1" applyBorder="1" applyAlignment="1">
      <alignment horizontal="center" vertical="center"/>
    </xf>
    <xf numFmtId="0" fontId="26" fillId="4" borderId="0" xfId="29" applyFont="1" applyFill="1" applyAlignment="1">
      <alignment horizontal="left" vertical="center"/>
    </xf>
    <xf numFmtId="0" fontId="107" fillId="4" borderId="0" xfId="7" applyFont="1" applyFill="1" applyAlignment="1">
      <alignment horizontal="center" vertical="center"/>
    </xf>
    <xf numFmtId="2" fontId="67" fillId="5" borderId="0" xfId="2" applyNumberFormat="1" applyFont="1" applyFill="1" applyAlignment="1">
      <alignment horizontal="center" vertical="center"/>
    </xf>
    <xf numFmtId="167" fontId="67" fillId="9" borderId="103" xfId="2" applyNumberFormat="1" applyFont="1" applyFill="1" applyBorder="1" applyAlignment="1">
      <alignment horizontal="center" vertical="center"/>
    </xf>
    <xf numFmtId="1" fontId="45" fillId="30" borderId="106" xfId="2" applyNumberFormat="1" applyFont="1" applyFill="1" applyBorder="1" applyAlignment="1" applyProtection="1">
      <alignment horizontal="center" vertical="center"/>
      <protection hidden="1"/>
    </xf>
    <xf numFmtId="167" fontId="130" fillId="59" borderId="0" xfId="2" applyNumberFormat="1" applyFont="1" applyFill="1" applyAlignment="1">
      <alignment horizontal="center" vertical="center"/>
    </xf>
    <xf numFmtId="173" fontId="124" fillId="80" borderId="107" xfId="2" applyNumberFormat="1" applyFont="1" applyFill="1" applyBorder="1" applyAlignment="1">
      <alignment horizontal="center" vertical="center"/>
    </xf>
    <xf numFmtId="180" fontId="119" fillId="59" borderId="108" xfId="2" applyNumberFormat="1" applyFont="1" applyFill="1" applyBorder="1" applyAlignment="1">
      <alignment horizontal="center" vertical="center"/>
    </xf>
    <xf numFmtId="167" fontId="119" fillId="10" borderId="24" xfId="2" applyNumberFormat="1" applyFont="1" applyFill="1" applyBorder="1" applyAlignment="1">
      <alignment horizontal="center" vertical="center"/>
    </xf>
    <xf numFmtId="167" fontId="130" fillId="10" borderId="24" xfId="2" applyNumberFormat="1" applyFont="1" applyFill="1" applyBorder="1" applyAlignment="1">
      <alignment horizontal="center" vertical="center"/>
    </xf>
    <xf numFmtId="180" fontId="119" fillId="10" borderId="108" xfId="2" applyNumberFormat="1" applyFont="1" applyFill="1" applyBorder="1" applyAlignment="1">
      <alignment horizontal="center" vertical="center"/>
    </xf>
    <xf numFmtId="167" fontId="103" fillId="10" borderId="24" xfId="2" applyNumberFormat="1" applyFont="1" applyFill="1" applyBorder="1" applyAlignment="1">
      <alignment horizontal="center" vertical="center"/>
    </xf>
    <xf numFmtId="167" fontId="151" fillId="10" borderId="24" xfId="2" applyNumberFormat="1" applyFont="1" applyFill="1" applyBorder="1" applyAlignment="1">
      <alignment horizontal="center" vertical="center"/>
    </xf>
    <xf numFmtId="0" fontId="26" fillId="4" borderId="0" xfId="36" applyFont="1" applyFill="1" applyAlignment="1">
      <alignment horizontal="left" vertical="center"/>
    </xf>
    <xf numFmtId="0" fontId="74" fillId="4" borderId="0" xfId="1" applyFont="1" applyFill="1" applyAlignment="1">
      <alignment horizontal="left" vertical="center"/>
    </xf>
    <xf numFmtId="0" fontId="59" fillId="45" borderId="56" xfId="7" applyFont="1" applyFill="1" applyBorder="1" applyAlignment="1">
      <alignment horizontal="center" vertical="center"/>
    </xf>
    <xf numFmtId="0" fontId="1" fillId="9" borderId="57" xfId="29" applyFill="1" applyBorder="1" applyAlignment="1">
      <alignment horizontal="center" vertical="center"/>
    </xf>
    <xf numFmtId="0" fontId="48" fillId="44" borderId="0" xfId="30" applyFont="1" applyFill="1" applyAlignment="1">
      <alignment horizontal="center" vertical="center"/>
    </xf>
    <xf numFmtId="0" fontId="60" fillId="81" borderId="0" xfId="21" applyFont="1" applyFill="1" applyAlignment="1">
      <alignment horizontal="center" vertical="center"/>
    </xf>
    <xf numFmtId="0" fontId="12" fillId="9" borderId="0" xfId="29" applyFont="1" applyFill="1" applyAlignment="1">
      <alignment horizontal="center" vertical="center"/>
    </xf>
    <xf numFmtId="0" fontId="0" fillId="8" borderId="0" xfId="0" applyFill="1" applyAlignment="1">
      <alignment vertical="center"/>
    </xf>
    <xf numFmtId="0" fontId="5" fillId="8" borderId="0" xfId="29" applyFont="1" applyFill="1" applyAlignment="1">
      <alignment horizontal="center" vertical="center"/>
    </xf>
    <xf numFmtId="0" fontId="2" fillId="45" borderId="1" xfId="2" applyFont="1" applyFill="1" applyBorder="1" applyAlignment="1">
      <alignment horizontal="center" vertical="center"/>
    </xf>
    <xf numFmtId="0" fontId="24" fillId="63" borderId="57" xfId="28" applyFont="1" applyFill="1" applyBorder="1" applyAlignment="1">
      <alignment horizontal="center" vertical="center"/>
    </xf>
    <xf numFmtId="0" fontId="2" fillId="45" borderId="0" xfId="27" applyFont="1" applyFill="1" applyAlignment="1">
      <alignment horizontal="center" vertical="center"/>
    </xf>
    <xf numFmtId="0" fontId="123" fillId="45" borderId="1" xfId="2" applyFont="1" applyFill="1" applyBorder="1" applyAlignment="1">
      <alignment horizontal="center" vertical="center"/>
    </xf>
    <xf numFmtId="0" fontId="123" fillId="45" borderId="0" xfId="2" applyFont="1" applyFill="1" applyAlignment="1">
      <alignment horizontal="center" vertical="center"/>
    </xf>
    <xf numFmtId="1" fontId="23" fillId="75" borderId="0" xfId="2" applyNumberFormat="1" applyFont="1" applyFill="1" applyAlignment="1" applyProtection="1">
      <alignment horizontal="left" vertical="center"/>
      <protection hidden="1"/>
    </xf>
    <xf numFmtId="0" fontId="55" fillId="30" borderId="6" xfId="2" applyFont="1" applyFill="1" applyBorder="1" applyAlignment="1">
      <alignment horizontal="center" vertical="center"/>
    </xf>
    <xf numFmtId="0" fontId="61" fillId="12" borderId="0" xfId="2" applyFont="1" applyFill="1" applyAlignment="1">
      <alignment horizontal="center" vertical="center"/>
    </xf>
    <xf numFmtId="0" fontId="72" fillId="17" borderId="0" xfId="2" applyFont="1" applyFill="1" applyAlignment="1" applyProtection="1">
      <alignment horizontal="center" vertical="center"/>
      <protection hidden="1"/>
    </xf>
    <xf numFmtId="0" fontId="1" fillId="0" borderId="0" xfId="29" applyAlignment="1">
      <alignment horizontal="center" vertical="center"/>
    </xf>
    <xf numFmtId="168" fontId="119" fillId="10" borderId="24" xfId="2" applyNumberFormat="1" applyFont="1" applyFill="1" applyBorder="1" applyAlignment="1">
      <alignment horizontal="center" vertical="center"/>
    </xf>
    <xf numFmtId="167" fontId="119" fillId="59" borderId="0" xfId="2" applyNumberFormat="1" applyFont="1" applyFill="1" applyAlignment="1">
      <alignment horizontal="center" vertical="center"/>
    </xf>
    <xf numFmtId="164" fontId="119" fillId="59" borderId="24" xfId="2" applyNumberFormat="1" applyFont="1" applyFill="1" applyBorder="1" applyAlignment="1">
      <alignment horizontal="center" vertical="center"/>
    </xf>
    <xf numFmtId="164" fontId="119" fillId="10" borderId="24" xfId="2" applyNumberFormat="1" applyFont="1" applyFill="1" applyBorder="1" applyAlignment="1">
      <alignment horizontal="center" vertical="center"/>
    </xf>
    <xf numFmtId="164" fontId="103" fillId="10" borderId="24" xfId="2" applyNumberFormat="1" applyFont="1" applyFill="1" applyBorder="1" applyAlignment="1">
      <alignment horizontal="center" vertical="center"/>
    </xf>
    <xf numFmtId="170" fontId="111" fillId="53" borderId="0" xfId="0" applyNumberFormat="1" applyFont="1" applyFill="1" applyAlignment="1">
      <alignment horizontal="left" vertical="center"/>
    </xf>
    <xf numFmtId="170" fontId="111" fillId="32" borderId="0" xfId="0" applyNumberFormat="1" applyFont="1" applyFill="1" applyAlignment="1">
      <alignment horizontal="left" vertical="center"/>
    </xf>
    <xf numFmtId="0" fontId="79" fillId="15" borderId="0" xfId="19" applyFont="1" applyFill="1" applyAlignment="1">
      <alignment horizontal="center" vertical="center"/>
    </xf>
    <xf numFmtId="0" fontId="58" fillId="10" borderId="0" xfId="19" applyFont="1" applyFill="1" applyAlignment="1">
      <alignment horizontal="center" vertical="center"/>
    </xf>
    <xf numFmtId="0" fontId="54" fillId="10" borderId="0" xfId="2" applyFont="1" applyFill="1" applyAlignment="1" applyProtection="1">
      <alignment horizontal="left" vertical="center"/>
      <protection hidden="1"/>
    </xf>
    <xf numFmtId="1" fontId="43" fillId="10" borderId="0" xfId="2" applyNumberFormat="1" applyFont="1" applyFill="1" applyAlignment="1" applyProtection="1">
      <alignment horizontal="right" vertical="center"/>
      <protection hidden="1"/>
    </xf>
    <xf numFmtId="1" fontId="43" fillId="10" borderId="0" xfId="2" applyNumberFormat="1" applyFont="1" applyFill="1" applyAlignment="1" applyProtection="1">
      <alignment horizontal="center" vertical="center"/>
      <protection hidden="1"/>
    </xf>
    <xf numFmtId="0" fontId="124" fillId="10" borderId="7" xfId="14" applyFont="1" applyFill="1" applyBorder="1" applyAlignment="1">
      <alignment horizontal="left" vertical="center"/>
    </xf>
    <xf numFmtId="0" fontId="23" fillId="30" borderId="0" xfId="2" applyFont="1" applyFill="1" applyAlignment="1">
      <alignment horizontal="left" vertical="center"/>
    </xf>
    <xf numFmtId="1" fontId="45" fillId="30" borderId="0" xfId="2" applyNumberFormat="1" applyFont="1" applyFill="1" applyAlignment="1" applyProtection="1">
      <alignment horizontal="center" vertical="center"/>
      <protection hidden="1"/>
    </xf>
    <xf numFmtId="0" fontId="1" fillId="10" borderId="0" xfId="30" applyFill="1" applyAlignment="1">
      <alignment horizontal="center"/>
    </xf>
    <xf numFmtId="0" fontId="1" fillId="0" borderId="0" xfId="30" applyAlignment="1">
      <alignment horizontal="center"/>
    </xf>
    <xf numFmtId="0" fontId="87" fillId="65" borderId="6" xfId="0" applyFont="1" applyFill="1" applyBorder="1" applyAlignment="1">
      <alignment horizontal="center" vertical="center"/>
    </xf>
    <xf numFmtId="0" fontId="21" fillId="8" borderId="0" xfId="2" applyFont="1" applyFill="1" applyAlignment="1">
      <alignment horizontal="center" vertical="center"/>
    </xf>
    <xf numFmtId="0" fontId="34" fillId="9" borderId="0" xfId="0" applyFont="1" applyFill="1" applyAlignment="1">
      <alignment horizontal="center" vertical="center"/>
    </xf>
    <xf numFmtId="0" fontId="83" fillId="9" borderId="0" xfId="0" applyFont="1" applyFill="1" applyAlignment="1">
      <alignment horizontal="center" vertical="center"/>
    </xf>
    <xf numFmtId="0" fontId="1" fillId="10" borderId="0" xfId="29" applyFill="1" applyAlignment="1">
      <alignment horizontal="center"/>
    </xf>
    <xf numFmtId="0" fontId="1" fillId="0" borderId="0" xfId="29" applyAlignment="1">
      <alignment horizontal="center"/>
    </xf>
    <xf numFmtId="0" fontId="31" fillId="8" borderId="0" xfId="2" applyFont="1" applyFill="1" applyAlignment="1">
      <alignment horizontal="center" vertical="center"/>
    </xf>
    <xf numFmtId="0" fontId="83" fillId="10" borderId="0" xfId="0" applyFont="1" applyFill="1" applyAlignment="1">
      <alignment horizontal="center" vertical="center"/>
    </xf>
    <xf numFmtId="0" fontId="26" fillId="10" borderId="0" xfId="2" applyFont="1" applyFill="1" applyAlignment="1" applyProtection="1">
      <alignment horizontal="center" vertical="center"/>
      <protection locked="0"/>
    </xf>
    <xf numFmtId="0" fontId="96" fillId="65" borderId="6" xfId="0" applyFont="1" applyFill="1" applyBorder="1" applyAlignment="1">
      <alignment horizontal="center" vertical="center"/>
    </xf>
    <xf numFmtId="0" fontId="96" fillId="65" borderId="8" xfId="0" applyFont="1" applyFill="1" applyBorder="1" applyAlignment="1">
      <alignment horizontal="center" vertical="center"/>
    </xf>
    <xf numFmtId="167" fontId="122" fillId="78" borderId="0" xfId="10" applyNumberFormat="1" applyFont="1" applyFill="1" applyAlignment="1">
      <alignment horizontal="center" vertical="center"/>
    </xf>
    <xf numFmtId="0" fontId="90" fillId="10" borderId="0" xfId="29" applyFont="1" applyFill="1" applyAlignment="1">
      <alignment horizontal="center"/>
    </xf>
    <xf numFmtId="0" fontId="5" fillId="65" borderId="0" xfId="29" applyFont="1" applyFill="1" applyAlignment="1">
      <alignment horizontal="center"/>
    </xf>
    <xf numFmtId="0" fontId="19" fillId="0" borderId="0" xfId="2" applyFont="1" applyAlignment="1">
      <alignment horizontal="center" vertical="center"/>
    </xf>
    <xf numFmtId="0" fontId="90" fillId="0" borderId="0" xfId="29" applyFont="1" applyAlignment="1">
      <alignment horizontal="center"/>
    </xf>
    <xf numFmtId="0" fontId="1" fillId="10" borderId="0" xfId="29" applyFill="1" applyAlignment="1">
      <alignment horizontal="center" vertical="center"/>
    </xf>
    <xf numFmtId="0" fontId="123" fillId="45" borderId="3" xfId="29" applyFont="1" applyFill="1" applyBorder="1" applyAlignment="1">
      <alignment horizontal="center" vertical="center"/>
    </xf>
    <xf numFmtId="0" fontId="123" fillId="45" borderId="7" xfId="29" applyFont="1" applyFill="1" applyBorder="1" applyAlignment="1">
      <alignment horizontal="center" vertical="center"/>
    </xf>
    <xf numFmtId="0" fontId="44" fillId="5" borderId="0" xfId="0" applyFont="1" applyFill="1" applyAlignment="1">
      <alignment horizontal="center" vertical="center" wrapText="1"/>
    </xf>
    <xf numFmtId="0" fontId="45" fillId="5" borderId="0" xfId="0" applyFont="1" applyFill="1" applyAlignment="1">
      <alignment horizontal="center" vertical="center"/>
    </xf>
    <xf numFmtId="0" fontId="43" fillId="5" borderId="0" xfId="0" applyFont="1" applyFill="1" applyAlignment="1">
      <alignment horizontal="center" vertical="center"/>
    </xf>
    <xf numFmtId="0" fontId="0" fillId="0" borderId="7" xfId="0" applyBorder="1" applyAlignment="1">
      <alignment horizontal="center"/>
    </xf>
    <xf numFmtId="0" fontId="1" fillId="4" borderId="0" xfId="29" applyFill="1" applyAlignment="1">
      <alignment horizontal="center"/>
    </xf>
    <xf numFmtId="0" fontId="0" fillId="10" borderId="6" xfId="0" applyFill="1" applyBorder="1" applyAlignment="1">
      <alignment horizontal="center"/>
    </xf>
    <xf numFmtId="172" fontId="119" fillId="64" borderId="117" xfId="2" applyNumberFormat="1" applyFont="1" applyFill="1" applyBorder="1" applyAlignment="1">
      <alignment horizontal="center" vertical="center"/>
    </xf>
    <xf numFmtId="0" fontId="119" fillId="10" borderId="24" xfId="2" applyFont="1" applyFill="1" applyBorder="1" applyAlignment="1">
      <alignment horizontal="center" vertical="center"/>
    </xf>
    <xf numFmtId="1" fontId="25" fillId="10" borderId="0" xfId="2" applyNumberFormat="1" applyFont="1" applyFill="1" applyAlignment="1" applyProtection="1">
      <alignment horizontal="center" vertical="center"/>
      <protection hidden="1"/>
    </xf>
    <xf numFmtId="0" fontId="0" fillId="10" borderId="7" xfId="0" applyFill="1" applyBorder="1" applyAlignment="1">
      <alignment horizontal="center"/>
    </xf>
    <xf numFmtId="0" fontId="19" fillId="10" borderId="0" xfId="21" applyFont="1" applyFill="1" applyAlignment="1">
      <alignment horizontal="center" vertical="center"/>
    </xf>
    <xf numFmtId="0" fontId="19" fillId="10" borderId="7" xfId="21" applyFont="1" applyFill="1" applyBorder="1" applyAlignment="1">
      <alignment horizontal="center" vertical="center"/>
    </xf>
    <xf numFmtId="0" fontId="64" fillId="15" borderId="0" xfId="19" applyFont="1" applyFill="1" applyAlignment="1">
      <alignment horizontal="center" vertical="center"/>
    </xf>
    <xf numFmtId="0" fontId="0" fillId="15" borderId="0" xfId="0" applyFill="1" applyAlignment="1">
      <alignment horizontal="center"/>
    </xf>
    <xf numFmtId="0" fontId="0" fillId="15" borderId="7" xfId="0" applyFill="1" applyBorder="1" applyAlignment="1">
      <alignment horizontal="center"/>
    </xf>
    <xf numFmtId="0" fontId="1" fillId="10" borderId="7" xfId="0" applyFont="1" applyFill="1" applyBorder="1" applyAlignment="1">
      <alignment horizontal="center"/>
    </xf>
    <xf numFmtId="0" fontId="154" fillId="10" borderId="0" xfId="0" applyFont="1" applyFill="1" applyAlignment="1">
      <alignment horizontal="center" vertical="center"/>
    </xf>
    <xf numFmtId="0" fontId="23" fillId="10" borderId="0" xfId="0" applyFont="1" applyFill="1" applyAlignment="1">
      <alignment horizontal="center" vertical="top"/>
    </xf>
    <xf numFmtId="0" fontId="23" fillId="10" borderId="7" xfId="0" applyFont="1" applyFill="1" applyBorder="1" applyAlignment="1">
      <alignment horizontal="center" vertical="top"/>
    </xf>
    <xf numFmtId="0" fontId="1" fillId="10" borderId="0" xfId="0" applyFont="1" applyFill="1" applyAlignment="1">
      <alignment horizontal="center"/>
    </xf>
    <xf numFmtId="0" fontId="71" fillId="10" borderId="0" xfId="4" applyFont="1" applyFill="1" applyAlignment="1">
      <alignment horizontal="center" vertical="center"/>
    </xf>
    <xf numFmtId="1" fontId="54" fillId="10" borderId="0" xfId="2" applyNumberFormat="1" applyFont="1" applyFill="1" applyAlignment="1" applyProtection="1">
      <alignment horizontal="center" vertical="center"/>
      <protection hidden="1"/>
    </xf>
    <xf numFmtId="0" fontId="54" fillId="10" borderId="0" xfId="2" applyFont="1" applyFill="1" applyAlignment="1" applyProtection="1">
      <alignment horizontal="center" vertical="center"/>
      <protection hidden="1"/>
    </xf>
    <xf numFmtId="0" fontId="26" fillId="4" borderId="0" xfId="36" applyFont="1" applyFill="1" applyAlignment="1">
      <alignment horizontal="center" vertical="center"/>
    </xf>
    <xf numFmtId="0" fontId="1" fillId="10" borderId="7" xfId="29" applyFill="1" applyBorder="1" applyAlignment="1">
      <alignment horizontal="center" vertical="center"/>
    </xf>
    <xf numFmtId="0" fontId="4" fillId="10" borderId="0" xfId="29" applyFont="1" applyFill="1" applyAlignment="1">
      <alignment horizontal="center" vertical="center"/>
    </xf>
    <xf numFmtId="0" fontId="52" fillId="44" borderId="0" xfId="21" applyFont="1" applyFill="1" applyAlignment="1">
      <alignment horizontal="center" vertical="center"/>
    </xf>
    <xf numFmtId="0" fontId="1" fillId="10" borderId="6" xfId="29" applyFill="1" applyBorder="1" applyAlignment="1">
      <alignment horizontal="center"/>
    </xf>
    <xf numFmtId="0" fontId="34" fillId="10" borderId="0" xfId="29" applyFont="1" applyFill="1" applyAlignment="1">
      <alignment horizontal="center" vertical="center"/>
    </xf>
    <xf numFmtId="0" fontId="34" fillId="10" borderId="0" xfId="0" applyFont="1" applyFill="1" applyAlignment="1">
      <alignment horizontal="center" vertical="center"/>
    </xf>
    <xf numFmtId="0" fontId="153" fillId="10" borderId="0" xfId="2" applyFont="1" applyFill="1" applyAlignment="1">
      <alignment horizontal="left" vertical="center"/>
    </xf>
    <xf numFmtId="0" fontId="26" fillId="10" borderId="0" xfId="29" applyFont="1" applyFill="1" applyAlignment="1">
      <alignment horizontal="left"/>
    </xf>
    <xf numFmtId="0" fontId="24" fillId="4" borderId="0" xfId="2" applyFont="1" applyFill="1" applyAlignment="1">
      <alignment horizontal="left" vertical="center"/>
    </xf>
    <xf numFmtId="0" fontId="56" fillId="4" borderId="23" xfId="36" applyFont="1" applyFill="1" applyBorder="1" applyAlignment="1">
      <alignment horizontal="left" vertical="center"/>
    </xf>
    <xf numFmtId="0" fontId="56" fillId="4" borderId="0" xfId="36" applyFont="1" applyFill="1" applyAlignment="1">
      <alignment horizontal="left" vertical="center"/>
    </xf>
    <xf numFmtId="0" fontId="152" fillId="4" borderId="23" xfId="36" applyFont="1" applyFill="1" applyBorder="1" applyAlignment="1">
      <alignment horizontal="left" vertical="center"/>
    </xf>
    <xf numFmtId="1" fontId="25" fillId="10" borderId="6" xfId="2" applyNumberFormat="1" applyFont="1" applyFill="1" applyBorder="1" applyAlignment="1" applyProtection="1">
      <alignment horizontal="left" vertical="center"/>
      <protection hidden="1"/>
    </xf>
    <xf numFmtId="1" fontId="40" fillId="10" borderId="6" xfId="2" applyNumberFormat="1" applyFont="1" applyFill="1" applyBorder="1" applyAlignment="1" applyProtection="1">
      <alignment horizontal="left" vertical="center"/>
      <protection hidden="1"/>
    </xf>
    <xf numFmtId="1" fontId="40" fillId="15" borderId="6" xfId="2" applyNumberFormat="1" applyFont="1" applyFill="1" applyBorder="1" applyAlignment="1" applyProtection="1">
      <alignment horizontal="left" vertical="center"/>
      <protection hidden="1"/>
    </xf>
    <xf numFmtId="0" fontId="85" fillId="10" borderId="6" xfId="2" applyFont="1" applyFill="1" applyBorder="1" applyAlignment="1">
      <alignment horizontal="left" vertical="center"/>
    </xf>
    <xf numFmtId="0" fontId="1" fillId="10" borderId="6" xfId="0" applyFont="1" applyFill="1" applyBorder="1" applyAlignment="1">
      <alignment horizontal="left"/>
    </xf>
    <xf numFmtId="0" fontId="71" fillId="10" borderId="6" xfId="2" applyFont="1" applyFill="1" applyBorder="1" applyAlignment="1" applyProtection="1">
      <alignment horizontal="left" vertical="center"/>
      <protection hidden="1"/>
    </xf>
    <xf numFmtId="0" fontId="34" fillId="10" borderId="6" xfId="39" applyFont="1" applyFill="1" applyBorder="1" applyAlignment="1">
      <alignment horizontal="left" vertical="center"/>
    </xf>
    <xf numFmtId="1" fontId="54" fillId="10" borderId="6" xfId="2" applyNumberFormat="1" applyFont="1" applyFill="1" applyBorder="1" applyAlignment="1" applyProtection="1">
      <alignment horizontal="left" vertical="center"/>
      <protection hidden="1"/>
    </xf>
    <xf numFmtId="0" fontId="43" fillId="10" borderId="6" xfId="39" applyFont="1" applyFill="1" applyBorder="1" applyAlignment="1">
      <alignment horizontal="left" vertical="center"/>
    </xf>
    <xf numFmtId="0" fontId="12" fillId="5" borderId="6" xfId="2" applyFont="1" applyFill="1" applyBorder="1" applyAlignment="1">
      <alignment horizontal="left" vertical="center"/>
    </xf>
    <xf numFmtId="0" fontId="1" fillId="10" borderId="6" xfId="29" applyFill="1" applyBorder="1" applyAlignment="1">
      <alignment horizontal="left"/>
    </xf>
    <xf numFmtId="0" fontId="32" fillId="20" borderId="27" xfId="2" applyFont="1" applyFill="1" applyBorder="1" applyAlignment="1" applyProtection="1">
      <alignment horizontal="left" vertical="center" textRotation="90"/>
      <protection locked="0"/>
    </xf>
    <xf numFmtId="1" fontId="25" fillId="10" borderId="0" xfId="2" applyNumberFormat="1" applyFont="1" applyFill="1" applyAlignment="1" applyProtection="1">
      <alignment horizontal="left" vertical="center"/>
      <protection hidden="1"/>
    </xf>
    <xf numFmtId="1" fontId="40" fillId="10" borderId="0" xfId="2" applyNumberFormat="1" applyFont="1" applyFill="1" applyAlignment="1" applyProtection="1">
      <alignment horizontal="left" vertical="center"/>
      <protection hidden="1"/>
    </xf>
    <xf numFmtId="1" fontId="40" fillId="15" borderId="0" xfId="2" applyNumberFormat="1" applyFont="1" applyFill="1" applyAlignment="1" applyProtection="1">
      <alignment horizontal="left" vertical="center"/>
      <protection hidden="1"/>
    </xf>
    <xf numFmtId="0" fontId="61" fillId="10" borderId="0" xfId="2" applyFont="1" applyFill="1" applyAlignment="1" applyProtection="1">
      <alignment horizontal="left" vertical="center"/>
      <protection hidden="1"/>
    </xf>
    <xf numFmtId="0" fontId="72" fillId="10" borderId="0" xfId="2" applyFont="1" applyFill="1" applyAlignment="1" applyProtection="1">
      <alignment horizontal="left" vertical="center"/>
      <protection hidden="1"/>
    </xf>
    <xf numFmtId="0" fontId="10" fillId="10" borderId="0" xfId="7" applyFont="1" applyFill="1" applyAlignment="1">
      <alignment horizontal="left" vertical="center"/>
    </xf>
    <xf numFmtId="0" fontId="1" fillId="10" borderId="0" xfId="29" applyFill="1" applyAlignment="1">
      <alignment horizontal="left"/>
    </xf>
    <xf numFmtId="0" fontId="10" fillId="4" borderId="0" xfId="7" applyFont="1" applyFill="1" applyAlignment="1">
      <alignment horizontal="left" vertical="center"/>
    </xf>
    <xf numFmtId="0" fontId="34" fillId="10" borderId="0" xfId="29" applyFont="1" applyFill="1" applyAlignment="1">
      <alignment horizontal="left" vertical="center"/>
    </xf>
    <xf numFmtId="0" fontId="12" fillId="5" borderId="0" xfId="2" applyFont="1" applyFill="1" applyAlignment="1">
      <alignment horizontal="left" vertical="center"/>
    </xf>
    <xf numFmtId="0" fontId="43" fillId="10" borderId="0" xfId="39" applyFont="1" applyFill="1" applyAlignment="1">
      <alignment horizontal="left" vertical="center"/>
    </xf>
    <xf numFmtId="0" fontId="30" fillId="10" borderId="0" xfId="0" applyFont="1" applyFill="1" applyAlignment="1">
      <alignment horizontal="left" vertical="center"/>
    </xf>
    <xf numFmtId="0" fontId="119" fillId="10" borderId="0" xfId="0" applyFont="1" applyFill="1" applyAlignment="1">
      <alignment horizontal="left" vertical="top"/>
    </xf>
    <xf numFmtId="0" fontId="119" fillId="10" borderId="7" xfId="0" applyFont="1" applyFill="1" applyBorder="1" applyAlignment="1">
      <alignment horizontal="left" vertical="top"/>
    </xf>
    <xf numFmtId="0" fontId="12" fillId="5" borderId="9" xfId="2" applyFont="1" applyFill="1" applyBorder="1" applyAlignment="1">
      <alignment horizontal="center" vertical="center"/>
    </xf>
    <xf numFmtId="0" fontId="126" fillId="5" borderId="18" xfId="27" applyFont="1" applyFill="1" applyBorder="1" applyAlignment="1">
      <alignment horizontal="center" vertical="center"/>
    </xf>
    <xf numFmtId="0" fontId="19" fillId="10" borderId="64" xfId="0" applyFont="1" applyFill="1" applyBorder="1" applyAlignment="1">
      <alignment horizontal="left" vertical="center"/>
    </xf>
    <xf numFmtId="0" fontId="8" fillId="8" borderId="0" xfId="27" applyFont="1" applyFill="1" applyAlignment="1">
      <alignment horizontal="left" vertical="center"/>
    </xf>
    <xf numFmtId="0" fontId="24" fillId="10" borderId="0" xfId="30" applyFont="1" applyFill="1" applyAlignment="1">
      <alignment horizontal="center" vertical="center"/>
    </xf>
    <xf numFmtId="0" fontId="23" fillId="10" borderId="58" xfId="0" applyFont="1" applyFill="1" applyBorder="1" applyAlignment="1">
      <alignment horizontal="right" vertical="center"/>
    </xf>
    <xf numFmtId="0" fontId="19" fillId="10" borderId="30" xfId="0" applyFont="1" applyFill="1" applyBorder="1" applyAlignment="1">
      <alignment horizontal="center" vertical="center"/>
    </xf>
    <xf numFmtId="0" fontId="45" fillId="10" borderId="54" xfId="0" applyFont="1" applyFill="1" applyBorder="1" applyAlignment="1">
      <alignment horizontal="left" vertical="center"/>
    </xf>
    <xf numFmtId="0" fontId="84" fillId="40" borderId="0" xfId="0" applyFont="1" applyFill="1" applyAlignment="1">
      <alignment horizontal="left" vertical="center"/>
    </xf>
    <xf numFmtId="0" fontId="33" fillId="10" borderId="0" xfId="29" applyFont="1" applyFill="1" applyAlignment="1">
      <alignment horizontal="left" vertical="center"/>
    </xf>
    <xf numFmtId="0" fontId="131" fillId="18" borderId="0" xfId="1" applyFont="1" applyFill="1" applyAlignment="1">
      <alignment horizontal="left" vertical="center"/>
    </xf>
    <xf numFmtId="0" fontId="12" fillId="10" borderId="0" xfId="2" applyFont="1" applyFill="1" applyAlignment="1" applyProtection="1">
      <alignment horizontal="left" vertical="center"/>
      <protection locked="0"/>
    </xf>
    <xf numFmtId="0" fontId="156" fillId="86" borderId="118" xfId="43" applyFont="1" applyFill="1" applyBorder="1" applyAlignment="1">
      <alignment horizontal="center" vertical="center" wrapText="1"/>
    </xf>
    <xf numFmtId="0" fontId="156" fillId="87" borderId="118" xfId="43" applyFont="1" applyFill="1" applyBorder="1" applyAlignment="1">
      <alignment horizontal="center" vertical="center" wrapText="1"/>
    </xf>
    <xf numFmtId="0" fontId="156" fillId="88" borderId="118" xfId="43" applyFont="1" applyFill="1" applyBorder="1" applyAlignment="1">
      <alignment horizontal="center" vertical="center" wrapText="1"/>
    </xf>
    <xf numFmtId="0" fontId="91" fillId="89" borderId="118" xfId="43" applyFont="1" applyFill="1" applyBorder="1" applyAlignment="1">
      <alignment horizontal="center" vertical="center" wrapText="1"/>
    </xf>
    <xf numFmtId="0" fontId="91" fillId="91" borderId="118" xfId="43" applyFont="1" applyFill="1" applyBorder="1" applyAlignment="1">
      <alignment horizontal="center" vertical="center" wrapText="1"/>
    </xf>
    <xf numFmtId="0" fontId="91" fillId="92" borderId="118" xfId="43" applyFont="1" applyFill="1" applyBorder="1" applyAlignment="1">
      <alignment horizontal="center" vertical="center" wrapText="1"/>
    </xf>
    <xf numFmtId="0" fontId="91" fillId="93" borderId="118" xfId="43" applyFont="1" applyFill="1" applyBorder="1" applyAlignment="1">
      <alignment horizontal="center" vertical="center" wrapText="1"/>
    </xf>
    <xf numFmtId="0" fontId="91" fillId="94" borderId="118" xfId="43" applyFont="1" applyFill="1" applyBorder="1" applyAlignment="1">
      <alignment horizontal="center" vertical="center" wrapText="1"/>
    </xf>
    <xf numFmtId="0" fontId="156" fillId="95" borderId="118" xfId="43" applyFont="1" applyFill="1" applyBorder="1" applyAlignment="1">
      <alignment horizontal="center" vertical="center" wrapText="1"/>
    </xf>
    <xf numFmtId="0" fontId="156" fillId="3" borderId="118" xfId="43" applyFont="1" applyFill="1" applyBorder="1" applyAlignment="1">
      <alignment horizontal="center" vertical="center" wrapText="1"/>
    </xf>
    <xf numFmtId="0" fontId="91" fillId="97" borderId="118" xfId="43" applyFont="1" applyFill="1" applyBorder="1" applyAlignment="1">
      <alignment horizontal="center" vertical="center" wrapText="1"/>
    </xf>
    <xf numFmtId="0" fontId="156" fillId="98" borderId="118" xfId="43" applyFont="1" applyFill="1" applyBorder="1" applyAlignment="1">
      <alignment horizontal="center" vertical="center" wrapText="1"/>
    </xf>
    <xf numFmtId="0" fontId="91" fillId="99" borderId="118" xfId="43" applyFont="1" applyFill="1" applyBorder="1" applyAlignment="1">
      <alignment horizontal="center" vertical="center" wrapText="1"/>
    </xf>
    <xf numFmtId="0" fontId="156" fillId="100" borderId="118" xfId="43" applyFont="1" applyFill="1" applyBorder="1" applyAlignment="1">
      <alignment horizontal="center" vertical="center" wrapText="1"/>
    </xf>
    <xf numFmtId="0" fontId="91" fillId="101" borderId="118" xfId="43" applyFont="1" applyFill="1" applyBorder="1" applyAlignment="1">
      <alignment horizontal="center" vertical="center" wrapText="1"/>
    </xf>
    <xf numFmtId="0" fontId="156" fillId="102" borderId="118" xfId="43" applyFont="1" applyFill="1" applyBorder="1" applyAlignment="1">
      <alignment horizontal="center" vertical="center" wrapText="1"/>
    </xf>
    <xf numFmtId="0" fontId="91" fillId="85" borderId="118" xfId="43" applyFont="1" applyFill="1" applyBorder="1" applyAlignment="1">
      <alignment horizontal="center" vertical="center" wrapText="1"/>
    </xf>
    <xf numFmtId="0" fontId="156" fillId="103" borderId="118" xfId="43" applyFont="1" applyFill="1" applyBorder="1" applyAlignment="1">
      <alignment horizontal="center" vertical="center" wrapText="1"/>
    </xf>
    <xf numFmtId="0" fontId="156" fillId="104" borderId="118" xfId="43" applyFont="1" applyFill="1" applyBorder="1" applyAlignment="1">
      <alignment horizontal="center" vertical="center" wrapText="1"/>
    </xf>
    <xf numFmtId="0" fontId="156" fillId="105" borderId="118" xfId="43" applyFont="1" applyFill="1" applyBorder="1" applyAlignment="1">
      <alignment horizontal="center" vertical="center" wrapText="1"/>
    </xf>
    <xf numFmtId="0" fontId="156" fillId="106" borderId="118" xfId="43" applyFont="1" applyFill="1" applyBorder="1" applyAlignment="1">
      <alignment horizontal="center" vertical="center" wrapText="1"/>
    </xf>
    <xf numFmtId="0" fontId="156" fillId="107" borderId="118" xfId="43" applyFont="1" applyFill="1" applyBorder="1" applyAlignment="1">
      <alignment horizontal="center" vertical="center" wrapText="1"/>
    </xf>
    <xf numFmtId="0" fontId="156" fillId="108" borderId="118" xfId="43" applyFont="1" applyFill="1" applyBorder="1" applyAlignment="1">
      <alignment horizontal="center" vertical="center" wrapText="1"/>
    </xf>
    <xf numFmtId="0" fontId="156" fillId="109" borderId="118" xfId="43" applyFont="1" applyFill="1" applyBorder="1" applyAlignment="1">
      <alignment horizontal="center" vertical="center" wrapText="1"/>
    </xf>
    <xf numFmtId="0" fontId="156" fillId="110" borderId="118" xfId="43" applyFont="1" applyFill="1" applyBorder="1" applyAlignment="1">
      <alignment horizontal="center" vertical="center" wrapText="1"/>
    </xf>
    <xf numFmtId="0" fontId="156" fillId="111" borderId="118" xfId="43" applyFont="1" applyFill="1" applyBorder="1" applyAlignment="1">
      <alignment horizontal="center" vertical="center" wrapText="1"/>
    </xf>
    <xf numFmtId="0" fontId="156" fillId="112" borderId="118" xfId="43" applyFont="1" applyFill="1" applyBorder="1" applyAlignment="1">
      <alignment horizontal="center" vertical="center" wrapText="1"/>
    </xf>
    <xf numFmtId="0" fontId="156" fillId="113" borderId="118" xfId="43" applyFont="1" applyFill="1" applyBorder="1" applyAlignment="1">
      <alignment horizontal="center" vertical="center" wrapText="1"/>
    </xf>
    <xf numFmtId="0" fontId="156" fillId="114" borderId="118" xfId="43" applyFont="1" applyFill="1" applyBorder="1" applyAlignment="1">
      <alignment horizontal="center" vertical="center" wrapText="1"/>
    </xf>
    <xf numFmtId="0" fontId="156" fillId="115" borderId="118" xfId="43" applyFont="1" applyFill="1" applyBorder="1" applyAlignment="1">
      <alignment horizontal="center" vertical="center" wrapText="1"/>
    </xf>
    <xf numFmtId="0" fontId="91" fillId="116" borderId="118" xfId="43" applyFont="1" applyFill="1" applyBorder="1" applyAlignment="1">
      <alignment horizontal="center" vertical="center" wrapText="1"/>
    </xf>
    <xf numFmtId="0" fontId="156" fillId="117" borderId="118" xfId="43" applyFont="1" applyFill="1" applyBorder="1" applyAlignment="1">
      <alignment horizontal="center" vertical="center" wrapText="1"/>
    </xf>
    <xf numFmtId="0" fontId="91" fillId="118" borderId="118" xfId="43" applyFont="1" applyFill="1" applyBorder="1" applyAlignment="1">
      <alignment horizontal="center" vertical="center" wrapText="1"/>
    </xf>
    <xf numFmtId="0" fontId="91" fillId="121" borderId="118" xfId="43" applyFont="1" applyFill="1" applyBorder="1" applyAlignment="1">
      <alignment horizontal="center" vertical="center" wrapText="1"/>
    </xf>
    <xf numFmtId="0" fontId="91" fillId="122" borderId="118" xfId="43" applyFont="1" applyFill="1" applyBorder="1" applyAlignment="1">
      <alignment horizontal="center" vertical="center" wrapText="1"/>
    </xf>
    <xf numFmtId="0" fontId="91" fillId="123" borderId="118" xfId="43" applyFont="1" applyFill="1" applyBorder="1" applyAlignment="1">
      <alignment horizontal="center" vertical="center" wrapText="1"/>
    </xf>
    <xf numFmtId="0" fontId="91" fillId="124" borderId="118" xfId="43" applyFont="1" applyFill="1" applyBorder="1" applyAlignment="1">
      <alignment horizontal="center" vertical="center" wrapText="1"/>
    </xf>
    <xf numFmtId="0" fontId="91" fillId="96" borderId="118" xfId="43" applyFont="1" applyFill="1" applyBorder="1" applyAlignment="1">
      <alignment horizontal="center" vertical="center" wrapText="1"/>
    </xf>
    <xf numFmtId="0" fontId="156" fillId="15" borderId="118" xfId="43" applyFont="1" applyFill="1" applyBorder="1" applyAlignment="1">
      <alignment horizontal="center" vertical="center" wrapText="1"/>
    </xf>
    <xf numFmtId="0" fontId="156" fillId="28" borderId="118" xfId="43" applyFont="1" applyFill="1" applyBorder="1" applyAlignment="1">
      <alignment horizontal="center" vertical="center" wrapText="1"/>
    </xf>
    <xf numFmtId="0" fontId="156" fillId="40" borderId="118" xfId="43" applyFont="1" applyFill="1" applyBorder="1" applyAlignment="1">
      <alignment horizontal="center" vertical="center" wrapText="1"/>
    </xf>
    <xf numFmtId="0" fontId="156" fillId="38" borderId="118" xfId="43" applyFont="1" applyFill="1" applyBorder="1" applyAlignment="1">
      <alignment horizontal="center" vertical="center" wrapText="1"/>
    </xf>
    <xf numFmtId="0" fontId="156" fillId="133" borderId="118" xfId="43" applyFont="1" applyFill="1" applyBorder="1" applyAlignment="1">
      <alignment horizontal="center" vertical="center" wrapText="1"/>
    </xf>
    <xf numFmtId="0" fontId="91" fillId="127" borderId="118" xfId="43" applyFont="1" applyFill="1" applyBorder="1" applyAlignment="1">
      <alignment horizontal="center" vertical="center" wrapText="1"/>
    </xf>
    <xf numFmtId="0" fontId="91" fillId="31" borderId="118" xfId="43" applyFont="1" applyFill="1" applyBorder="1" applyAlignment="1">
      <alignment horizontal="center" vertical="center" wrapText="1"/>
    </xf>
    <xf numFmtId="0" fontId="156" fillId="30" borderId="118" xfId="43" applyFont="1" applyFill="1" applyBorder="1" applyAlignment="1">
      <alignment horizontal="center" vertical="center" wrapText="1"/>
    </xf>
    <xf numFmtId="0" fontId="91" fillId="135" borderId="120" xfId="43" applyFont="1" applyFill="1" applyBorder="1" applyAlignment="1">
      <alignment horizontal="center" vertical="center" wrapText="1"/>
    </xf>
    <xf numFmtId="0" fontId="156" fillId="134" borderId="120" xfId="43" applyFont="1" applyFill="1" applyBorder="1" applyAlignment="1">
      <alignment horizontal="center" vertical="center" wrapText="1"/>
    </xf>
    <xf numFmtId="0" fontId="156" fillId="20" borderId="120" xfId="43" applyFont="1" applyFill="1" applyBorder="1" applyAlignment="1">
      <alignment horizontal="center" vertical="center" wrapText="1"/>
    </xf>
    <xf numFmtId="0" fontId="156" fillId="35" borderId="120" xfId="43" applyFont="1" applyFill="1" applyBorder="1" applyAlignment="1">
      <alignment horizontal="center" vertical="center" wrapText="1"/>
    </xf>
    <xf numFmtId="0" fontId="0" fillId="0" borderId="119" xfId="0" applyBorder="1" applyAlignment="1">
      <alignment horizontal="center" vertical="center"/>
    </xf>
    <xf numFmtId="0" fontId="156" fillId="49" borderId="119" xfId="43" applyFont="1" applyFill="1" applyBorder="1" applyAlignment="1">
      <alignment horizontal="center" vertical="center" wrapText="1"/>
    </xf>
    <xf numFmtId="0" fontId="158" fillId="10" borderId="9" xfId="0" applyFont="1" applyFill="1" applyBorder="1" applyAlignment="1">
      <alignment horizontal="center"/>
    </xf>
    <xf numFmtId="0" fontId="158" fillId="10" borderId="122" xfId="44" applyFont="1" applyFill="1" applyBorder="1" applyAlignment="1">
      <alignment horizontal="center"/>
    </xf>
    <xf numFmtId="0" fontId="158" fillId="10" borderId="49" xfId="44" applyFont="1" applyFill="1" applyBorder="1" applyAlignment="1">
      <alignment horizontal="center"/>
    </xf>
    <xf numFmtId="0" fontId="158" fillId="10" borderId="50" xfId="0" applyFont="1" applyFill="1" applyBorder="1" applyAlignment="1">
      <alignment horizontal="center"/>
    </xf>
    <xf numFmtId="0" fontId="159" fillId="136" borderId="0" xfId="0" applyFont="1" applyFill="1"/>
    <xf numFmtId="0" fontId="159" fillId="137" borderId="0" xfId="0" applyFont="1" applyFill="1"/>
    <xf numFmtId="0" fontId="160" fillId="0" borderId="129" xfId="44" applyFont="1" applyBorder="1" applyAlignment="1">
      <alignment horizontal="left" wrapText="1" indent="1"/>
    </xf>
    <xf numFmtId="0" fontId="160" fillId="0" borderId="128" xfId="44" applyFont="1" applyBorder="1" applyAlignment="1">
      <alignment horizontal="left" indent="1"/>
    </xf>
    <xf numFmtId="0" fontId="160" fillId="0" borderId="130" xfId="44" applyFont="1" applyBorder="1" applyAlignment="1">
      <alignment horizontal="right" indent="1"/>
    </xf>
    <xf numFmtId="0" fontId="159" fillId="0" borderId="131" xfId="0" applyFont="1" applyBorder="1" applyAlignment="1">
      <alignment horizontal="right" indent="1"/>
    </xf>
    <xf numFmtId="0" fontId="159" fillId="0" borderId="132" xfId="0" applyFont="1" applyBorder="1" applyAlignment="1">
      <alignment horizontal="right" indent="1"/>
    </xf>
    <xf numFmtId="0" fontId="159" fillId="138" borderId="0" xfId="0" applyFont="1" applyFill="1"/>
    <xf numFmtId="0" fontId="159" fillId="139" borderId="0" xfId="0" applyFont="1" applyFill="1"/>
    <xf numFmtId="0" fontId="159" fillId="140" borderId="0" xfId="0" applyFont="1" applyFill="1"/>
    <xf numFmtId="0" fontId="160" fillId="0" borderId="129" xfId="44" applyFont="1" applyBorder="1" applyAlignment="1">
      <alignment horizontal="left" indent="1"/>
    </xf>
    <xf numFmtId="0" fontId="159" fillId="141" borderId="0" xfId="0" applyFont="1" applyFill="1"/>
    <xf numFmtId="0" fontId="159" fillId="142" borderId="0" xfId="0" applyFont="1" applyFill="1"/>
    <xf numFmtId="0" fontId="159" fillId="143" borderId="0" xfId="0" applyFont="1" applyFill="1"/>
    <xf numFmtId="0" fontId="159" fillId="144" borderId="0" xfId="0" applyFont="1" applyFill="1"/>
    <xf numFmtId="0" fontId="159" fillId="145" borderId="0" xfId="0" applyFont="1" applyFill="1"/>
    <xf numFmtId="0" fontId="159" fillId="146" borderId="0" xfId="0" applyFont="1" applyFill="1"/>
    <xf numFmtId="0" fontId="159" fillId="147" borderId="0" xfId="0" applyFont="1" applyFill="1"/>
    <xf numFmtId="0" fontId="159" fillId="148" borderId="0" xfId="0" applyFont="1" applyFill="1"/>
    <xf numFmtId="0" fontId="159" fillId="149" borderId="0" xfId="0" applyFont="1" applyFill="1"/>
    <xf numFmtId="0" fontId="159" fillId="150" borderId="0" xfId="0" applyFont="1" applyFill="1"/>
    <xf numFmtId="0" fontId="159" fillId="151" borderId="0" xfId="0" applyFont="1" applyFill="1"/>
    <xf numFmtId="0" fontId="159" fillId="152" borderId="0" xfId="0" applyFont="1" applyFill="1"/>
    <xf numFmtId="0" fontId="159" fillId="153" borderId="0" xfId="0" applyFont="1" applyFill="1"/>
    <xf numFmtId="0" fontId="159" fillId="154" borderId="0" xfId="0" applyFont="1" applyFill="1"/>
    <xf numFmtId="0" fontId="159" fillId="155" borderId="0" xfId="0" applyFont="1" applyFill="1"/>
    <xf numFmtId="0" fontId="159" fillId="156" borderId="0" xfId="0" applyFont="1" applyFill="1"/>
    <xf numFmtId="0" fontId="159" fillId="157" borderId="0" xfId="0" applyFont="1" applyFill="1"/>
    <xf numFmtId="0" fontId="159" fillId="158" borderId="0" xfId="0" applyFont="1" applyFill="1"/>
    <xf numFmtId="0" fontId="159" fillId="159" borderId="0" xfId="0" applyFont="1" applyFill="1"/>
    <xf numFmtId="0" fontId="159" fillId="160" borderId="0" xfId="0" applyFont="1" applyFill="1"/>
    <xf numFmtId="0" fontId="159" fillId="161" borderId="0" xfId="0" applyFont="1" applyFill="1"/>
    <xf numFmtId="0" fontId="159" fillId="162" borderId="0" xfId="0" applyFont="1" applyFill="1"/>
    <xf numFmtId="0" fontId="159" fillId="163" borderId="0" xfId="0" applyFont="1" applyFill="1"/>
    <xf numFmtId="0" fontId="159" fillId="164" borderId="0" xfId="0" applyFont="1" applyFill="1"/>
    <xf numFmtId="0" fontId="159" fillId="165" borderId="0" xfId="0" applyFont="1" applyFill="1"/>
    <xf numFmtId="0" fontId="159" fillId="166" borderId="0" xfId="0" applyFont="1" applyFill="1"/>
    <xf numFmtId="0" fontId="159" fillId="167" borderId="0" xfId="0" applyFont="1" applyFill="1"/>
    <xf numFmtId="0" fontId="159" fillId="168" borderId="0" xfId="0" applyFont="1" applyFill="1"/>
    <xf numFmtId="0" fontId="159" fillId="169" borderId="0" xfId="0" applyFont="1" applyFill="1"/>
    <xf numFmtId="0" fontId="159" fillId="170" borderId="0" xfId="0" applyFont="1" applyFill="1"/>
    <xf numFmtId="0" fontId="159" fillId="171" borderId="0" xfId="0" applyFont="1" applyFill="1"/>
    <xf numFmtId="0" fontId="159" fillId="41" borderId="0" xfId="0" applyFont="1" applyFill="1"/>
    <xf numFmtId="0" fontId="159" fillId="172" borderId="0" xfId="0" applyFont="1" applyFill="1"/>
    <xf numFmtId="0" fontId="159" fillId="173" borderId="0" xfId="0" applyFont="1" applyFill="1"/>
    <xf numFmtId="0" fontId="159" fillId="174" borderId="0" xfId="0" applyFont="1" applyFill="1"/>
    <xf numFmtId="0" fontId="159" fillId="175" borderId="0" xfId="0" applyFont="1" applyFill="1"/>
    <xf numFmtId="0" fontId="159" fillId="176" borderId="0" xfId="0" applyFont="1" applyFill="1"/>
    <xf numFmtId="0" fontId="159" fillId="177" borderId="0" xfId="0" applyFont="1" applyFill="1"/>
    <xf numFmtId="0" fontId="159" fillId="178" borderId="0" xfId="0" applyFont="1" applyFill="1"/>
    <xf numFmtId="0" fontId="159" fillId="179" borderId="0" xfId="0" applyFont="1" applyFill="1"/>
    <xf numFmtId="0" fontId="159" fillId="180" borderId="0" xfId="0" applyFont="1" applyFill="1"/>
    <xf numFmtId="0" fontId="159" fillId="181" borderId="0" xfId="0" applyFont="1" applyFill="1"/>
    <xf numFmtId="0" fontId="159" fillId="182" borderId="0" xfId="0" applyFont="1" applyFill="1"/>
    <xf numFmtId="0" fontId="159" fillId="183" borderId="0" xfId="0" applyFont="1" applyFill="1"/>
    <xf numFmtId="0" fontId="159" fillId="184" borderId="0" xfId="0" applyFont="1" applyFill="1"/>
    <xf numFmtId="0" fontId="159" fillId="185" borderId="0" xfId="0" applyFont="1" applyFill="1"/>
    <xf numFmtId="0" fontId="159" fillId="186" borderId="0" xfId="0" applyFont="1" applyFill="1"/>
    <xf numFmtId="0" fontId="159" fillId="187" borderId="0" xfId="0" applyFont="1" applyFill="1"/>
    <xf numFmtId="0" fontId="159" fillId="188" borderId="0" xfId="0" applyFont="1" applyFill="1"/>
    <xf numFmtId="0" fontId="159" fillId="189" borderId="0" xfId="0" applyFont="1" applyFill="1"/>
    <xf numFmtId="0" fontId="159" fillId="190" borderId="0" xfId="0" applyFont="1" applyFill="1"/>
    <xf numFmtId="0" fontId="159" fillId="191" borderId="0" xfId="0" applyFont="1" applyFill="1"/>
    <xf numFmtId="0" fontId="159" fillId="192" borderId="0" xfId="0" applyFont="1" applyFill="1"/>
    <xf numFmtId="0" fontId="159" fillId="193" borderId="0" xfId="0" applyFont="1" applyFill="1"/>
    <xf numFmtId="0" fontId="159" fillId="194" borderId="0" xfId="0" applyFont="1" applyFill="1"/>
    <xf numFmtId="0" fontId="159" fillId="195" borderId="0" xfId="0" applyFont="1" applyFill="1"/>
    <xf numFmtId="0" fontId="159" fillId="196" borderId="0" xfId="0" applyFont="1" applyFill="1"/>
    <xf numFmtId="0" fontId="159" fillId="197" borderId="0" xfId="0" applyFont="1" applyFill="1"/>
    <xf numFmtId="0" fontId="159" fillId="198" borderId="0" xfId="0" applyFont="1" applyFill="1"/>
    <xf numFmtId="0" fontId="159" fillId="199" borderId="0" xfId="0" applyFont="1" applyFill="1"/>
    <xf numFmtId="0" fontId="159" fillId="200" borderId="0" xfId="0" applyFont="1" applyFill="1"/>
    <xf numFmtId="0" fontId="159" fillId="201" borderId="0" xfId="0" applyFont="1" applyFill="1"/>
    <xf numFmtId="0" fontId="159" fillId="202" borderId="0" xfId="0" applyFont="1" applyFill="1"/>
    <xf numFmtId="0" fontId="159" fillId="203" borderId="0" xfId="0" applyFont="1" applyFill="1"/>
    <xf numFmtId="0" fontId="159" fillId="204" borderId="0" xfId="0" applyFont="1" applyFill="1"/>
    <xf numFmtId="0" fontId="159" fillId="205" borderId="0" xfId="0" applyFont="1" applyFill="1"/>
    <xf numFmtId="0" fontId="159" fillId="206" borderId="0" xfId="0" applyFont="1" applyFill="1"/>
    <xf numFmtId="0" fontId="159" fillId="134" borderId="0" xfId="0" applyFont="1" applyFill="1"/>
    <xf numFmtId="0" fontId="159" fillId="40" borderId="0" xfId="0" applyFont="1" applyFill="1"/>
    <xf numFmtId="0" fontId="159" fillId="207" borderId="0" xfId="0" applyFont="1" applyFill="1"/>
    <xf numFmtId="0" fontId="159" fillId="208" borderId="0" xfId="0" applyFont="1" applyFill="1"/>
    <xf numFmtId="0" fontId="159" fillId="209" borderId="0" xfId="0" applyFont="1" applyFill="1"/>
    <xf numFmtId="0" fontId="159" fillId="67" borderId="0" xfId="0" applyFont="1" applyFill="1"/>
    <xf numFmtId="0" fontId="159" fillId="210" borderId="0" xfId="0" applyFont="1" applyFill="1"/>
    <xf numFmtId="0" fontId="159" fillId="211" borderId="0" xfId="0" applyFont="1" applyFill="1"/>
    <xf numFmtId="0" fontId="159" fillId="212" borderId="0" xfId="0" applyFont="1" applyFill="1"/>
    <xf numFmtId="0" fontId="159" fillId="213" borderId="0" xfId="0" applyFont="1" applyFill="1"/>
    <xf numFmtId="0" fontId="159" fillId="214" borderId="0" xfId="0" applyFont="1" applyFill="1"/>
    <xf numFmtId="0" fontId="159" fillId="215" borderId="0" xfId="0" applyFont="1" applyFill="1"/>
    <xf numFmtId="0" fontId="159" fillId="216" borderId="0" xfId="0" applyFont="1" applyFill="1"/>
    <xf numFmtId="0" fontId="159" fillId="217" borderId="0" xfId="0" applyFont="1" applyFill="1"/>
    <xf numFmtId="0" fontId="159" fillId="218" borderId="0" xfId="0" applyFont="1" applyFill="1"/>
    <xf numFmtId="0" fontId="159" fillId="219" borderId="0" xfId="0" applyFont="1" applyFill="1"/>
    <xf numFmtId="0" fontId="159" fillId="220" borderId="0" xfId="0" applyFont="1" applyFill="1"/>
    <xf numFmtId="0" fontId="159" fillId="221" borderId="0" xfId="0" applyFont="1" applyFill="1"/>
    <xf numFmtId="0" fontId="159" fillId="222" borderId="0" xfId="0" applyFont="1" applyFill="1"/>
    <xf numFmtId="0" fontId="159" fillId="223" borderId="0" xfId="0" applyFont="1" applyFill="1"/>
    <xf numFmtId="0" fontId="159" fillId="224" borderId="0" xfId="0" applyFont="1" applyFill="1"/>
    <xf numFmtId="0" fontId="159" fillId="129" borderId="0" xfId="0" applyFont="1" applyFill="1"/>
    <xf numFmtId="0" fontId="159" fillId="225" borderId="0" xfId="0" applyFont="1" applyFill="1"/>
    <xf numFmtId="0" fontId="159" fillId="226" borderId="0" xfId="0" applyFont="1" applyFill="1"/>
    <xf numFmtId="0" fontId="159" fillId="227" borderId="0" xfId="0" applyFont="1" applyFill="1"/>
    <xf numFmtId="0" fontId="159" fillId="228" borderId="0" xfId="0" applyFont="1" applyFill="1"/>
    <xf numFmtId="0" fontId="159" fillId="229" borderId="0" xfId="0" applyFont="1" applyFill="1"/>
    <xf numFmtId="0" fontId="159" fillId="230" borderId="0" xfId="0" applyFont="1" applyFill="1"/>
    <xf numFmtId="0" fontId="159" fillId="231" borderId="0" xfId="0" applyFont="1" applyFill="1"/>
    <xf numFmtId="0" fontId="159" fillId="232" borderId="0" xfId="0" applyFont="1" applyFill="1"/>
    <xf numFmtId="0" fontId="159" fillId="233" borderId="0" xfId="0" applyFont="1" applyFill="1"/>
    <xf numFmtId="0" fontId="159" fillId="234" borderId="0" xfId="0" applyFont="1" applyFill="1"/>
    <xf numFmtId="0" fontId="159" fillId="235" borderId="0" xfId="0" applyFont="1" applyFill="1"/>
    <xf numFmtId="0" fontId="159" fillId="236" borderId="0" xfId="0" applyFont="1" applyFill="1"/>
    <xf numFmtId="0" fontId="159" fillId="237" borderId="0" xfId="0" applyFont="1" applyFill="1"/>
    <xf numFmtId="0" fontId="159" fillId="238" borderId="0" xfId="0" applyFont="1" applyFill="1"/>
    <xf numFmtId="0" fontId="159" fillId="239" borderId="0" xfId="0" applyFont="1" applyFill="1"/>
    <xf numFmtId="0" fontId="159" fillId="240" borderId="0" xfId="0" applyFont="1" applyFill="1"/>
    <xf numFmtId="0" fontId="159" fillId="241" borderId="0" xfId="0" applyFont="1" applyFill="1"/>
    <xf numFmtId="0" fontId="159" fillId="242" borderId="0" xfId="0" applyFont="1" applyFill="1"/>
    <xf numFmtId="0" fontId="159" fillId="243" borderId="0" xfId="0" applyFont="1" applyFill="1"/>
    <xf numFmtId="0" fontId="159" fillId="244" borderId="0" xfId="0" applyFont="1" applyFill="1"/>
    <xf numFmtId="0" fontId="159" fillId="245" borderId="0" xfId="0" applyFont="1" applyFill="1"/>
    <xf numFmtId="0" fontId="159" fillId="246" borderId="0" xfId="0" applyFont="1" applyFill="1"/>
    <xf numFmtId="0" fontId="159" fillId="247" borderId="0" xfId="0" applyFont="1" applyFill="1"/>
    <xf numFmtId="0" fontId="159" fillId="248" borderId="0" xfId="0" applyFont="1" applyFill="1"/>
    <xf numFmtId="0" fontId="159" fillId="249" borderId="0" xfId="0" applyFont="1" applyFill="1"/>
    <xf numFmtId="0" fontId="159" fillId="250" borderId="0" xfId="0" applyFont="1" applyFill="1"/>
    <xf numFmtId="0" fontId="159" fillId="251" borderId="0" xfId="0" applyFont="1" applyFill="1"/>
    <xf numFmtId="0" fontId="159" fillId="252" borderId="0" xfId="0" applyFont="1" applyFill="1"/>
    <xf numFmtId="0" fontId="159" fillId="253" borderId="0" xfId="0" applyFont="1" applyFill="1"/>
    <xf numFmtId="0" fontId="159" fillId="254" borderId="0" xfId="0" applyFont="1" applyFill="1"/>
    <xf numFmtId="0" fontId="159" fillId="255" borderId="0" xfId="0" applyFont="1" applyFill="1"/>
    <xf numFmtId="0" fontId="159" fillId="256" borderId="0" xfId="0" applyFont="1" applyFill="1"/>
    <xf numFmtId="0" fontId="159" fillId="257" borderId="0" xfId="0" applyFont="1" applyFill="1"/>
    <xf numFmtId="0" fontId="159" fillId="258" borderId="0" xfId="0" applyFont="1" applyFill="1"/>
    <xf numFmtId="0" fontId="159" fillId="259" borderId="0" xfId="0" applyFont="1" applyFill="1"/>
    <xf numFmtId="0" fontId="159" fillId="260" borderId="0" xfId="0" applyFont="1" applyFill="1"/>
    <xf numFmtId="0" fontId="159" fillId="261" borderId="0" xfId="0" applyFont="1" applyFill="1"/>
    <xf numFmtId="0" fontId="159" fillId="262" borderId="0" xfId="0" applyFont="1" applyFill="1"/>
    <xf numFmtId="0" fontId="159" fillId="263" borderId="0" xfId="0" applyFont="1" applyFill="1"/>
    <xf numFmtId="0" fontId="159" fillId="264" borderId="0" xfId="0" applyFont="1" applyFill="1"/>
    <xf numFmtId="0" fontId="159" fillId="265" borderId="0" xfId="0" applyFont="1" applyFill="1"/>
    <xf numFmtId="0" fontId="159" fillId="266" borderId="0" xfId="0" applyFont="1" applyFill="1"/>
    <xf numFmtId="0" fontId="159" fillId="267" borderId="0" xfId="0" applyFont="1" applyFill="1"/>
    <xf numFmtId="0" fontId="159" fillId="268" borderId="0" xfId="0" applyFont="1" applyFill="1"/>
    <xf numFmtId="0" fontId="159" fillId="269" borderId="0" xfId="0" applyFont="1" applyFill="1"/>
    <xf numFmtId="0" fontId="159" fillId="270" borderId="0" xfId="0" applyFont="1" applyFill="1"/>
    <xf numFmtId="0" fontId="159" fillId="271" borderId="0" xfId="0" applyFont="1" applyFill="1"/>
    <xf numFmtId="0" fontId="159" fillId="272" borderId="0" xfId="0" applyFont="1" applyFill="1"/>
    <xf numFmtId="0" fontId="159" fillId="273" borderId="0" xfId="0" applyFont="1" applyFill="1"/>
    <xf numFmtId="0" fontId="159" fillId="274" borderId="0" xfId="0" applyFont="1" applyFill="1"/>
    <xf numFmtId="0" fontId="159" fillId="275" borderId="0" xfId="0" applyFont="1" applyFill="1"/>
    <xf numFmtId="0" fontId="159" fillId="276" borderId="0" xfId="0" applyFont="1" applyFill="1"/>
    <xf numFmtId="0" fontId="159" fillId="277" borderId="0" xfId="0" applyFont="1" applyFill="1"/>
    <xf numFmtId="0" fontId="159" fillId="278" borderId="0" xfId="0" applyFont="1" applyFill="1"/>
    <xf numFmtId="0" fontId="159" fillId="279" borderId="0" xfId="0" applyFont="1" applyFill="1"/>
    <xf numFmtId="0" fontId="159" fillId="280" borderId="0" xfId="0" applyFont="1" applyFill="1"/>
    <xf numFmtId="0" fontId="159" fillId="281" borderId="0" xfId="0" applyFont="1" applyFill="1"/>
    <xf numFmtId="0" fontId="159" fillId="282" borderId="0" xfId="0" applyFont="1" applyFill="1"/>
    <xf numFmtId="0" fontId="159" fillId="283" borderId="0" xfId="0" applyFont="1" applyFill="1"/>
    <xf numFmtId="0" fontId="159" fillId="284" borderId="0" xfId="0" applyFont="1" applyFill="1"/>
    <xf numFmtId="0" fontId="159" fillId="285" borderId="0" xfId="0" applyFont="1" applyFill="1"/>
    <xf numFmtId="0" fontId="159" fillId="286" borderId="0" xfId="0" applyFont="1" applyFill="1"/>
    <xf numFmtId="0" fontId="159" fillId="287" borderId="0" xfId="0" applyFont="1" applyFill="1"/>
    <xf numFmtId="0" fontId="159" fillId="288" borderId="0" xfId="0" applyFont="1" applyFill="1"/>
    <xf numFmtId="0" fontId="159" fillId="289" borderId="0" xfId="0" applyFont="1" applyFill="1"/>
    <xf numFmtId="0" fontId="159" fillId="290" borderId="0" xfId="0" applyFont="1" applyFill="1"/>
    <xf numFmtId="0" fontId="159" fillId="291" borderId="0" xfId="0" applyFont="1" applyFill="1"/>
    <xf numFmtId="0" fontId="159" fillId="292" borderId="0" xfId="0" applyFont="1" applyFill="1"/>
    <xf numFmtId="0" fontId="159" fillId="293" borderId="0" xfId="0" applyFont="1" applyFill="1"/>
    <xf numFmtId="0" fontId="159" fillId="294" borderId="0" xfId="0" applyFont="1" applyFill="1"/>
    <xf numFmtId="0" fontId="159" fillId="133" borderId="0" xfId="0" applyFont="1" applyFill="1"/>
    <xf numFmtId="0" fontId="159" fillId="295" borderId="0" xfId="0" applyFont="1" applyFill="1"/>
    <xf numFmtId="0" fontId="159" fillId="296" borderId="0" xfId="0" applyFont="1" applyFill="1"/>
    <xf numFmtId="0" fontId="159" fillId="297" borderId="0" xfId="0" applyFont="1" applyFill="1"/>
    <xf numFmtId="0" fontId="159" fillId="298" borderId="0" xfId="0" applyFont="1" applyFill="1"/>
    <xf numFmtId="0" fontId="159" fillId="299" borderId="0" xfId="0" applyFont="1" applyFill="1"/>
    <xf numFmtId="0" fontId="159" fillId="300" borderId="0" xfId="0" applyFont="1" applyFill="1"/>
    <xf numFmtId="0" fontId="159" fillId="301" borderId="0" xfId="0" applyFont="1" applyFill="1"/>
    <xf numFmtId="0" fontId="159" fillId="302" borderId="0" xfId="0" applyFont="1" applyFill="1"/>
    <xf numFmtId="0" fontId="159" fillId="303" borderId="0" xfId="0" applyFont="1" applyFill="1"/>
    <xf numFmtId="0" fontId="159" fillId="304" borderId="0" xfId="0" applyFont="1" applyFill="1"/>
    <xf numFmtId="0" fontId="159" fillId="305" borderId="0" xfId="0" applyFont="1" applyFill="1"/>
    <xf numFmtId="0" fontId="159" fillId="306" borderId="0" xfId="0" applyFont="1" applyFill="1"/>
    <xf numFmtId="0" fontId="159" fillId="307" borderId="0" xfId="0" applyFont="1" applyFill="1"/>
    <xf numFmtId="0" fontId="159" fillId="308" borderId="0" xfId="0" applyFont="1" applyFill="1"/>
    <xf numFmtId="0" fontId="159" fillId="309" borderId="0" xfId="0" applyFont="1" applyFill="1"/>
    <xf numFmtId="0" fontId="159" fillId="310" borderId="0" xfId="0" applyFont="1" applyFill="1"/>
    <xf numFmtId="0" fontId="159" fillId="311" borderId="0" xfId="0" applyFont="1" applyFill="1"/>
    <xf numFmtId="0" fontId="159" fillId="312" borderId="0" xfId="0" applyFont="1" applyFill="1"/>
    <xf numFmtId="0" fontId="159" fillId="313" borderId="0" xfId="0" applyFont="1" applyFill="1"/>
    <xf numFmtId="0" fontId="159" fillId="314" borderId="0" xfId="0" applyFont="1" applyFill="1"/>
    <xf numFmtId="0" fontId="159" fillId="315" borderId="0" xfId="0" applyFont="1" applyFill="1"/>
    <xf numFmtId="0" fontId="159" fillId="316" borderId="0" xfId="0" applyFont="1" applyFill="1"/>
    <xf numFmtId="0" fontId="159" fillId="317" borderId="0" xfId="0" applyFont="1" applyFill="1"/>
    <xf numFmtId="0" fontId="159" fillId="318" borderId="0" xfId="0" applyFont="1" applyFill="1"/>
    <xf numFmtId="0" fontId="159" fillId="319" borderId="0" xfId="0" applyFont="1" applyFill="1"/>
    <xf numFmtId="0" fontId="159" fillId="320" borderId="0" xfId="0" applyFont="1" applyFill="1"/>
    <xf numFmtId="0" fontId="159" fillId="321" borderId="0" xfId="0" applyFont="1" applyFill="1"/>
    <xf numFmtId="0" fontId="159" fillId="322" borderId="0" xfId="0" applyFont="1" applyFill="1"/>
    <xf numFmtId="0" fontId="159" fillId="323" borderId="0" xfId="0" applyFont="1" applyFill="1"/>
    <xf numFmtId="0" fontId="159" fillId="324" borderId="0" xfId="0" applyFont="1" applyFill="1"/>
    <xf numFmtId="0" fontId="159" fillId="325" borderId="0" xfId="0" applyFont="1" applyFill="1"/>
    <xf numFmtId="0" fontId="159" fillId="326" borderId="0" xfId="0" applyFont="1" applyFill="1"/>
    <xf numFmtId="0" fontId="159" fillId="327" borderId="0" xfId="0" applyFont="1" applyFill="1"/>
    <xf numFmtId="0" fontId="159" fillId="328" borderId="0" xfId="0" applyFont="1" applyFill="1"/>
    <xf numFmtId="0" fontId="159" fillId="128" borderId="0" xfId="0" applyFont="1" applyFill="1"/>
    <xf numFmtId="0" fontId="159" fillId="329" borderId="0" xfId="0" applyFont="1" applyFill="1"/>
    <xf numFmtId="0" fontId="159" fillId="330" borderId="0" xfId="0" applyFont="1" applyFill="1"/>
    <xf numFmtId="0" fontId="159" fillId="331" borderId="0" xfId="0" applyFont="1" applyFill="1"/>
    <xf numFmtId="0" fontId="159" fillId="332" borderId="0" xfId="0" applyFont="1" applyFill="1"/>
    <xf numFmtId="0" fontId="159" fillId="333" borderId="0" xfId="0" applyFont="1" applyFill="1"/>
    <xf numFmtId="0" fontId="159" fillId="334" borderId="0" xfId="0" applyFont="1" applyFill="1"/>
    <xf numFmtId="0" fontId="159" fillId="335" borderId="0" xfId="0" applyFont="1" applyFill="1"/>
    <xf numFmtId="0" fontId="159" fillId="336" borderId="0" xfId="0" applyFont="1" applyFill="1"/>
    <xf numFmtId="0" fontId="159" fillId="337" borderId="0" xfId="0" applyFont="1" applyFill="1"/>
    <xf numFmtId="0" fontId="159" fillId="338" borderId="0" xfId="0" applyFont="1" applyFill="1"/>
    <xf numFmtId="0" fontId="159" fillId="339" borderId="0" xfId="0" applyFont="1" applyFill="1"/>
    <xf numFmtId="0" fontId="159" fillId="340" borderId="0" xfId="0" applyFont="1" applyFill="1"/>
    <xf numFmtId="0" fontId="159" fillId="341" borderId="0" xfId="0" applyFont="1" applyFill="1"/>
    <xf numFmtId="0" fontId="159" fillId="342" borderId="0" xfId="0" applyFont="1" applyFill="1"/>
    <xf numFmtId="0" fontId="159" fillId="343" borderId="0" xfId="0" applyFont="1" applyFill="1"/>
    <xf numFmtId="0" fontId="159" fillId="344" borderId="0" xfId="0" applyFont="1" applyFill="1"/>
    <xf numFmtId="0" fontId="159" fillId="345" borderId="0" xfId="0" applyFont="1" applyFill="1"/>
    <xf numFmtId="0" fontId="159" fillId="346" borderId="0" xfId="0" applyFont="1" applyFill="1"/>
    <xf numFmtId="0" fontId="159" fillId="347" borderId="0" xfId="0" applyFont="1" applyFill="1"/>
    <xf numFmtId="0" fontId="159" fillId="348" borderId="0" xfId="0" applyFont="1" applyFill="1"/>
    <xf numFmtId="0" fontId="159" fillId="349" borderId="0" xfId="0" applyFont="1" applyFill="1"/>
    <xf numFmtId="0" fontId="159" fillId="350" borderId="0" xfId="0" applyFont="1" applyFill="1"/>
    <xf numFmtId="0" fontId="159" fillId="351" borderId="0" xfId="0" applyFont="1" applyFill="1"/>
    <xf numFmtId="0" fontId="159" fillId="352" borderId="0" xfId="0" applyFont="1" applyFill="1"/>
    <xf numFmtId="0" fontId="159" fillId="353" borderId="0" xfId="0" applyFont="1" applyFill="1"/>
    <xf numFmtId="0" fontId="159" fillId="354" borderId="0" xfId="0" applyFont="1" applyFill="1"/>
    <xf numFmtId="0" fontId="159" fillId="355" borderId="0" xfId="0" applyFont="1" applyFill="1"/>
    <xf numFmtId="0" fontId="159" fillId="356" borderId="0" xfId="0" applyFont="1" applyFill="1"/>
    <xf numFmtId="0" fontId="159" fillId="357" borderId="0" xfId="0" applyFont="1" applyFill="1"/>
    <xf numFmtId="0" fontId="159" fillId="358" borderId="0" xfId="0" applyFont="1" applyFill="1"/>
    <xf numFmtId="0" fontId="159" fillId="359" borderId="0" xfId="0" applyFont="1" applyFill="1"/>
    <xf numFmtId="0" fontId="159" fillId="360" borderId="0" xfId="0" applyFont="1" applyFill="1"/>
    <xf numFmtId="0" fontId="159" fillId="361" borderId="0" xfId="0" applyFont="1" applyFill="1"/>
    <xf numFmtId="0" fontId="159" fillId="362" borderId="0" xfId="0" applyFont="1" applyFill="1"/>
    <xf numFmtId="0" fontId="159" fillId="363" borderId="0" xfId="0" applyFont="1" applyFill="1"/>
    <xf numFmtId="0" fontId="159" fillId="364" borderId="0" xfId="0" applyFont="1" applyFill="1"/>
    <xf numFmtId="0" fontId="159" fillId="365" borderId="0" xfId="0" applyFont="1" applyFill="1"/>
    <xf numFmtId="0" fontId="159" fillId="366" borderId="0" xfId="0" applyFont="1" applyFill="1"/>
    <xf numFmtId="0" fontId="159" fillId="367" borderId="0" xfId="0" applyFont="1" applyFill="1"/>
    <xf numFmtId="0" fontId="159" fillId="368" borderId="0" xfId="0" applyFont="1" applyFill="1"/>
    <xf numFmtId="0" fontId="159" fillId="369" borderId="0" xfId="0" applyFont="1" applyFill="1"/>
    <xf numFmtId="0" fontId="159" fillId="370" borderId="0" xfId="0" applyFont="1" applyFill="1"/>
    <xf numFmtId="0" fontId="159" fillId="371" borderId="0" xfId="0" applyFont="1" applyFill="1"/>
    <xf numFmtId="0" fontId="159" fillId="372" borderId="0" xfId="0" applyFont="1" applyFill="1"/>
    <xf numFmtId="0" fontId="159" fillId="373" borderId="0" xfId="0" applyFont="1" applyFill="1"/>
    <xf numFmtId="0" fontId="159" fillId="374" borderId="0" xfId="0" applyFont="1" applyFill="1"/>
    <xf numFmtId="0" fontId="159" fillId="375" borderId="0" xfId="0" applyFont="1" applyFill="1"/>
    <xf numFmtId="0" fontId="159" fillId="376" borderId="0" xfId="0" applyFont="1" applyFill="1"/>
    <xf numFmtId="0" fontId="159" fillId="377" borderId="0" xfId="0" applyFont="1" applyFill="1"/>
    <xf numFmtId="0" fontId="159" fillId="378" borderId="0" xfId="0" applyFont="1" applyFill="1"/>
    <xf numFmtId="0" fontId="159" fillId="379" borderId="0" xfId="0" applyFont="1" applyFill="1"/>
    <xf numFmtId="0" fontId="159" fillId="380" borderId="0" xfId="0" applyFont="1" applyFill="1"/>
    <xf numFmtId="0" fontId="159" fillId="381" borderId="0" xfId="0" applyFont="1" applyFill="1"/>
    <xf numFmtId="0" fontId="159" fillId="382" borderId="0" xfId="0" applyFont="1" applyFill="1"/>
    <xf numFmtId="0" fontId="159" fillId="383" borderId="0" xfId="0" applyFont="1" applyFill="1"/>
    <xf numFmtId="0" fontId="159" fillId="384" borderId="0" xfId="0" applyFont="1" applyFill="1"/>
    <xf numFmtId="0" fontId="159" fillId="385" borderId="0" xfId="0" applyFont="1" applyFill="1"/>
    <xf numFmtId="0" fontId="159" fillId="386" borderId="0" xfId="0" applyFont="1" applyFill="1"/>
    <xf numFmtId="0" fontId="159" fillId="387" borderId="0" xfId="0" applyFont="1" applyFill="1"/>
    <xf numFmtId="0" fontId="159" fillId="388" borderId="0" xfId="0" applyFont="1" applyFill="1"/>
    <xf numFmtId="0" fontId="159" fillId="389" borderId="0" xfId="0" applyFont="1" applyFill="1"/>
    <xf numFmtId="0" fontId="159" fillId="390" borderId="0" xfId="0" applyFont="1" applyFill="1"/>
    <xf numFmtId="0" fontId="159" fillId="391" borderId="0" xfId="0" applyFont="1" applyFill="1"/>
    <xf numFmtId="0" fontId="159" fillId="392" borderId="0" xfId="0" applyFont="1" applyFill="1"/>
    <xf numFmtId="0" fontId="159" fillId="393" borderId="0" xfId="0" applyFont="1" applyFill="1"/>
    <xf numFmtId="0" fontId="159" fillId="394" borderId="0" xfId="0" applyFont="1" applyFill="1"/>
    <xf numFmtId="0" fontId="159" fillId="395" borderId="0" xfId="0" applyFont="1" applyFill="1"/>
    <xf numFmtId="0" fontId="159" fillId="396" borderId="0" xfId="0" applyFont="1" applyFill="1"/>
    <xf numFmtId="0" fontId="159" fillId="397" borderId="0" xfId="0" applyFont="1" applyFill="1"/>
    <xf numFmtId="0" fontId="159" fillId="398" borderId="0" xfId="0" applyFont="1" applyFill="1"/>
    <xf numFmtId="0" fontId="159" fillId="399" borderId="0" xfId="0" applyFont="1" applyFill="1"/>
    <xf numFmtId="0" fontId="159" fillId="400" borderId="0" xfId="0" applyFont="1" applyFill="1"/>
    <xf numFmtId="0" fontId="159" fillId="401" borderId="0" xfId="0" applyFont="1" applyFill="1"/>
    <xf numFmtId="0" fontId="159" fillId="402" borderId="0" xfId="0" applyFont="1" applyFill="1"/>
    <xf numFmtId="0" fontId="159" fillId="403" borderId="0" xfId="0" applyFont="1" applyFill="1"/>
    <xf numFmtId="0" fontId="159" fillId="404" borderId="0" xfId="0" applyFont="1" applyFill="1"/>
    <xf numFmtId="0" fontId="159" fillId="405" borderId="0" xfId="0" applyFont="1" applyFill="1"/>
    <xf numFmtId="0" fontId="159" fillId="406" borderId="0" xfId="0" applyFont="1" applyFill="1"/>
    <xf numFmtId="0" fontId="159" fillId="407" borderId="0" xfId="0" applyFont="1" applyFill="1"/>
    <xf numFmtId="0" fontId="159" fillId="408" borderId="0" xfId="0" applyFont="1" applyFill="1"/>
    <xf numFmtId="0" fontId="159" fillId="409" borderId="0" xfId="0" applyFont="1" applyFill="1"/>
    <xf numFmtId="0" fontId="159" fillId="410" borderId="0" xfId="0" applyFont="1" applyFill="1"/>
    <xf numFmtId="0" fontId="159" fillId="411" borderId="0" xfId="0" applyFont="1" applyFill="1"/>
    <xf numFmtId="0" fontId="159" fillId="412" borderId="0" xfId="0" applyFont="1" applyFill="1"/>
    <xf numFmtId="0" fontId="159" fillId="413" borderId="0" xfId="0" applyFont="1" applyFill="1"/>
    <xf numFmtId="0" fontId="159" fillId="414" borderId="0" xfId="0" applyFont="1" applyFill="1"/>
    <xf numFmtId="0" fontId="159" fillId="415" borderId="0" xfId="0" applyFont="1" applyFill="1"/>
    <xf numFmtId="0" fontId="159" fillId="416" borderId="0" xfId="0" applyFont="1" applyFill="1"/>
    <xf numFmtId="0" fontId="159" fillId="417" borderId="0" xfId="0" applyFont="1" applyFill="1"/>
    <xf numFmtId="0" fontId="159" fillId="418" borderId="0" xfId="0" applyFont="1" applyFill="1"/>
    <xf numFmtId="0" fontId="159" fillId="419" borderId="0" xfId="0" applyFont="1" applyFill="1"/>
    <xf numFmtId="0" fontId="159" fillId="420" borderId="0" xfId="0" applyFont="1" applyFill="1"/>
    <xf numFmtId="0" fontId="159" fillId="421" borderId="0" xfId="0" applyFont="1" applyFill="1"/>
    <xf numFmtId="0" fontId="159" fillId="422" borderId="0" xfId="0" applyFont="1" applyFill="1"/>
    <xf numFmtId="0" fontId="159" fillId="423" borderId="0" xfId="0" applyFont="1" applyFill="1"/>
    <xf numFmtId="0" fontId="159" fillId="424" borderId="0" xfId="0" applyFont="1" applyFill="1"/>
    <xf numFmtId="0" fontId="159" fillId="425" borderId="0" xfId="0" applyFont="1" applyFill="1"/>
    <xf numFmtId="0" fontId="159" fillId="426" borderId="0" xfId="0" applyFont="1" applyFill="1"/>
    <xf numFmtId="0" fontId="159" fillId="427" borderId="0" xfId="0" applyFont="1" applyFill="1"/>
    <xf numFmtId="0" fontId="159" fillId="428" borderId="0" xfId="0" applyFont="1" applyFill="1"/>
    <xf numFmtId="0" fontId="159" fillId="429" borderId="0" xfId="0" applyFont="1" applyFill="1"/>
    <xf numFmtId="0" fontId="159" fillId="430" borderId="0" xfId="0" applyFont="1" applyFill="1"/>
    <xf numFmtId="0" fontId="159" fillId="431" borderId="0" xfId="0" applyFont="1" applyFill="1"/>
    <xf numFmtId="0" fontId="159" fillId="432" borderId="0" xfId="0" applyFont="1" applyFill="1"/>
    <xf numFmtId="0" fontId="159" fillId="433" borderId="0" xfId="0" applyFont="1" applyFill="1"/>
    <xf numFmtId="0" fontId="159" fillId="434" borderId="0" xfId="0" applyFont="1" applyFill="1"/>
    <xf numFmtId="0" fontId="159" fillId="435" borderId="0" xfId="0" applyFont="1" applyFill="1"/>
    <xf numFmtId="0" fontId="159" fillId="436" borderId="0" xfId="0" applyFont="1" applyFill="1"/>
    <xf numFmtId="0" fontId="159" fillId="437" borderId="0" xfId="0" applyFont="1" applyFill="1"/>
    <xf numFmtId="0" fontId="159" fillId="438" borderId="0" xfId="0" applyFont="1" applyFill="1"/>
    <xf numFmtId="0" fontId="159" fillId="439" borderId="0" xfId="0" applyFont="1" applyFill="1"/>
    <xf numFmtId="0" fontId="159" fillId="24" borderId="0" xfId="0" applyFont="1" applyFill="1"/>
    <xf numFmtId="0" fontId="159" fillId="440" borderId="0" xfId="0" applyFont="1" applyFill="1"/>
    <xf numFmtId="0" fontId="159" fillId="441" borderId="0" xfId="0" applyFont="1" applyFill="1"/>
    <xf numFmtId="0" fontId="159" fillId="442" borderId="0" xfId="0" applyFont="1" applyFill="1"/>
    <xf numFmtId="0" fontId="159" fillId="443" borderId="0" xfId="0" applyFont="1" applyFill="1"/>
    <xf numFmtId="0" fontId="159" fillId="444" borderId="0" xfId="0" applyFont="1" applyFill="1"/>
    <xf numFmtId="0" fontId="159" fillId="445" borderId="0" xfId="0" applyFont="1" applyFill="1"/>
    <xf numFmtId="0" fontId="159" fillId="446" borderId="0" xfId="0" applyFont="1" applyFill="1"/>
    <xf numFmtId="0" fontId="159" fillId="447" borderId="0" xfId="0" applyFont="1" applyFill="1"/>
    <xf numFmtId="0" fontId="159" fillId="448" borderId="0" xfId="0" applyFont="1" applyFill="1"/>
    <xf numFmtId="0" fontId="159" fillId="449" borderId="0" xfId="0" applyFont="1" applyFill="1"/>
    <xf numFmtId="0" fontId="159" fillId="450" borderId="0" xfId="0" applyFont="1" applyFill="1"/>
    <xf numFmtId="0" fontId="159" fillId="451" borderId="0" xfId="0" applyFont="1" applyFill="1"/>
    <xf numFmtId="0" fontId="159" fillId="452" borderId="0" xfId="0" applyFont="1" applyFill="1"/>
    <xf numFmtId="0" fontId="159" fillId="39" borderId="0" xfId="0" applyFont="1" applyFill="1"/>
    <xf numFmtId="0" fontId="159" fillId="453" borderId="0" xfId="0" applyFont="1" applyFill="1"/>
    <xf numFmtId="0" fontId="159" fillId="454" borderId="0" xfId="0" applyFont="1" applyFill="1"/>
    <xf numFmtId="0" fontId="159" fillId="455" borderId="0" xfId="0" applyFont="1" applyFill="1"/>
    <xf numFmtId="0" fontId="159" fillId="456" borderId="0" xfId="0" applyFont="1" applyFill="1"/>
    <xf numFmtId="0" fontId="159" fillId="457" borderId="0" xfId="0" applyFont="1" applyFill="1"/>
    <xf numFmtId="0" fontId="159" fillId="458" borderId="0" xfId="0" applyFont="1" applyFill="1"/>
    <xf numFmtId="0" fontId="159" fillId="459" borderId="0" xfId="0" applyFont="1" applyFill="1"/>
    <xf numFmtId="0" fontId="159" fillId="460" borderId="0" xfId="0" applyFont="1" applyFill="1"/>
    <xf numFmtId="0" fontId="159" fillId="461" borderId="0" xfId="0" applyFont="1" applyFill="1"/>
    <xf numFmtId="0" fontId="159" fillId="462" borderId="0" xfId="0" applyFont="1" applyFill="1"/>
    <xf numFmtId="0" fontId="159" fillId="463" borderId="0" xfId="0" applyFont="1" applyFill="1"/>
    <xf numFmtId="0" fontId="159" fillId="464" borderId="0" xfId="0" applyFont="1" applyFill="1"/>
    <xf numFmtId="0" fontId="159" fillId="465" borderId="0" xfId="0" applyFont="1" applyFill="1"/>
    <xf numFmtId="0" fontId="159" fillId="466" borderId="0" xfId="0" applyFont="1" applyFill="1"/>
    <xf numFmtId="0" fontId="159" fillId="467" borderId="0" xfId="0" applyFont="1" applyFill="1"/>
    <xf numFmtId="0" fontId="159" fillId="468" borderId="0" xfId="0" applyFont="1" applyFill="1"/>
    <xf numFmtId="0" fontId="159" fillId="469" borderId="0" xfId="0" applyFont="1" applyFill="1"/>
    <xf numFmtId="0" fontId="159" fillId="470" borderId="0" xfId="0" applyFont="1" applyFill="1"/>
    <xf numFmtId="0" fontId="159" fillId="471" borderId="0" xfId="0" applyFont="1" applyFill="1"/>
    <xf numFmtId="0" fontId="159" fillId="130" borderId="0" xfId="0" applyFont="1" applyFill="1"/>
    <xf numFmtId="0" fontId="159" fillId="472" borderId="0" xfId="0" applyFont="1" applyFill="1"/>
    <xf numFmtId="0" fontId="159" fillId="473" borderId="0" xfId="0" applyFont="1" applyFill="1"/>
    <xf numFmtId="0" fontId="159" fillId="474" borderId="0" xfId="0" applyFont="1" applyFill="1"/>
    <xf numFmtId="0" fontId="159" fillId="475" borderId="0" xfId="0" applyFont="1" applyFill="1"/>
    <xf numFmtId="0" fontId="159" fillId="476" borderId="0" xfId="0" applyFont="1" applyFill="1"/>
    <xf numFmtId="0" fontId="159" fillId="477" borderId="0" xfId="0" applyFont="1" applyFill="1"/>
    <xf numFmtId="0" fontId="159" fillId="478" borderId="0" xfId="0" applyFont="1" applyFill="1"/>
    <xf numFmtId="0" fontId="159" fillId="479" borderId="0" xfId="0" applyFont="1" applyFill="1"/>
    <xf numFmtId="0" fontId="159" fillId="480" borderId="0" xfId="0" applyFont="1" applyFill="1"/>
    <xf numFmtId="0" fontId="159" fillId="481" borderId="0" xfId="0" applyFont="1" applyFill="1"/>
    <xf numFmtId="0" fontId="159" fillId="482" borderId="0" xfId="0" applyFont="1" applyFill="1"/>
    <xf numFmtId="0" fontId="159" fillId="483" borderId="0" xfId="0" applyFont="1" applyFill="1"/>
    <xf numFmtId="0" fontId="159" fillId="484" borderId="0" xfId="0" applyFont="1" applyFill="1"/>
    <xf numFmtId="0" fontId="159" fillId="485" borderId="0" xfId="0" applyFont="1" applyFill="1"/>
    <xf numFmtId="0" fontId="159" fillId="486" borderId="0" xfId="0" applyFont="1" applyFill="1"/>
    <xf numFmtId="0" fontId="159" fillId="487" borderId="0" xfId="0" applyFont="1" applyFill="1"/>
    <xf numFmtId="0" fontId="159" fillId="488" borderId="0" xfId="0" applyFont="1" applyFill="1"/>
    <xf numFmtId="0" fontId="159" fillId="489" borderId="0" xfId="0" applyFont="1" applyFill="1"/>
    <xf numFmtId="0" fontId="159" fillId="490" borderId="0" xfId="0" applyFont="1" applyFill="1"/>
    <xf numFmtId="0" fontId="159" fillId="491" borderId="0" xfId="0" applyFont="1" applyFill="1"/>
    <xf numFmtId="0" fontId="159" fillId="492" borderId="0" xfId="0" applyFont="1" applyFill="1"/>
    <xf numFmtId="0" fontId="159" fillId="493" borderId="0" xfId="0" applyFont="1" applyFill="1"/>
    <xf numFmtId="0" fontId="159" fillId="494" borderId="0" xfId="0" applyFont="1" applyFill="1"/>
    <xf numFmtId="0" fontId="159" fillId="495" borderId="0" xfId="0" applyFont="1" applyFill="1"/>
    <xf numFmtId="0" fontId="159" fillId="496" borderId="0" xfId="0" applyFont="1" applyFill="1"/>
    <xf numFmtId="0" fontId="159" fillId="497" borderId="0" xfId="0" applyFont="1" applyFill="1"/>
    <xf numFmtId="0" fontId="159" fillId="498" borderId="0" xfId="0" applyFont="1" applyFill="1"/>
    <xf numFmtId="0" fontId="159" fillId="499" borderId="0" xfId="0" applyFont="1" applyFill="1"/>
    <xf numFmtId="0" fontId="159" fillId="500" borderId="0" xfId="0" applyFont="1" applyFill="1"/>
    <xf numFmtId="0" fontId="159" fillId="501" borderId="0" xfId="0" applyFont="1" applyFill="1"/>
    <xf numFmtId="0" fontId="159" fillId="502" borderId="0" xfId="0" applyFont="1" applyFill="1"/>
    <xf numFmtId="0" fontId="159" fillId="503" borderId="0" xfId="0" applyFont="1" applyFill="1"/>
    <xf numFmtId="0" fontId="159" fillId="504" borderId="0" xfId="0" applyFont="1" applyFill="1"/>
    <xf numFmtId="0" fontId="159" fillId="505" borderId="0" xfId="0" applyFont="1" applyFill="1"/>
    <xf numFmtId="0" fontId="159" fillId="506" borderId="0" xfId="0" applyFont="1" applyFill="1"/>
    <xf numFmtId="0" fontId="159" fillId="507" borderId="0" xfId="0" applyFont="1" applyFill="1"/>
    <xf numFmtId="0" fontId="159" fillId="508" borderId="0" xfId="0" applyFont="1" applyFill="1"/>
    <xf numFmtId="0" fontId="159" fillId="509" borderId="0" xfId="0" applyFont="1" applyFill="1"/>
    <xf numFmtId="0" fontId="159" fillId="510" borderId="0" xfId="0" applyFont="1" applyFill="1"/>
    <xf numFmtId="0" fontId="159" fillId="511" borderId="0" xfId="0" applyFont="1" applyFill="1"/>
    <xf numFmtId="0" fontId="159" fillId="512" borderId="0" xfId="0" applyFont="1" applyFill="1"/>
    <xf numFmtId="0" fontId="159" fillId="513" borderId="0" xfId="0" applyFont="1" applyFill="1"/>
    <xf numFmtId="0" fontId="159" fillId="514" borderId="0" xfId="0" applyFont="1" applyFill="1"/>
    <xf numFmtId="0" fontId="159" fillId="132" borderId="0" xfId="0" applyFont="1" applyFill="1"/>
    <xf numFmtId="0" fontId="159" fillId="515" borderId="0" xfId="0" applyFont="1" applyFill="1"/>
    <xf numFmtId="0" fontId="159" fillId="516" borderId="0" xfId="0" applyFont="1" applyFill="1"/>
    <xf numFmtId="0" fontId="159" fillId="517" borderId="0" xfId="0" applyFont="1" applyFill="1"/>
    <xf numFmtId="0" fontId="159" fillId="518" borderId="0" xfId="0" applyFont="1" applyFill="1"/>
    <xf numFmtId="0" fontId="159" fillId="519" borderId="0" xfId="0" applyFont="1" applyFill="1"/>
    <xf numFmtId="0" fontId="159" fillId="520" borderId="0" xfId="0" applyFont="1" applyFill="1"/>
    <xf numFmtId="0" fontId="159" fillId="521" borderId="0" xfId="0" applyFont="1" applyFill="1"/>
    <xf numFmtId="0" fontId="159" fillId="522" borderId="0" xfId="0" applyFont="1" applyFill="1"/>
    <xf numFmtId="0" fontId="159" fillId="523" borderId="0" xfId="0" applyFont="1" applyFill="1"/>
    <xf numFmtId="0" fontId="159" fillId="524" borderId="0" xfId="0" applyFont="1" applyFill="1"/>
    <xf numFmtId="0" fontId="159" fillId="525" borderId="0" xfId="0" applyFont="1" applyFill="1"/>
    <xf numFmtId="0" fontId="159" fillId="526" borderId="0" xfId="0" applyFont="1" applyFill="1"/>
    <xf numFmtId="0" fontId="159" fillId="527" borderId="0" xfId="0" applyFont="1" applyFill="1"/>
    <xf numFmtId="0" fontId="159" fillId="528" borderId="0" xfId="0" applyFont="1" applyFill="1"/>
    <xf numFmtId="0" fontId="159" fillId="529" borderId="0" xfId="0" applyFont="1" applyFill="1"/>
    <xf numFmtId="0" fontId="159" fillId="530" borderId="0" xfId="0" applyFont="1" applyFill="1"/>
    <xf numFmtId="0" fontId="159" fillId="531" borderId="0" xfId="0" applyFont="1" applyFill="1"/>
    <xf numFmtId="0" fontId="159" fillId="532" borderId="0" xfId="0" applyFont="1" applyFill="1"/>
    <xf numFmtId="0" fontId="159" fillId="533" borderId="0" xfId="0" applyFont="1" applyFill="1"/>
    <xf numFmtId="0" fontId="159" fillId="15" borderId="0" xfId="0" applyFont="1" applyFill="1"/>
    <xf numFmtId="0" fontId="159" fillId="534" borderId="0" xfId="0" applyFont="1" applyFill="1"/>
    <xf numFmtId="0" fontId="159" fillId="535" borderId="0" xfId="0" applyFont="1" applyFill="1"/>
    <xf numFmtId="0" fontId="159" fillId="536" borderId="0" xfId="0" applyFont="1" applyFill="1"/>
    <xf numFmtId="0" fontId="159" fillId="537" borderId="0" xfId="0" applyFont="1" applyFill="1"/>
    <xf numFmtId="0" fontId="159" fillId="538" borderId="0" xfId="0" applyFont="1" applyFill="1"/>
    <xf numFmtId="0" fontId="159" fillId="539" borderId="0" xfId="0" applyFont="1" applyFill="1"/>
    <xf numFmtId="0" fontId="159" fillId="540" borderId="0" xfId="0" applyFont="1" applyFill="1"/>
    <xf numFmtId="0" fontId="159" fillId="541" borderId="0" xfId="0" applyFont="1" applyFill="1"/>
    <xf numFmtId="0" fontId="159" fillId="542" borderId="0" xfId="0" applyFont="1" applyFill="1"/>
    <xf numFmtId="0" fontId="159" fillId="543" borderId="0" xfId="0" applyFont="1" applyFill="1"/>
    <xf numFmtId="0" fontId="159" fillId="544" borderId="0" xfId="0" applyFont="1" applyFill="1"/>
    <xf numFmtId="0" fontId="159" fillId="545" borderId="0" xfId="0" applyFont="1" applyFill="1"/>
    <xf numFmtId="0" fontId="159" fillId="546" borderId="0" xfId="0" applyFont="1" applyFill="1"/>
    <xf numFmtId="0" fontId="159" fillId="547" borderId="0" xfId="0" applyFont="1" applyFill="1"/>
    <xf numFmtId="0" fontId="159" fillId="548" borderId="0" xfId="0" applyFont="1" applyFill="1"/>
    <xf numFmtId="0" fontId="159" fillId="549" borderId="0" xfId="0" applyFont="1" applyFill="1"/>
    <xf numFmtId="0" fontId="159" fillId="550" borderId="0" xfId="0" applyFont="1" applyFill="1"/>
    <xf numFmtId="0" fontId="159" fillId="551" borderId="0" xfId="0" applyFont="1" applyFill="1"/>
    <xf numFmtId="0" fontId="159" fillId="552" borderId="0" xfId="0" applyFont="1" applyFill="1"/>
    <xf numFmtId="0" fontId="159" fillId="553" borderId="0" xfId="0" applyFont="1" applyFill="1"/>
    <xf numFmtId="0" fontId="159" fillId="554" borderId="0" xfId="0" applyFont="1" applyFill="1"/>
    <xf numFmtId="0" fontId="159" fillId="555" borderId="0" xfId="0" applyFont="1" applyFill="1"/>
    <xf numFmtId="0" fontId="159" fillId="556" borderId="0" xfId="0" applyFont="1" applyFill="1"/>
    <xf numFmtId="0" fontId="159" fillId="557" borderId="0" xfId="0" applyFont="1" applyFill="1"/>
    <xf numFmtId="0" fontId="159" fillId="558" borderId="0" xfId="0" applyFont="1" applyFill="1"/>
    <xf numFmtId="0" fontId="159" fillId="559" borderId="0" xfId="0" applyFont="1" applyFill="1"/>
    <xf numFmtId="0" fontId="159" fillId="560" borderId="0" xfId="0" applyFont="1" applyFill="1"/>
    <xf numFmtId="0" fontId="159" fillId="561" borderId="0" xfId="0" applyFont="1" applyFill="1"/>
    <xf numFmtId="0" fontId="159" fillId="562" borderId="0" xfId="0" applyFont="1" applyFill="1"/>
    <xf numFmtId="0" fontId="159" fillId="563" borderId="0" xfId="0" applyFont="1" applyFill="1"/>
    <xf numFmtId="0" fontId="159" fillId="564" borderId="0" xfId="0" applyFont="1" applyFill="1"/>
    <xf numFmtId="0" fontId="159" fillId="565" borderId="0" xfId="0" applyFont="1" applyFill="1"/>
    <xf numFmtId="0" fontId="159" fillId="566" borderId="0" xfId="0" applyFont="1" applyFill="1"/>
    <xf numFmtId="0" fontId="159" fillId="567" borderId="0" xfId="0" applyFont="1" applyFill="1"/>
    <xf numFmtId="0" fontId="159" fillId="568" borderId="0" xfId="0" applyFont="1" applyFill="1"/>
    <xf numFmtId="0" fontId="159" fillId="569" borderId="0" xfId="0" applyFont="1" applyFill="1"/>
    <xf numFmtId="0" fontId="159" fillId="570" borderId="0" xfId="0" applyFont="1" applyFill="1"/>
    <xf numFmtId="0" fontId="159" fillId="571" borderId="0" xfId="0" applyFont="1" applyFill="1"/>
    <xf numFmtId="0" fontId="159" fillId="572" borderId="0" xfId="0" applyFont="1" applyFill="1"/>
    <xf numFmtId="0" fontId="159" fillId="573" borderId="0" xfId="0" applyFont="1" applyFill="1"/>
    <xf numFmtId="0" fontId="159" fillId="574" borderId="0" xfId="0" applyFont="1" applyFill="1"/>
    <xf numFmtId="0" fontId="159" fillId="575" borderId="0" xfId="0" applyFont="1" applyFill="1"/>
    <xf numFmtId="0" fontId="159" fillId="576" borderId="0" xfId="0" applyFont="1" applyFill="1"/>
    <xf numFmtId="0" fontId="159" fillId="577" borderId="0" xfId="0" applyFont="1" applyFill="1"/>
    <xf numFmtId="0" fontId="159" fillId="578" borderId="0" xfId="0" applyFont="1" applyFill="1"/>
    <xf numFmtId="0" fontId="159" fillId="579" borderId="0" xfId="0" applyFont="1" applyFill="1"/>
    <xf numFmtId="0" fontId="159" fillId="580" borderId="0" xfId="0" applyFont="1" applyFill="1"/>
    <xf numFmtId="0" fontId="159" fillId="581" borderId="0" xfId="0" applyFont="1" applyFill="1"/>
    <xf numFmtId="0" fontId="159" fillId="582" borderId="0" xfId="0" applyFont="1" applyFill="1"/>
    <xf numFmtId="0" fontId="159" fillId="583" borderId="0" xfId="0" applyFont="1" applyFill="1"/>
    <xf numFmtId="0" fontId="159" fillId="584" borderId="0" xfId="0" applyFont="1" applyFill="1"/>
    <xf numFmtId="0" fontId="159" fillId="585" borderId="0" xfId="0" applyFont="1" applyFill="1"/>
    <xf numFmtId="0" fontId="159" fillId="586" borderId="0" xfId="0" applyFont="1" applyFill="1"/>
    <xf numFmtId="0" fontId="159" fillId="587" borderId="0" xfId="0" applyFont="1" applyFill="1"/>
    <xf numFmtId="0" fontId="159" fillId="588" borderId="0" xfId="0" applyFont="1" applyFill="1"/>
    <xf numFmtId="0" fontId="159" fillId="589" borderId="0" xfId="0" applyFont="1" applyFill="1"/>
    <xf numFmtId="0" fontId="159" fillId="590" borderId="0" xfId="0" applyFont="1" applyFill="1"/>
    <xf numFmtId="0" fontId="159" fillId="591" borderId="0" xfId="0" applyFont="1" applyFill="1"/>
    <xf numFmtId="0" fontId="159" fillId="592" borderId="0" xfId="0" applyFont="1" applyFill="1"/>
    <xf numFmtId="0" fontId="159" fillId="593" borderId="0" xfId="0" applyFont="1" applyFill="1"/>
    <xf numFmtId="0" fontId="159" fillId="594" borderId="0" xfId="0" applyFont="1" applyFill="1"/>
    <xf numFmtId="0" fontId="159" fillId="595" borderId="0" xfId="0" applyFont="1" applyFill="1"/>
    <xf numFmtId="0" fontId="159" fillId="596" borderId="0" xfId="0" applyFont="1" applyFill="1"/>
    <xf numFmtId="0" fontId="159" fillId="597" borderId="0" xfId="0" applyFont="1" applyFill="1"/>
    <xf numFmtId="0" fontId="159" fillId="598" borderId="0" xfId="0" applyFont="1" applyFill="1"/>
    <xf numFmtId="0" fontId="159" fillId="599" borderId="0" xfId="0" applyFont="1" applyFill="1"/>
    <xf numFmtId="0" fontId="159" fillId="600" borderId="0" xfId="0" applyFont="1" applyFill="1"/>
    <xf numFmtId="0" fontId="159" fillId="601" borderId="0" xfId="0" applyFont="1" applyFill="1"/>
    <xf numFmtId="0" fontId="159" fillId="602" borderId="0" xfId="0" applyFont="1" applyFill="1"/>
    <xf numFmtId="0" fontId="159" fillId="603" borderId="0" xfId="0" applyFont="1" applyFill="1"/>
    <xf numFmtId="0" fontId="159" fillId="604" borderId="0" xfId="0" applyFont="1" applyFill="1"/>
    <xf numFmtId="0" fontId="159" fillId="605" borderId="0" xfId="0" applyFont="1" applyFill="1"/>
    <xf numFmtId="0" fontId="159" fillId="606" borderId="0" xfId="0" applyFont="1" applyFill="1"/>
    <xf numFmtId="0" fontId="159" fillId="607" borderId="0" xfId="0" applyFont="1" applyFill="1"/>
    <xf numFmtId="0" fontId="159" fillId="608" borderId="0" xfId="0" applyFont="1" applyFill="1"/>
    <xf numFmtId="0" fontId="159" fillId="609" borderId="0" xfId="0" applyFont="1" applyFill="1"/>
    <xf numFmtId="0" fontId="159" fillId="610" borderId="0" xfId="0" applyFont="1" applyFill="1"/>
    <xf numFmtId="0" fontId="159" fillId="611" borderId="0" xfId="0" applyFont="1" applyFill="1"/>
    <xf numFmtId="0" fontId="159" fillId="612" borderId="0" xfId="0" applyFont="1" applyFill="1"/>
    <xf numFmtId="0" fontId="159" fillId="38" borderId="0" xfId="0" applyFont="1" applyFill="1"/>
    <xf numFmtId="0" fontId="159" fillId="613" borderId="0" xfId="0" applyFont="1" applyFill="1"/>
    <xf numFmtId="0" fontId="159" fillId="614" borderId="0" xfId="0" applyFont="1" applyFill="1"/>
    <xf numFmtId="0" fontId="159" fillId="615" borderId="0" xfId="0" applyFont="1" applyFill="1"/>
    <xf numFmtId="0" fontId="159" fillId="616" borderId="0" xfId="0" applyFont="1" applyFill="1"/>
    <xf numFmtId="0" fontId="159" fillId="617" borderId="0" xfId="0" applyFont="1" applyFill="1"/>
    <xf numFmtId="0" fontId="159" fillId="618" borderId="0" xfId="0" applyFont="1" applyFill="1"/>
    <xf numFmtId="0" fontId="159" fillId="619" borderId="0" xfId="0" applyFont="1" applyFill="1"/>
    <xf numFmtId="0" fontId="159" fillId="620" borderId="0" xfId="0" applyFont="1" applyFill="1"/>
    <xf numFmtId="0" fontId="159" fillId="621" borderId="0" xfId="0" applyFont="1" applyFill="1"/>
    <xf numFmtId="0" fontId="159" fillId="622" borderId="0" xfId="0" applyFont="1" applyFill="1"/>
    <xf numFmtId="0" fontId="159" fillId="623" borderId="0" xfId="0" applyFont="1" applyFill="1"/>
    <xf numFmtId="0" fontId="159" fillId="624" borderId="0" xfId="0" applyFont="1" applyFill="1"/>
    <xf numFmtId="0" fontId="159" fillId="625" borderId="0" xfId="0" applyFont="1" applyFill="1"/>
    <xf numFmtId="0" fontId="159" fillId="626" borderId="0" xfId="0" applyFont="1" applyFill="1"/>
    <xf numFmtId="0" fontId="159" fillId="627" borderId="0" xfId="0" applyFont="1" applyFill="1"/>
    <xf numFmtId="0" fontId="159" fillId="628" borderId="0" xfId="0" applyFont="1" applyFill="1"/>
    <xf numFmtId="0" fontId="159" fillId="629" borderId="0" xfId="0" applyFont="1" applyFill="1"/>
    <xf numFmtId="0" fontId="159" fillId="630" borderId="0" xfId="0" applyFont="1" applyFill="1"/>
    <xf numFmtId="0" fontId="159" fillId="631" borderId="0" xfId="0" applyFont="1" applyFill="1"/>
    <xf numFmtId="0" fontId="159" fillId="632" borderId="0" xfId="0" applyFont="1" applyFill="1"/>
    <xf numFmtId="0" fontId="159" fillId="633" borderId="0" xfId="0" applyFont="1" applyFill="1"/>
    <xf numFmtId="0" fontId="159" fillId="634" borderId="0" xfId="0" applyFont="1" applyFill="1"/>
    <xf numFmtId="0" fontId="159" fillId="635" borderId="0" xfId="0" applyFont="1" applyFill="1"/>
    <xf numFmtId="0" fontId="159" fillId="636" borderId="0" xfId="0" applyFont="1" applyFill="1"/>
    <xf numFmtId="0" fontId="159" fillId="637" borderId="0" xfId="0" applyFont="1" applyFill="1"/>
    <xf numFmtId="0" fontId="159" fillId="126" borderId="0" xfId="0" applyFont="1" applyFill="1"/>
    <xf numFmtId="0" fontId="159" fillId="638" borderId="0" xfId="0" applyFont="1" applyFill="1"/>
    <xf numFmtId="0" fontId="159" fillId="639" borderId="0" xfId="0" applyFont="1" applyFill="1"/>
    <xf numFmtId="0" fontId="159" fillId="640" borderId="0" xfId="0" applyFont="1" applyFill="1"/>
    <xf numFmtId="0" fontId="159" fillId="641" borderId="0" xfId="0" applyFont="1" applyFill="1"/>
    <xf numFmtId="0" fontId="159" fillId="642" borderId="0" xfId="0" applyFont="1" applyFill="1"/>
    <xf numFmtId="0" fontId="159" fillId="643" borderId="0" xfId="0" applyFont="1" applyFill="1"/>
    <xf numFmtId="0" fontId="160" fillId="0" borderId="132" xfId="44" applyFont="1" applyBorder="1" applyAlignment="1">
      <alignment horizontal="left" indent="1"/>
    </xf>
    <xf numFmtId="0" fontId="159" fillId="644" borderId="0" xfId="0" applyFont="1" applyFill="1"/>
    <xf numFmtId="0" fontId="159" fillId="645" borderId="0" xfId="0" applyFont="1" applyFill="1"/>
    <xf numFmtId="0" fontId="159" fillId="646" borderId="0" xfId="0" applyFont="1" applyFill="1"/>
    <xf numFmtId="0" fontId="159" fillId="647" borderId="0" xfId="0" applyFont="1" applyFill="1"/>
    <xf numFmtId="0" fontId="160" fillId="0" borderId="132" xfId="44" applyFont="1" applyBorder="1" applyAlignment="1">
      <alignment horizontal="left" wrapText="1" indent="1"/>
    </xf>
    <xf numFmtId="0" fontId="159" fillId="648" borderId="0" xfId="0" applyFont="1" applyFill="1"/>
    <xf numFmtId="0" fontId="159" fillId="649" borderId="0" xfId="0" applyFont="1" applyFill="1"/>
    <xf numFmtId="0" fontId="159" fillId="650" borderId="0" xfId="0" applyFont="1" applyFill="1"/>
    <xf numFmtId="0" fontId="159" fillId="651" borderId="0" xfId="0" applyFont="1" applyFill="1"/>
    <xf numFmtId="0" fontId="159" fillId="652" borderId="0" xfId="0" applyFont="1" applyFill="1"/>
    <xf numFmtId="0" fontId="159" fillId="653" borderId="0" xfId="0" applyFont="1" applyFill="1"/>
    <xf numFmtId="0" fontId="159" fillId="654" borderId="0" xfId="0" applyFont="1" applyFill="1"/>
    <xf numFmtId="0" fontId="159" fillId="655" borderId="0" xfId="0" applyFont="1" applyFill="1"/>
    <xf numFmtId="0" fontId="159" fillId="656" borderId="0" xfId="0" applyFont="1" applyFill="1"/>
    <xf numFmtId="0" fontId="159" fillId="657" borderId="0" xfId="0" applyFont="1" applyFill="1"/>
    <xf numFmtId="0" fontId="159" fillId="658" borderId="0" xfId="0" applyFont="1" applyFill="1"/>
    <xf numFmtId="0" fontId="159" fillId="659" borderId="0" xfId="0" applyFont="1" applyFill="1"/>
    <xf numFmtId="0" fontId="159" fillId="660" borderId="0" xfId="0" applyFont="1" applyFill="1"/>
    <xf numFmtId="0" fontId="159" fillId="661" borderId="0" xfId="0" applyFont="1" applyFill="1"/>
    <xf numFmtId="0" fontId="159" fillId="662" borderId="0" xfId="0" applyFont="1" applyFill="1"/>
    <xf numFmtId="0" fontId="159" fillId="131" borderId="0" xfId="0" applyFont="1" applyFill="1"/>
    <xf numFmtId="0" fontId="159" fillId="663" borderId="0" xfId="0" applyFont="1" applyFill="1"/>
    <xf numFmtId="0" fontId="159" fillId="664" borderId="0" xfId="0" applyFont="1" applyFill="1"/>
    <xf numFmtId="0" fontId="159" fillId="665" borderId="0" xfId="0" applyFont="1" applyFill="1"/>
    <xf numFmtId="0" fontId="159" fillId="666" borderId="0" xfId="0" applyFont="1" applyFill="1"/>
    <xf numFmtId="0" fontId="159" fillId="667" borderId="0" xfId="0" applyFont="1" applyFill="1"/>
    <xf numFmtId="0" fontId="159" fillId="668" borderId="0" xfId="0" applyFont="1" applyFill="1"/>
    <xf numFmtId="0" fontId="159" fillId="669" borderId="0" xfId="0" applyFont="1" applyFill="1"/>
    <xf numFmtId="0" fontId="159" fillId="670" borderId="0" xfId="0" applyFont="1" applyFill="1"/>
    <xf numFmtId="0" fontId="159" fillId="671" borderId="0" xfId="0" applyFont="1" applyFill="1"/>
    <xf numFmtId="0" fontId="159" fillId="672" borderId="0" xfId="0" applyFont="1" applyFill="1"/>
    <xf numFmtId="0" fontId="159" fillId="673" borderId="0" xfId="0" applyFont="1" applyFill="1"/>
    <xf numFmtId="0" fontId="159" fillId="674" borderId="0" xfId="0" applyFont="1" applyFill="1"/>
    <xf numFmtId="0" fontId="159" fillId="675" borderId="0" xfId="0" applyFont="1" applyFill="1"/>
    <xf numFmtId="0" fontId="159" fillId="676" borderId="0" xfId="0" applyFont="1" applyFill="1"/>
    <xf numFmtId="0" fontId="159" fillId="677" borderId="0" xfId="0" applyFont="1" applyFill="1"/>
    <xf numFmtId="0" fontId="159" fillId="678" borderId="0" xfId="0" applyFont="1" applyFill="1"/>
    <xf numFmtId="0" fontId="159" fillId="679" borderId="0" xfId="0" applyFont="1" applyFill="1"/>
    <xf numFmtId="0" fontId="159" fillId="680" borderId="0" xfId="0" applyFont="1" applyFill="1"/>
    <xf numFmtId="0" fontId="159" fillId="681" borderId="0" xfId="0" applyFont="1" applyFill="1"/>
    <xf numFmtId="0" fontId="159" fillId="682" borderId="0" xfId="0" applyFont="1" applyFill="1"/>
    <xf numFmtId="0" fontId="159" fillId="683" borderId="0" xfId="0" applyFont="1" applyFill="1"/>
    <xf numFmtId="0" fontId="159" fillId="684" borderId="0" xfId="0" applyFont="1" applyFill="1"/>
    <xf numFmtId="0" fontId="159" fillId="685" borderId="0" xfId="0" applyFont="1" applyFill="1"/>
    <xf numFmtId="0" fontId="159" fillId="686" borderId="0" xfId="0" applyFont="1" applyFill="1"/>
    <xf numFmtId="0" fontId="159" fillId="687" borderId="0" xfId="0" applyFont="1" applyFill="1"/>
    <xf numFmtId="0" fontId="159" fillId="688" borderId="0" xfId="0" applyFont="1" applyFill="1"/>
    <xf numFmtId="0" fontId="159" fillId="689" borderId="0" xfId="0" applyFont="1" applyFill="1"/>
    <xf numFmtId="0" fontId="159" fillId="690" borderId="0" xfId="0" applyFont="1" applyFill="1"/>
    <xf numFmtId="0" fontId="159" fillId="691" borderId="0" xfId="0" applyFont="1" applyFill="1"/>
    <xf numFmtId="0" fontId="159" fillId="692" borderId="0" xfId="0" applyFont="1" applyFill="1"/>
    <xf numFmtId="0" fontId="159" fillId="693" borderId="0" xfId="0" applyFont="1" applyFill="1"/>
    <xf numFmtId="0" fontId="159" fillId="694" borderId="0" xfId="0" applyFont="1" applyFill="1"/>
    <xf numFmtId="0" fontId="159" fillId="695" borderId="0" xfId="0" applyFont="1" applyFill="1"/>
    <xf numFmtId="0" fontId="159" fillId="696" borderId="0" xfId="0" applyFont="1" applyFill="1"/>
    <xf numFmtId="0" fontId="159" fillId="697" borderId="0" xfId="0" applyFont="1" applyFill="1"/>
    <xf numFmtId="0" fontId="159" fillId="698" borderId="0" xfId="0" applyFont="1" applyFill="1"/>
    <xf numFmtId="0" fontId="159" fillId="699" borderId="0" xfId="0" applyFont="1" applyFill="1"/>
    <xf numFmtId="0" fontId="159" fillId="700" borderId="0" xfId="0" applyFont="1" applyFill="1"/>
    <xf numFmtId="0" fontId="159" fillId="701" borderId="0" xfId="0" applyFont="1" applyFill="1"/>
    <xf numFmtId="0" fontId="159" fillId="702" borderId="0" xfId="0" applyFont="1" applyFill="1"/>
    <xf numFmtId="0" fontId="159" fillId="703" borderId="0" xfId="0" applyFont="1" applyFill="1"/>
    <xf numFmtId="0" fontId="159" fillId="704" borderId="0" xfId="0" applyFont="1" applyFill="1"/>
    <xf numFmtId="0" fontId="159" fillId="705" borderId="0" xfId="0" applyFont="1" applyFill="1"/>
    <xf numFmtId="0" fontId="159" fillId="706" borderId="0" xfId="0" applyFont="1" applyFill="1"/>
    <xf numFmtId="0" fontId="159" fillId="707" borderId="0" xfId="0" applyFont="1" applyFill="1"/>
    <xf numFmtId="0" fontId="159" fillId="708" borderId="0" xfId="0" applyFont="1" applyFill="1"/>
    <xf numFmtId="0" fontId="159" fillId="709" borderId="0" xfId="0" applyFont="1" applyFill="1"/>
    <xf numFmtId="0" fontId="159" fillId="710" borderId="0" xfId="0" applyFont="1" applyFill="1"/>
    <xf numFmtId="0" fontId="159" fillId="711" borderId="0" xfId="0" applyFont="1" applyFill="1"/>
    <xf numFmtId="0" fontId="159" fillId="712" borderId="0" xfId="0" applyFont="1" applyFill="1"/>
    <xf numFmtId="0" fontId="159" fillId="713" borderId="0" xfId="0" applyFont="1" applyFill="1"/>
    <xf numFmtId="0" fontId="159" fillId="714" borderId="0" xfId="0" applyFont="1" applyFill="1"/>
    <xf numFmtId="0" fontId="159" fillId="715" borderId="0" xfId="0" applyFont="1" applyFill="1"/>
    <xf numFmtId="0" fontId="159" fillId="716" borderId="0" xfId="0" applyFont="1" applyFill="1"/>
    <xf numFmtId="0" fontId="159" fillId="717" borderId="0" xfId="0" applyFont="1" applyFill="1"/>
    <xf numFmtId="0" fontId="159" fillId="718" borderId="0" xfId="0" applyFont="1" applyFill="1"/>
    <xf numFmtId="0" fontId="159" fillId="719" borderId="0" xfId="0" applyFont="1" applyFill="1"/>
    <xf numFmtId="0" fontId="159" fillId="720" borderId="0" xfId="0" applyFont="1" applyFill="1"/>
    <xf numFmtId="0" fontId="159" fillId="721" borderId="0" xfId="0" applyFont="1" applyFill="1"/>
    <xf numFmtId="0" fontId="159" fillId="722" borderId="0" xfId="0" applyFont="1" applyFill="1"/>
    <xf numFmtId="0" fontId="159" fillId="723" borderId="0" xfId="0" applyFont="1" applyFill="1"/>
    <xf numFmtId="0" fontId="159" fillId="724" borderId="0" xfId="0" applyFont="1" applyFill="1"/>
    <xf numFmtId="0" fontId="159" fillId="725" borderId="0" xfId="0" applyFont="1" applyFill="1"/>
    <xf numFmtId="0" fontId="159" fillId="726" borderId="0" xfId="0" applyFont="1" applyFill="1"/>
    <xf numFmtId="0" fontId="159" fillId="727" borderId="0" xfId="0" applyFont="1" applyFill="1"/>
    <xf numFmtId="0" fontId="159" fillId="728" borderId="0" xfId="0" applyFont="1" applyFill="1"/>
    <xf numFmtId="0" fontId="159" fillId="729" borderId="0" xfId="0" applyFont="1" applyFill="1"/>
    <xf numFmtId="0" fontId="159" fillId="730" borderId="0" xfId="0" applyFont="1" applyFill="1"/>
    <xf numFmtId="0" fontId="159" fillId="731" borderId="0" xfId="0" applyFont="1" applyFill="1"/>
    <xf numFmtId="0" fontId="159" fillId="732" borderId="0" xfId="0" applyFont="1" applyFill="1"/>
    <xf numFmtId="0" fontId="159" fillId="733" borderId="0" xfId="0" applyFont="1" applyFill="1"/>
    <xf numFmtId="0" fontId="159" fillId="734" borderId="0" xfId="0" applyFont="1" applyFill="1"/>
    <xf numFmtId="0" fontId="159" fillId="735" borderId="0" xfId="0" applyFont="1" applyFill="1"/>
    <xf numFmtId="0" fontId="159" fillId="736" borderId="0" xfId="0" applyFont="1" applyFill="1"/>
    <xf numFmtId="0" fontId="159" fillId="737" borderId="0" xfId="0" applyFont="1" applyFill="1"/>
    <xf numFmtId="0" fontId="159" fillId="738" borderId="0" xfId="0" applyFont="1" applyFill="1"/>
    <xf numFmtId="0" fontId="159" fillId="739" borderId="0" xfId="0" applyFont="1" applyFill="1"/>
    <xf numFmtId="0" fontId="159" fillId="740" borderId="0" xfId="0" applyFont="1" applyFill="1"/>
    <xf numFmtId="0" fontId="159" fillId="741" borderId="0" xfId="0" applyFont="1" applyFill="1"/>
    <xf numFmtId="0" fontId="159" fillId="742" borderId="0" xfId="0" applyFont="1" applyFill="1"/>
    <xf numFmtId="0" fontId="159" fillId="743" borderId="0" xfId="0" applyFont="1" applyFill="1"/>
    <xf numFmtId="0" fontId="159" fillId="744" borderId="0" xfId="0" applyFont="1" applyFill="1"/>
    <xf numFmtId="0" fontId="159" fillId="745" borderId="0" xfId="0" applyFont="1" applyFill="1"/>
    <xf numFmtId="0" fontId="159" fillId="746" borderId="0" xfId="0" applyFont="1" applyFill="1"/>
    <xf numFmtId="0" fontId="159" fillId="747" borderId="0" xfId="0" applyFont="1" applyFill="1"/>
    <xf numFmtId="0" fontId="159" fillId="748" borderId="0" xfId="0" applyFont="1" applyFill="1"/>
    <xf numFmtId="0" fontId="159" fillId="749" borderId="0" xfId="0" applyFont="1" applyFill="1"/>
    <xf numFmtId="0" fontId="159" fillId="750" borderId="0" xfId="0" applyFont="1" applyFill="1"/>
    <xf numFmtId="0" fontId="159" fillId="751" borderId="0" xfId="0" applyFont="1" applyFill="1"/>
    <xf numFmtId="0" fontId="159" fillId="752" borderId="0" xfId="0" applyFont="1" applyFill="1"/>
    <xf numFmtId="0" fontId="159" fillId="753" borderId="0" xfId="0" applyFont="1" applyFill="1"/>
    <xf numFmtId="0" fontId="159" fillId="754" borderId="0" xfId="0" applyFont="1" applyFill="1"/>
    <xf numFmtId="0" fontId="159" fillId="755" borderId="0" xfId="0" applyFont="1" applyFill="1"/>
    <xf numFmtId="0" fontId="159" fillId="756" borderId="0" xfId="0" applyFont="1" applyFill="1"/>
    <xf numFmtId="0" fontId="159" fillId="757" borderId="0" xfId="0" applyFont="1" applyFill="1"/>
    <xf numFmtId="0" fontId="159" fillId="758" borderId="0" xfId="0" applyFont="1" applyFill="1"/>
    <xf numFmtId="0" fontId="159" fillId="759" borderId="0" xfId="0" applyFont="1" applyFill="1"/>
    <xf numFmtId="0" fontId="159" fillId="760" borderId="0" xfId="0" applyFont="1" applyFill="1"/>
    <xf numFmtId="0" fontId="159" fillId="761" borderId="0" xfId="0" applyFont="1" applyFill="1"/>
    <xf numFmtId="0" fontId="159" fillId="762" borderId="0" xfId="0" applyFont="1" applyFill="1"/>
    <xf numFmtId="0" fontId="159" fillId="763" borderId="0" xfId="0" applyFont="1" applyFill="1"/>
    <xf numFmtId="0" fontId="159" fillId="764" borderId="0" xfId="0" applyFont="1" applyFill="1"/>
    <xf numFmtId="0" fontId="159" fillId="765" borderId="0" xfId="0" applyFont="1" applyFill="1"/>
    <xf numFmtId="0" fontId="159" fillId="766" borderId="0" xfId="0" applyFont="1" applyFill="1"/>
    <xf numFmtId="0" fontId="159" fillId="767" borderId="0" xfId="0" applyFont="1" applyFill="1"/>
    <xf numFmtId="0" fontId="159" fillId="768" borderId="0" xfId="0" applyFont="1" applyFill="1"/>
    <xf numFmtId="0" fontId="159" fillId="769" borderId="0" xfId="0" applyFont="1" applyFill="1"/>
    <xf numFmtId="0" fontId="159" fillId="770" borderId="0" xfId="0" applyFont="1" applyFill="1"/>
    <xf numFmtId="0" fontId="159" fillId="771" borderId="0" xfId="0" applyFont="1" applyFill="1"/>
    <xf numFmtId="0" fontId="159" fillId="772" borderId="0" xfId="0" applyFont="1" applyFill="1"/>
    <xf numFmtId="0" fontId="159" fillId="773" borderId="0" xfId="0" applyFont="1" applyFill="1"/>
    <xf numFmtId="0" fontId="159" fillId="774" borderId="0" xfId="0" applyFont="1" applyFill="1"/>
    <xf numFmtId="0" fontId="159" fillId="775" borderId="0" xfId="0" applyFont="1" applyFill="1"/>
    <xf numFmtId="0" fontId="159" fillId="776" borderId="0" xfId="0" applyFont="1" applyFill="1"/>
    <xf numFmtId="0" fontId="159" fillId="777" borderId="0" xfId="0" applyFont="1" applyFill="1"/>
    <xf numFmtId="0" fontId="159" fillId="778" borderId="0" xfId="0" applyFont="1" applyFill="1"/>
    <xf numFmtId="0" fontId="159" fillId="779" borderId="0" xfId="0" applyFont="1" applyFill="1"/>
    <xf numFmtId="0" fontId="159" fillId="780" borderId="0" xfId="0" applyFont="1" applyFill="1"/>
    <xf numFmtId="0" fontId="159" fillId="781" borderId="0" xfId="0" applyFont="1" applyFill="1"/>
    <xf numFmtId="0" fontId="159" fillId="782" borderId="0" xfId="0" applyFont="1" applyFill="1"/>
    <xf numFmtId="0" fontId="159" fillId="783" borderId="0" xfId="0" applyFont="1" applyFill="1"/>
    <xf numFmtId="0" fontId="159" fillId="784" borderId="0" xfId="0" applyFont="1" applyFill="1"/>
    <xf numFmtId="0" fontId="159" fillId="785" borderId="0" xfId="0" applyFont="1" applyFill="1"/>
    <xf numFmtId="0" fontId="159" fillId="786" borderId="0" xfId="0" applyFont="1" applyFill="1"/>
    <xf numFmtId="0" fontId="159" fillId="787" borderId="0" xfId="0" applyFont="1" applyFill="1"/>
    <xf numFmtId="0" fontId="159" fillId="788" borderId="0" xfId="0" applyFont="1" applyFill="1"/>
    <xf numFmtId="0" fontId="159" fillId="789" borderId="0" xfId="0" applyFont="1" applyFill="1"/>
    <xf numFmtId="0" fontId="159" fillId="790" borderId="0" xfId="0" applyFont="1" applyFill="1"/>
    <xf numFmtId="0" fontId="159" fillId="791" borderId="0" xfId="0" applyFont="1" applyFill="1"/>
    <xf numFmtId="0" fontId="159" fillId="792" borderId="0" xfId="0" applyFont="1" applyFill="1"/>
    <xf numFmtId="0" fontId="159" fillId="793" borderId="0" xfId="0" applyFont="1" applyFill="1"/>
    <xf numFmtId="0" fontId="159" fillId="794" borderId="0" xfId="0" applyFont="1" applyFill="1"/>
    <xf numFmtId="0" fontId="159" fillId="795" borderId="0" xfId="0" applyFont="1" applyFill="1"/>
    <xf numFmtId="0" fontId="159" fillId="796" borderId="0" xfId="0" applyFont="1" applyFill="1"/>
    <xf numFmtId="0" fontId="159" fillId="797" borderId="0" xfId="0" applyFont="1" applyFill="1"/>
    <xf numFmtId="0" fontId="159" fillId="798" borderId="0" xfId="0" applyFont="1" applyFill="1"/>
    <xf numFmtId="0" fontId="159" fillId="799" borderId="0" xfId="0" applyFont="1" applyFill="1"/>
    <xf numFmtId="0" fontId="159" fillId="800" borderId="0" xfId="0" applyFont="1" applyFill="1"/>
    <xf numFmtId="0" fontId="159" fillId="801" borderId="0" xfId="0" applyFont="1" applyFill="1"/>
    <xf numFmtId="0" fontId="159" fillId="802" borderId="0" xfId="0" applyFont="1" applyFill="1"/>
    <xf numFmtId="0" fontId="159" fillId="803" borderId="0" xfId="0" applyFont="1" applyFill="1"/>
    <xf numFmtId="0" fontId="159" fillId="804" borderId="0" xfId="0" applyFont="1" applyFill="1"/>
    <xf numFmtId="0" fontId="159" fillId="805" borderId="0" xfId="0" applyFont="1" applyFill="1"/>
    <xf numFmtId="0" fontId="159" fillId="806" borderId="0" xfId="0" applyFont="1" applyFill="1"/>
    <xf numFmtId="0" fontId="159" fillId="807" borderId="0" xfId="0" applyFont="1" applyFill="1"/>
    <xf numFmtId="0" fontId="159" fillId="808" borderId="0" xfId="0" applyFont="1" applyFill="1"/>
    <xf numFmtId="0" fontId="159" fillId="809" borderId="0" xfId="0" applyFont="1" applyFill="1"/>
    <xf numFmtId="0" fontId="159" fillId="810" borderId="0" xfId="0" applyFont="1" applyFill="1"/>
    <xf numFmtId="0" fontId="159" fillId="811" borderId="0" xfId="0" applyFont="1" applyFill="1"/>
    <xf numFmtId="0" fontId="159" fillId="812" borderId="0" xfId="0" applyFont="1" applyFill="1"/>
    <xf numFmtId="0" fontId="159" fillId="813" borderId="0" xfId="0" applyFont="1" applyFill="1"/>
    <xf numFmtId="0" fontId="159" fillId="814" borderId="0" xfId="0" applyFont="1" applyFill="1"/>
    <xf numFmtId="0" fontId="159" fillId="815" borderId="0" xfId="0" applyFont="1" applyFill="1"/>
    <xf numFmtId="0" fontId="159" fillId="816" borderId="0" xfId="0" applyFont="1" applyFill="1"/>
    <xf numFmtId="0" fontId="159" fillId="817" borderId="0" xfId="0" applyFont="1" applyFill="1"/>
    <xf numFmtId="0" fontId="159" fillId="818" borderId="0" xfId="0" applyFont="1" applyFill="1"/>
    <xf numFmtId="0" fontId="159" fillId="819" borderId="0" xfId="0" applyFont="1" applyFill="1"/>
    <xf numFmtId="0" fontId="159" fillId="820" borderId="0" xfId="0" applyFont="1" applyFill="1"/>
    <xf numFmtId="0" fontId="159" fillId="821" borderId="0" xfId="0" applyFont="1" applyFill="1"/>
    <xf numFmtId="0" fontId="159" fillId="822" borderId="0" xfId="0" applyFont="1" applyFill="1"/>
    <xf numFmtId="0" fontId="159" fillId="823" borderId="0" xfId="0" applyFont="1" applyFill="1"/>
    <xf numFmtId="0" fontId="159" fillId="824" borderId="0" xfId="0" applyFont="1" applyFill="1"/>
    <xf numFmtId="0" fontId="159" fillId="825" borderId="0" xfId="0" applyFont="1" applyFill="1"/>
    <xf numFmtId="0" fontId="159" fillId="826" borderId="0" xfId="0" applyFont="1" applyFill="1"/>
    <xf numFmtId="0" fontId="159" fillId="827" borderId="0" xfId="0" applyFont="1" applyFill="1"/>
    <xf numFmtId="0" fontId="159" fillId="828" borderId="0" xfId="0" applyFont="1" applyFill="1"/>
    <xf numFmtId="0" fontId="159" fillId="829" borderId="0" xfId="0" applyFont="1" applyFill="1"/>
    <xf numFmtId="0" fontId="159" fillId="830" borderId="0" xfId="0" applyFont="1" applyFill="1"/>
    <xf numFmtId="0" fontId="159" fillId="831" borderId="0" xfId="0" applyFont="1" applyFill="1"/>
    <xf numFmtId="0" fontId="159" fillId="832" borderId="0" xfId="0" applyFont="1" applyFill="1"/>
    <xf numFmtId="0" fontId="159" fillId="833" borderId="0" xfId="0" applyFont="1" applyFill="1"/>
    <xf numFmtId="0" fontId="159" fillId="834" borderId="0" xfId="0" applyFont="1" applyFill="1"/>
    <xf numFmtId="0" fontId="159" fillId="835" borderId="0" xfId="0" applyFont="1" applyFill="1"/>
    <xf numFmtId="0" fontId="159" fillId="836" borderId="0" xfId="0" applyFont="1" applyFill="1"/>
    <xf numFmtId="0" fontId="159" fillId="837" borderId="0" xfId="0" applyFont="1" applyFill="1"/>
    <xf numFmtId="0" fontId="159" fillId="838" borderId="0" xfId="0" applyFont="1" applyFill="1"/>
    <xf numFmtId="0" fontId="159" fillId="839" borderId="0" xfId="0" applyFont="1" applyFill="1"/>
    <xf numFmtId="0" fontId="159" fillId="840" borderId="0" xfId="0" applyFont="1" applyFill="1"/>
    <xf numFmtId="0" fontId="159" fillId="841" borderId="0" xfId="0" applyFont="1" applyFill="1"/>
    <xf numFmtId="0" fontId="159" fillId="842" borderId="0" xfId="0" applyFont="1" applyFill="1"/>
    <xf numFmtId="0" fontId="159" fillId="843" borderId="0" xfId="0" applyFont="1" applyFill="1"/>
    <xf numFmtId="0" fontId="159" fillId="844" borderId="0" xfId="0" applyFont="1" applyFill="1"/>
    <xf numFmtId="0" fontId="159" fillId="845" borderId="0" xfId="0" applyFont="1" applyFill="1"/>
    <xf numFmtId="0" fontId="159" fillId="846" borderId="0" xfId="0" applyFont="1" applyFill="1"/>
    <xf numFmtId="0" fontId="159" fillId="847" borderId="0" xfId="0" applyFont="1" applyFill="1"/>
    <xf numFmtId="0" fontId="159" fillId="848" borderId="0" xfId="0" applyFont="1" applyFill="1"/>
    <xf numFmtId="0" fontId="159" fillId="849" borderId="0" xfId="0" applyFont="1" applyFill="1"/>
    <xf numFmtId="0" fontId="159" fillId="850" borderId="0" xfId="0" applyFont="1" applyFill="1"/>
    <xf numFmtId="0" fontId="159" fillId="851" borderId="0" xfId="0" applyFont="1" applyFill="1"/>
    <xf numFmtId="0" fontId="159" fillId="852" borderId="0" xfId="0" applyFont="1" applyFill="1"/>
    <xf numFmtId="0" fontId="159" fillId="853" borderId="0" xfId="0" applyFont="1" applyFill="1"/>
    <xf numFmtId="0" fontId="159" fillId="854" borderId="0" xfId="0" applyFont="1" applyFill="1"/>
    <xf numFmtId="0" fontId="159" fillId="855" borderId="0" xfId="0" applyFont="1" applyFill="1"/>
    <xf numFmtId="0" fontId="159" fillId="856" borderId="0" xfId="0" applyFont="1" applyFill="1"/>
    <xf numFmtId="0" fontId="159" fillId="857" borderId="0" xfId="0" applyFont="1" applyFill="1"/>
    <xf numFmtId="0" fontId="159" fillId="858" borderId="0" xfId="0" applyFont="1" applyFill="1"/>
    <xf numFmtId="0" fontId="159" fillId="859" borderId="0" xfId="0" applyFont="1" applyFill="1"/>
    <xf numFmtId="0" fontId="159" fillId="860" borderId="0" xfId="0" applyFont="1" applyFill="1"/>
    <xf numFmtId="0" fontId="159" fillId="861" borderId="0" xfId="0" applyFont="1" applyFill="1"/>
    <xf numFmtId="0" fontId="159" fillId="862" borderId="0" xfId="0" applyFont="1" applyFill="1"/>
    <xf numFmtId="0" fontId="159" fillId="863" borderId="0" xfId="0" applyFont="1" applyFill="1"/>
    <xf numFmtId="0" fontId="159" fillId="864" borderId="0" xfId="0" applyFont="1" applyFill="1"/>
    <xf numFmtId="0" fontId="159" fillId="865" borderId="0" xfId="0" applyFont="1" applyFill="1"/>
    <xf numFmtId="0" fontId="159" fillId="866" borderId="0" xfId="0" applyFont="1" applyFill="1"/>
    <xf numFmtId="0" fontId="159" fillId="867" borderId="0" xfId="0" applyFont="1" applyFill="1"/>
    <xf numFmtId="0" fontId="159" fillId="868" borderId="0" xfId="0" applyFont="1" applyFill="1"/>
    <xf numFmtId="0" fontId="159" fillId="869" borderId="0" xfId="0" applyFont="1" applyFill="1"/>
    <xf numFmtId="0" fontId="159" fillId="870" borderId="0" xfId="0" applyFont="1" applyFill="1"/>
    <xf numFmtId="0" fontId="159" fillId="135" borderId="0" xfId="0" applyFont="1" applyFill="1"/>
    <xf numFmtId="0" fontId="159" fillId="871" borderId="0" xfId="0" applyFont="1" applyFill="1"/>
    <xf numFmtId="0" fontId="159" fillId="872" borderId="0" xfId="0" applyFont="1" applyFill="1"/>
    <xf numFmtId="0" fontId="159" fillId="873" borderId="0" xfId="0" applyFont="1" applyFill="1"/>
    <xf numFmtId="0" fontId="159" fillId="874" borderId="0" xfId="0" applyFont="1" applyFill="1"/>
    <xf numFmtId="0" fontId="159" fillId="875" borderId="0" xfId="0" applyFont="1" applyFill="1"/>
    <xf numFmtId="0" fontId="159" fillId="876" borderId="0" xfId="0" applyFont="1" applyFill="1"/>
    <xf numFmtId="0" fontId="159" fillId="877" borderId="0" xfId="0" applyFont="1" applyFill="1"/>
    <xf numFmtId="0" fontId="159" fillId="878" borderId="0" xfId="0" applyFont="1" applyFill="1"/>
    <xf numFmtId="0" fontId="159" fillId="879" borderId="0" xfId="0" applyFont="1" applyFill="1"/>
    <xf numFmtId="0" fontId="159" fillId="880" borderId="0" xfId="0" applyFont="1" applyFill="1"/>
    <xf numFmtId="0" fontId="159" fillId="881" borderId="0" xfId="0" applyFont="1" applyFill="1"/>
    <xf numFmtId="0" fontId="159" fillId="882" borderId="0" xfId="0" applyFont="1" applyFill="1"/>
    <xf numFmtId="0" fontId="159" fillId="883" borderId="0" xfId="0" applyFont="1" applyFill="1"/>
    <xf numFmtId="0" fontId="159" fillId="884" borderId="0" xfId="0" applyFont="1" applyFill="1"/>
    <xf numFmtId="0" fontId="159" fillId="885" borderId="0" xfId="0" applyFont="1" applyFill="1"/>
    <xf numFmtId="0" fontId="159" fillId="886" borderId="0" xfId="0" applyFont="1" applyFill="1"/>
    <xf numFmtId="0" fontId="159" fillId="887" borderId="0" xfId="0" applyFont="1" applyFill="1"/>
    <xf numFmtId="0" fontId="159" fillId="888" borderId="0" xfId="0" applyFont="1" applyFill="1"/>
    <xf numFmtId="0" fontId="159" fillId="889" borderId="0" xfId="0" applyFont="1" applyFill="1"/>
    <xf numFmtId="0" fontId="159" fillId="890" borderId="0" xfId="0" applyFont="1" applyFill="1"/>
    <xf numFmtId="0" fontId="159" fillId="891" borderId="0" xfId="0" applyFont="1" applyFill="1"/>
    <xf numFmtId="0" fontId="159" fillId="892" borderId="0" xfId="0" applyFont="1" applyFill="1"/>
    <xf numFmtId="0" fontId="159" fillId="893" borderId="0" xfId="0" applyFont="1" applyFill="1"/>
    <xf numFmtId="0" fontId="159" fillId="894" borderId="0" xfId="0" applyFont="1" applyFill="1"/>
    <xf numFmtId="0" fontId="159" fillId="895" borderId="0" xfId="0" applyFont="1" applyFill="1"/>
    <xf numFmtId="0" fontId="159" fillId="896" borderId="0" xfId="0" applyFont="1" applyFill="1"/>
    <xf numFmtId="0" fontId="159" fillId="897" borderId="0" xfId="0" applyFont="1" applyFill="1"/>
    <xf numFmtId="0" fontId="159" fillId="898" borderId="0" xfId="0" applyFont="1" applyFill="1"/>
    <xf numFmtId="0" fontId="159" fillId="899" borderId="0" xfId="0" applyFont="1" applyFill="1"/>
    <xf numFmtId="0" fontId="159" fillId="900" borderId="0" xfId="0" applyFont="1" applyFill="1"/>
    <xf numFmtId="0" fontId="159" fillId="901" borderId="0" xfId="0" applyFont="1" applyFill="1"/>
    <xf numFmtId="0" fontId="159" fillId="902" borderId="0" xfId="0" applyFont="1" applyFill="1"/>
    <xf numFmtId="0" fontId="159" fillId="903" borderId="0" xfId="0" applyFont="1" applyFill="1"/>
    <xf numFmtId="0" fontId="159" fillId="904" borderId="0" xfId="0" applyFont="1" applyFill="1"/>
    <xf numFmtId="0" fontId="159" fillId="905" borderId="0" xfId="0" applyFont="1" applyFill="1"/>
    <xf numFmtId="0" fontId="159" fillId="906" borderId="0" xfId="0" applyFont="1" applyFill="1"/>
    <xf numFmtId="0" fontId="159" fillId="907" borderId="0" xfId="0" applyFont="1" applyFill="1"/>
    <xf numFmtId="0" fontId="159" fillId="908" borderId="0" xfId="0" applyFont="1" applyFill="1"/>
    <xf numFmtId="0" fontId="159" fillId="909" borderId="0" xfId="0" applyFont="1" applyFill="1"/>
    <xf numFmtId="0" fontId="159" fillId="910" borderId="0" xfId="0" applyFont="1" applyFill="1"/>
    <xf numFmtId="0" fontId="159" fillId="911" borderId="0" xfId="0" applyFont="1" applyFill="1"/>
    <xf numFmtId="0" fontId="159" fillId="912" borderId="0" xfId="0" applyFont="1" applyFill="1"/>
    <xf numFmtId="0" fontId="159" fillId="913" borderId="0" xfId="0" applyFont="1" applyFill="1"/>
    <xf numFmtId="0" fontId="159" fillId="914" borderId="0" xfId="0" applyFont="1" applyFill="1"/>
    <xf numFmtId="0" fontId="159" fillId="915" borderId="0" xfId="0" applyFont="1" applyFill="1"/>
    <xf numFmtId="0" fontId="159" fillId="916" borderId="0" xfId="0" applyFont="1" applyFill="1"/>
    <xf numFmtId="0" fontId="159" fillId="917" borderId="0" xfId="0" applyFont="1" applyFill="1"/>
    <xf numFmtId="0" fontId="159" fillId="918" borderId="0" xfId="0" applyFont="1" applyFill="1"/>
    <xf numFmtId="0" fontId="159" fillId="919" borderId="0" xfId="0" applyFont="1" applyFill="1"/>
    <xf numFmtId="0" fontId="159" fillId="920" borderId="0" xfId="0" applyFont="1" applyFill="1"/>
    <xf numFmtId="0" fontId="159" fillId="921" borderId="0" xfId="0" applyFont="1" applyFill="1"/>
    <xf numFmtId="0" fontId="159" fillId="922" borderId="0" xfId="0" applyFont="1" applyFill="1"/>
    <xf numFmtId="0" fontId="159" fillId="923" borderId="0" xfId="0" applyFont="1" applyFill="1"/>
    <xf numFmtId="0" fontId="159" fillId="924" borderId="0" xfId="0" applyFont="1" applyFill="1"/>
    <xf numFmtId="0" fontId="159" fillId="925" borderId="0" xfId="0" applyFont="1" applyFill="1"/>
    <xf numFmtId="0" fontId="159" fillId="926" borderId="0" xfId="0" applyFont="1" applyFill="1"/>
    <xf numFmtId="0" fontId="159" fillId="927" borderId="0" xfId="0" applyFont="1" applyFill="1"/>
    <xf numFmtId="0" fontId="159" fillId="928" borderId="0" xfId="0" applyFont="1" applyFill="1"/>
    <xf numFmtId="0" fontId="159" fillId="929" borderId="0" xfId="0" applyFont="1" applyFill="1"/>
    <xf numFmtId="0" fontId="159" fillId="930" borderId="0" xfId="0" applyFont="1" applyFill="1"/>
    <xf numFmtId="0" fontId="159" fillId="931" borderId="0" xfId="0" applyFont="1" applyFill="1"/>
    <xf numFmtId="0" fontId="159" fillId="932" borderId="0" xfId="0" applyFont="1" applyFill="1"/>
    <xf numFmtId="0" fontId="159" fillId="933" borderId="0" xfId="0" applyFont="1" applyFill="1"/>
    <xf numFmtId="0" fontId="159" fillId="934" borderId="0" xfId="0" applyFont="1" applyFill="1"/>
    <xf numFmtId="0" fontId="159" fillId="935" borderId="0" xfId="0" applyFont="1" applyFill="1"/>
    <xf numFmtId="0" fontId="159" fillId="936" borderId="0" xfId="0" applyFont="1" applyFill="1"/>
    <xf numFmtId="0" fontId="159" fillId="937" borderId="0" xfId="0" applyFont="1" applyFill="1"/>
    <xf numFmtId="0" fontId="159" fillId="938" borderId="0" xfId="0" applyFont="1" applyFill="1"/>
    <xf numFmtId="0" fontId="159" fillId="939" borderId="0" xfId="0" applyFont="1" applyFill="1"/>
    <xf numFmtId="0" fontId="159" fillId="940" borderId="0" xfId="0" applyFont="1" applyFill="1"/>
    <xf numFmtId="0" fontId="159" fillId="941" borderId="0" xfId="0" applyFont="1" applyFill="1"/>
    <xf numFmtId="0" fontId="159" fillId="942" borderId="0" xfId="0" applyFont="1" applyFill="1"/>
    <xf numFmtId="0" fontId="159" fillId="943" borderId="0" xfId="0" applyFont="1" applyFill="1"/>
    <xf numFmtId="0" fontId="159" fillId="944" borderId="0" xfId="0" applyFont="1" applyFill="1"/>
    <xf numFmtId="0" fontId="159" fillId="945" borderId="0" xfId="0" applyFont="1" applyFill="1"/>
    <xf numFmtId="0" fontId="159" fillId="946" borderId="0" xfId="0" applyFont="1" applyFill="1"/>
    <xf numFmtId="0" fontId="159" fillId="947" borderId="0" xfId="0" applyFont="1" applyFill="1"/>
    <xf numFmtId="0" fontId="159" fillId="948" borderId="0" xfId="0" applyFont="1" applyFill="1"/>
    <xf numFmtId="0" fontId="159" fillId="949" borderId="0" xfId="0" applyFont="1" applyFill="1"/>
    <xf numFmtId="0" fontId="159" fillId="950" borderId="0" xfId="0" applyFont="1" applyFill="1"/>
    <xf numFmtId="0" fontId="159" fillId="951" borderId="0" xfId="0" applyFont="1" applyFill="1"/>
    <xf numFmtId="0" fontId="159" fillId="952" borderId="0" xfId="0" applyFont="1" applyFill="1"/>
    <xf numFmtId="0" fontId="159" fillId="953" borderId="0" xfId="0" applyFont="1" applyFill="1"/>
    <xf numFmtId="0" fontId="159" fillId="954" borderId="0" xfId="0" applyFont="1" applyFill="1"/>
    <xf numFmtId="0" fontId="159" fillId="955" borderId="0" xfId="0" applyFont="1" applyFill="1"/>
    <xf numFmtId="0" fontId="159" fillId="956" borderId="0" xfId="0" applyFont="1" applyFill="1"/>
    <xf numFmtId="0" fontId="159" fillId="957" borderId="0" xfId="0" applyFont="1" applyFill="1"/>
    <xf numFmtId="0" fontId="159" fillId="958" borderId="0" xfId="0" applyFont="1" applyFill="1"/>
    <xf numFmtId="0" fontId="159" fillId="959" borderId="0" xfId="0" applyFont="1" applyFill="1"/>
    <xf numFmtId="0" fontId="159" fillId="960" borderId="0" xfId="0" applyFont="1" applyFill="1"/>
    <xf numFmtId="0" fontId="159" fillId="961" borderId="0" xfId="0" applyFont="1" applyFill="1"/>
    <xf numFmtId="0" fontId="159" fillId="962" borderId="0" xfId="0" applyFont="1" applyFill="1"/>
    <xf numFmtId="0" fontId="159" fillId="963" borderId="0" xfId="0" applyFont="1" applyFill="1"/>
    <xf numFmtId="0" fontId="159" fillId="964" borderId="0" xfId="0" applyFont="1" applyFill="1"/>
    <xf numFmtId="0" fontId="159" fillId="965" borderId="0" xfId="0" applyFont="1" applyFill="1"/>
    <xf numFmtId="0" fontId="159" fillId="966" borderId="0" xfId="0" applyFont="1" applyFill="1"/>
    <xf numFmtId="0" fontId="159" fillId="967" borderId="0" xfId="0" applyFont="1" applyFill="1"/>
    <xf numFmtId="0" fontId="159" fillId="968" borderId="0" xfId="0" applyFont="1" applyFill="1"/>
    <xf numFmtId="0" fontId="159" fillId="969" borderId="0" xfId="0" applyFont="1" applyFill="1"/>
    <xf numFmtId="0" fontId="159" fillId="970" borderId="0" xfId="0" applyFont="1" applyFill="1"/>
    <xf numFmtId="0" fontId="159" fillId="971" borderId="0" xfId="0" applyFont="1" applyFill="1"/>
    <xf numFmtId="0" fontId="159" fillId="972" borderId="0" xfId="0" applyFont="1" applyFill="1"/>
    <xf numFmtId="0" fontId="159" fillId="973" borderId="0" xfId="0" applyFont="1" applyFill="1"/>
    <xf numFmtId="0" fontId="159" fillId="974" borderId="0" xfId="0" applyFont="1" applyFill="1"/>
    <xf numFmtId="0" fontId="159" fillId="975" borderId="0" xfId="0" applyFont="1" applyFill="1"/>
    <xf numFmtId="0" fontId="159" fillId="976" borderId="0" xfId="0" applyFont="1" applyFill="1"/>
    <xf numFmtId="0" fontId="159" fillId="977" borderId="0" xfId="0" applyFont="1" applyFill="1"/>
    <xf numFmtId="0" fontId="159" fillId="978" borderId="0" xfId="0" applyFont="1" applyFill="1"/>
    <xf numFmtId="0" fontId="159" fillId="979" borderId="0" xfId="0" applyFont="1" applyFill="1"/>
    <xf numFmtId="0" fontId="159" fillId="980" borderId="0" xfId="0" applyFont="1" applyFill="1"/>
    <xf numFmtId="0" fontId="159" fillId="981" borderId="0" xfId="0" applyFont="1" applyFill="1"/>
    <xf numFmtId="0" fontId="159" fillId="982" borderId="0" xfId="0" applyFont="1" applyFill="1"/>
    <xf numFmtId="0" fontId="159" fillId="983" borderId="0" xfId="0" applyFont="1" applyFill="1"/>
    <xf numFmtId="0" fontId="159" fillId="984" borderId="0" xfId="0" applyFont="1" applyFill="1"/>
    <xf numFmtId="0" fontId="159" fillId="985" borderId="0" xfId="0" applyFont="1" applyFill="1"/>
    <xf numFmtId="0" fontId="159" fillId="986" borderId="0" xfId="0" applyFont="1" applyFill="1"/>
    <xf numFmtId="0" fontId="159" fillId="987" borderId="0" xfId="0" applyFont="1" applyFill="1"/>
    <xf numFmtId="0" fontId="159" fillId="988" borderId="0" xfId="0" applyFont="1" applyFill="1"/>
    <xf numFmtId="0" fontId="159" fillId="989" borderId="0" xfId="0" applyFont="1" applyFill="1"/>
    <xf numFmtId="0" fontId="159" fillId="990" borderId="0" xfId="0" applyFont="1" applyFill="1"/>
    <xf numFmtId="0" fontId="159" fillId="991" borderId="0" xfId="0" applyFont="1" applyFill="1"/>
    <xf numFmtId="0" fontId="159" fillId="992" borderId="0" xfId="0" applyFont="1" applyFill="1"/>
    <xf numFmtId="0" fontId="159" fillId="993" borderId="0" xfId="0" applyFont="1" applyFill="1"/>
    <xf numFmtId="0" fontId="159" fillId="994" borderId="0" xfId="0" applyFont="1" applyFill="1"/>
    <xf numFmtId="0" fontId="159" fillId="995" borderId="0" xfId="0" applyFont="1" applyFill="1"/>
    <xf numFmtId="0" fontId="159" fillId="996" borderId="0" xfId="0" applyFont="1" applyFill="1"/>
    <xf numFmtId="0" fontId="159" fillId="997" borderId="0" xfId="0" applyFont="1" applyFill="1"/>
    <xf numFmtId="0" fontId="159" fillId="998" borderId="0" xfId="0" applyFont="1" applyFill="1"/>
    <xf numFmtId="0" fontId="159" fillId="999" borderId="0" xfId="0" applyFont="1" applyFill="1"/>
    <xf numFmtId="0" fontId="159" fillId="1000" borderId="0" xfId="0" applyFont="1" applyFill="1"/>
    <xf numFmtId="0" fontId="159" fillId="1001" borderId="0" xfId="0" applyFont="1" applyFill="1"/>
    <xf numFmtId="0" fontId="159" fillId="1002" borderId="0" xfId="0" applyFont="1" applyFill="1"/>
    <xf numFmtId="0" fontId="159" fillId="1003" borderId="0" xfId="0" applyFont="1" applyFill="1"/>
    <xf numFmtId="0" fontId="159" fillId="1004" borderId="0" xfId="0" applyFont="1" applyFill="1"/>
    <xf numFmtId="0" fontId="159" fillId="1005" borderId="0" xfId="0" applyFont="1" applyFill="1"/>
    <xf numFmtId="0" fontId="159" fillId="1006" borderId="0" xfId="0" applyFont="1" applyFill="1"/>
    <xf numFmtId="0" fontId="159" fillId="1007" borderId="0" xfId="0" applyFont="1" applyFill="1"/>
    <xf numFmtId="0" fontId="159" fillId="1008" borderId="0" xfId="0" applyFont="1" applyFill="1"/>
    <xf numFmtId="0" fontId="159" fillId="1009" borderId="0" xfId="0" applyFont="1" applyFill="1"/>
    <xf numFmtId="0" fontId="159" fillId="1010" borderId="0" xfId="0" applyFont="1" applyFill="1"/>
    <xf numFmtId="0" fontId="159" fillId="20" borderId="0" xfId="0" applyFont="1" applyFill="1"/>
    <xf numFmtId="0" fontId="159" fillId="1011" borderId="0" xfId="0" applyFont="1" applyFill="1"/>
    <xf numFmtId="0" fontId="159" fillId="1012" borderId="0" xfId="0" applyFont="1" applyFill="1"/>
    <xf numFmtId="0" fontId="159" fillId="1013" borderId="0" xfId="0" applyFont="1" applyFill="1"/>
    <xf numFmtId="0" fontId="159" fillId="1014" borderId="0" xfId="0" applyFont="1" applyFill="1"/>
    <xf numFmtId="0" fontId="159" fillId="1015" borderId="0" xfId="0" applyFont="1" applyFill="1"/>
    <xf numFmtId="0" fontId="159" fillId="1016" borderId="0" xfId="0" applyFont="1" applyFill="1"/>
    <xf numFmtId="0" fontId="159" fillId="1017" borderId="0" xfId="0" applyFont="1" applyFill="1"/>
    <xf numFmtId="0" fontId="159" fillId="1018" borderId="0" xfId="0" applyFont="1" applyFill="1"/>
    <xf numFmtId="0" fontId="159" fillId="1019" borderId="0" xfId="0" applyFont="1" applyFill="1"/>
    <xf numFmtId="0" fontId="159" fillId="1020" borderId="0" xfId="0" applyFont="1" applyFill="1"/>
    <xf numFmtId="0" fontId="159" fillId="1021" borderId="0" xfId="0" applyFont="1" applyFill="1"/>
    <xf numFmtId="0" fontId="159" fillId="1022" borderId="0" xfId="0" applyFont="1" applyFill="1"/>
    <xf numFmtId="0" fontId="159" fillId="1023" borderId="0" xfId="0" applyFont="1" applyFill="1"/>
    <xf numFmtId="0" fontId="159" fillId="1024" borderId="0" xfId="0" applyFont="1" applyFill="1"/>
    <xf numFmtId="0" fontId="159" fillId="1025" borderId="0" xfId="0" applyFont="1" applyFill="1"/>
    <xf numFmtId="0" fontId="159" fillId="1026" borderId="0" xfId="0" applyFont="1" applyFill="1"/>
    <xf numFmtId="0" fontId="159" fillId="1027" borderId="0" xfId="0" applyFont="1" applyFill="1"/>
    <xf numFmtId="0" fontId="159" fillId="1028" borderId="0" xfId="0" applyFont="1" applyFill="1"/>
    <xf numFmtId="0" fontId="159" fillId="1029" borderId="0" xfId="0" applyFont="1" applyFill="1"/>
    <xf numFmtId="0" fontId="159" fillId="1030" borderId="0" xfId="0" applyFont="1" applyFill="1"/>
    <xf numFmtId="0" fontId="159" fillId="1031" borderId="0" xfId="0" applyFont="1" applyFill="1"/>
    <xf numFmtId="0" fontId="159" fillId="1032" borderId="0" xfId="0" applyFont="1" applyFill="1"/>
    <xf numFmtId="0" fontId="159" fillId="1033" borderId="0" xfId="0" applyFont="1" applyFill="1"/>
    <xf numFmtId="0" fontId="159" fillId="1034" borderId="0" xfId="0" applyFont="1" applyFill="1"/>
    <xf numFmtId="0" fontId="159" fillId="1035" borderId="0" xfId="0" applyFont="1" applyFill="1"/>
    <xf numFmtId="0" fontId="159" fillId="1036" borderId="0" xfId="0" applyFont="1" applyFill="1"/>
    <xf numFmtId="0" fontId="159" fillId="1037" borderId="0" xfId="0" applyFont="1" applyFill="1"/>
    <xf numFmtId="0" fontId="159" fillId="1038" borderId="0" xfId="0" applyFont="1" applyFill="1"/>
    <xf numFmtId="0" fontId="159" fillId="1039" borderId="0" xfId="0" applyFont="1" applyFill="1"/>
    <xf numFmtId="0" fontId="159" fillId="1040" borderId="0" xfId="0" applyFont="1" applyFill="1"/>
    <xf numFmtId="0" fontId="159" fillId="1041" borderId="0" xfId="0" applyFont="1" applyFill="1"/>
    <xf numFmtId="0" fontId="159" fillId="1042" borderId="0" xfId="0" applyFont="1" applyFill="1"/>
    <xf numFmtId="0" fontId="159" fillId="1043" borderId="0" xfId="0" applyFont="1" applyFill="1"/>
    <xf numFmtId="0" fontId="159" fillId="1044" borderId="0" xfId="0" applyFont="1" applyFill="1"/>
    <xf numFmtId="0" fontId="159" fillId="1045" borderId="0" xfId="0" applyFont="1" applyFill="1"/>
    <xf numFmtId="0" fontId="159" fillId="1046" borderId="0" xfId="0" applyFont="1" applyFill="1"/>
    <xf numFmtId="0" fontId="159" fillId="1047" borderId="0" xfId="0" applyFont="1" applyFill="1"/>
    <xf numFmtId="0" fontId="159" fillId="1048" borderId="0" xfId="0" applyFont="1" applyFill="1"/>
    <xf numFmtId="0" fontId="159" fillId="1049" borderId="0" xfId="0" applyFont="1" applyFill="1"/>
    <xf numFmtId="0" fontId="159" fillId="1050" borderId="0" xfId="0" applyFont="1" applyFill="1"/>
    <xf numFmtId="0" fontId="159" fillId="1051" borderId="0" xfId="0" applyFont="1" applyFill="1"/>
    <xf numFmtId="0" fontId="159" fillId="1052" borderId="0" xfId="0" applyFont="1" applyFill="1"/>
    <xf numFmtId="0" fontId="159" fillId="1053" borderId="0" xfId="0" applyFont="1" applyFill="1"/>
    <xf numFmtId="0" fontId="159" fillId="1054" borderId="0" xfId="0" applyFont="1" applyFill="1"/>
    <xf numFmtId="0" fontId="159" fillId="1055" borderId="0" xfId="0" applyFont="1" applyFill="1"/>
    <xf numFmtId="0" fontId="159" fillId="1056" borderId="0" xfId="0" applyFont="1" applyFill="1"/>
    <xf numFmtId="0" fontId="159" fillId="1057" borderId="0" xfId="0" applyFont="1" applyFill="1"/>
    <xf numFmtId="0" fontId="159" fillId="1058" borderId="0" xfId="0" applyFont="1" applyFill="1"/>
    <xf numFmtId="0" fontId="159" fillId="1059" borderId="0" xfId="0" applyFont="1" applyFill="1"/>
    <xf numFmtId="0" fontId="159" fillId="1060" borderId="0" xfId="0" applyFont="1" applyFill="1"/>
    <xf numFmtId="0" fontId="159" fillId="1061" borderId="0" xfId="0" applyFont="1" applyFill="1"/>
    <xf numFmtId="0" fontId="159" fillId="1062" borderId="0" xfId="0" applyFont="1" applyFill="1"/>
    <xf numFmtId="0" fontId="159" fillId="1063" borderId="0" xfId="0" applyFont="1" applyFill="1"/>
    <xf numFmtId="0" fontId="159" fillId="1064" borderId="0" xfId="0" applyFont="1" applyFill="1"/>
    <xf numFmtId="0" fontId="159" fillId="1065" borderId="0" xfId="0" applyFont="1" applyFill="1"/>
    <xf numFmtId="0" fontId="159" fillId="1066" borderId="0" xfId="0" applyFont="1" applyFill="1"/>
    <xf numFmtId="0" fontId="159" fillId="1067" borderId="0" xfId="0" applyFont="1" applyFill="1"/>
    <xf numFmtId="0" fontId="159" fillId="1068" borderId="0" xfId="0" applyFont="1" applyFill="1"/>
    <xf numFmtId="0" fontId="159" fillId="1069" borderId="0" xfId="0" applyFont="1" applyFill="1"/>
    <xf numFmtId="0" fontId="159" fillId="1070" borderId="0" xfId="0" applyFont="1" applyFill="1"/>
    <xf numFmtId="0" fontId="159" fillId="1071" borderId="0" xfId="0" applyFont="1" applyFill="1"/>
    <xf numFmtId="0" fontId="159" fillId="1072" borderId="0" xfId="0" applyFont="1" applyFill="1"/>
    <xf numFmtId="0" fontId="159" fillId="43" borderId="0" xfId="0" applyFont="1" applyFill="1"/>
    <xf numFmtId="0" fontId="159" fillId="1073" borderId="0" xfId="0" applyFont="1" applyFill="1"/>
    <xf numFmtId="0" fontId="159" fillId="1074" borderId="0" xfId="0" applyFont="1" applyFill="1"/>
    <xf numFmtId="0" fontId="159" fillId="1075" borderId="0" xfId="0" applyFont="1" applyFill="1"/>
    <xf numFmtId="0" fontId="159" fillId="1076" borderId="0" xfId="0" applyFont="1" applyFill="1"/>
    <xf numFmtId="0" fontId="159" fillId="1077" borderId="0" xfId="0" applyFont="1" applyFill="1"/>
    <xf numFmtId="0" fontId="159" fillId="1078" borderId="0" xfId="0" applyFont="1" applyFill="1"/>
    <xf numFmtId="0" fontId="159" fillId="1079" borderId="0" xfId="0" applyFont="1" applyFill="1"/>
    <xf numFmtId="0" fontId="159" fillId="1080" borderId="0" xfId="0" applyFont="1" applyFill="1"/>
    <xf numFmtId="0" fontId="159" fillId="1081" borderId="0" xfId="0" applyFont="1" applyFill="1"/>
    <xf numFmtId="0" fontId="159" fillId="1082" borderId="0" xfId="0" applyFont="1" applyFill="1"/>
    <xf numFmtId="0" fontId="159" fillId="1083" borderId="0" xfId="0" applyFont="1" applyFill="1"/>
    <xf numFmtId="0" fontId="159" fillId="1084" borderId="0" xfId="0" applyFont="1" applyFill="1"/>
    <xf numFmtId="0" fontId="159" fillId="1085" borderId="0" xfId="0" applyFont="1" applyFill="1"/>
    <xf numFmtId="0" fontId="159" fillId="1086" borderId="0" xfId="0" applyFont="1" applyFill="1"/>
    <xf numFmtId="0" fontId="159" fillId="1087" borderId="0" xfId="0" applyFont="1" applyFill="1"/>
    <xf numFmtId="0" fontId="159" fillId="1088" borderId="0" xfId="0" applyFont="1" applyFill="1"/>
    <xf numFmtId="0" fontId="159" fillId="1089" borderId="0" xfId="0" applyFont="1" applyFill="1"/>
    <xf numFmtId="0" fontId="159" fillId="1090" borderId="0" xfId="0" applyFont="1" applyFill="1"/>
    <xf numFmtId="0" fontId="159" fillId="1091" borderId="0" xfId="0" applyFont="1" applyFill="1"/>
    <xf numFmtId="0" fontId="159" fillId="1092" borderId="0" xfId="0" applyFont="1" applyFill="1"/>
    <xf numFmtId="0" fontId="159" fillId="1093" borderId="0" xfId="0" applyFont="1" applyFill="1"/>
    <xf numFmtId="0" fontId="159" fillId="1094" borderId="0" xfId="0" applyFont="1" applyFill="1"/>
    <xf numFmtId="0" fontId="159" fillId="1095" borderId="0" xfId="0" applyFont="1" applyFill="1"/>
    <xf numFmtId="0" fontId="159" fillId="1096" borderId="0" xfId="0" applyFont="1" applyFill="1"/>
    <xf numFmtId="0" fontId="159" fillId="1097" borderId="0" xfId="0" applyFont="1" applyFill="1"/>
    <xf numFmtId="0" fontId="159" fillId="1098" borderId="0" xfId="0" applyFont="1" applyFill="1"/>
    <xf numFmtId="0" fontId="159" fillId="127" borderId="0" xfId="0" applyFont="1" applyFill="1"/>
    <xf numFmtId="0" fontId="159" fillId="1099" borderId="0" xfId="0" applyFont="1" applyFill="1"/>
    <xf numFmtId="0" fontId="159" fillId="1100" borderId="0" xfId="0" applyFont="1" applyFill="1"/>
    <xf numFmtId="0" fontId="159" fillId="1101" borderId="0" xfId="0" applyFont="1" applyFill="1"/>
    <xf numFmtId="0" fontId="159" fillId="1102" borderId="0" xfId="0" applyFont="1" applyFill="1"/>
    <xf numFmtId="0" fontId="159" fillId="1103" borderId="0" xfId="0" applyFont="1" applyFill="1"/>
    <xf numFmtId="0" fontId="159" fillId="1104" borderId="0" xfId="0" applyFont="1" applyFill="1"/>
    <xf numFmtId="0" fontId="159" fillId="1105" borderId="0" xfId="0" applyFont="1" applyFill="1"/>
    <xf numFmtId="0" fontId="159" fillId="1106" borderId="0" xfId="0" applyFont="1" applyFill="1"/>
    <xf numFmtId="0" fontId="159" fillId="1107" borderId="0" xfId="0" applyFont="1" applyFill="1"/>
    <xf numFmtId="0" fontId="159" fillId="1108" borderId="0" xfId="0" applyFont="1" applyFill="1"/>
    <xf numFmtId="0" fontId="159" fillId="1109" borderId="0" xfId="0" applyFont="1" applyFill="1"/>
    <xf numFmtId="0" fontId="159" fillId="1110" borderId="0" xfId="0" applyFont="1" applyFill="1"/>
    <xf numFmtId="0" fontId="159" fillId="1111" borderId="0" xfId="0" applyFont="1" applyFill="1"/>
    <xf numFmtId="0" fontId="159" fillId="1112" borderId="0" xfId="0" applyFont="1" applyFill="1"/>
    <xf numFmtId="0" fontId="159" fillId="1113" borderId="0" xfId="0" applyFont="1" applyFill="1"/>
    <xf numFmtId="0" fontId="159" fillId="1114" borderId="0" xfId="0" applyFont="1" applyFill="1"/>
    <xf numFmtId="0" fontId="159" fillId="1115" borderId="0" xfId="0" applyFont="1" applyFill="1"/>
    <xf numFmtId="0" fontId="159" fillId="1116" borderId="0" xfId="0" applyFont="1" applyFill="1"/>
    <xf numFmtId="0" fontId="159" fillId="1117" borderId="0" xfId="0" applyFont="1" applyFill="1"/>
    <xf numFmtId="0" fontId="159" fillId="1118" borderId="0" xfId="0" applyFont="1" applyFill="1"/>
    <xf numFmtId="0" fontId="159" fillId="1119" borderId="0" xfId="0" applyFont="1" applyFill="1"/>
    <xf numFmtId="0" fontId="159" fillId="1120" borderId="0" xfId="0" applyFont="1" applyFill="1"/>
    <xf numFmtId="0" fontId="159" fillId="1121" borderId="0" xfId="0" applyFont="1" applyFill="1"/>
    <xf numFmtId="0" fontId="159" fillId="1122" borderId="0" xfId="0" applyFont="1" applyFill="1"/>
    <xf numFmtId="0" fontId="159" fillId="1123" borderId="0" xfId="0" applyFont="1" applyFill="1"/>
    <xf numFmtId="0" fontId="159" fillId="1124" borderId="0" xfId="0" applyFont="1" applyFill="1"/>
    <xf numFmtId="0" fontId="159" fillId="1125" borderId="0" xfId="0" applyFont="1" applyFill="1"/>
    <xf numFmtId="0" fontId="159" fillId="1126" borderId="0" xfId="0" applyFont="1" applyFill="1"/>
    <xf numFmtId="0" fontId="159" fillId="1127" borderId="0" xfId="0" applyFont="1" applyFill="1"/>
    <xf numFmtId="0" fontId="159" fillId="1128" borderId="0" xfId="0" applyFont="1" applyFill="1"/>
    <xf numFmtId="0" fontId="159" fillId="1129" borderId="0" xfId="0" applyFont="1" applyFill="1"/>
    <xf numFmtId="0" fontId="159" fillId="1130" borderId="0" xfId="0" applyFont="1" applyFill="1"/>
    <xf numFmtId="0" fontId="159" fillId="1131" borderId="0" xfId="0" applyFont="1" applyFill="1"/>
    <xf numFmtId="0" fontId="159" fillId="1132" borderId="0" xfId="0" applyFont="1" applyFill="1"/>
    <xf numFmtId="0" fontId="159" fillId="1133" borderId="0" xfId="0" applyFont="1" applyFill="1"/>
    <xf numFmtId="0" fontId="159" fillId="1134" borderId="0" xfId="0" applyFont="1" applyFill="1"/>
    <xf numFmtId="0" fontId="159" fillId="1135" borderId="0" xfId="0" applyFont="1" applyFill="1"/>
    <xf numFmtId="0" fontId="159" fillId="1136" borderId="0" xfId="0" applyFont="1" applyFill="1"/>
    <xf numFmtId="0" fontId="159" fillId="1137" borderId="0" xfId="0" applyFont="1" applyFill="1"/>
    <xf numFmtId="0" fontId="159" fillId="1138" borderId="0" xfId="0" applyFont="1" applyFill="1"/>
    <xf numFmtId="0" fontId="159" fillId="1139" borderId="0" xfId="0" applyFont="1" applyFill="1"/>
    <xf numFmtId="0" fontId="159" fillId="1140" borderId="0" xfId="0" applyFont="1" applyFill="1"/>
    <xf numFmtId="0" fontId="159" fillId="1141" borderId="0" xfId="0" applyFont="1" applyFill="1"/>
    <xf numFmtId="0" fontId="159" fillId="1142" borderId="0" xfId="0" applyFont="1" applyFill="1"/>
    <xf numFmtId="0" fontId="159" fillId="1143" borderId="0" xfId="0" applyFont="1" applyFill="1"/>
    <xf numFmtId="0" fontId="159" fillId="1144" borderId="0" xfId="0" applyFont="1" applyFill="1"/>
    <xf numFmtId="0" fontId="159" fillId="1145" borderId="0" xfId="0" applyFont="1" applyFill="1"/>
    <xf numFmtId="0" fontId="159" fillId="1146" borderId="0" xfId="0" applyFont="1" applyFill="1"/>
    <xf numFmtId="0" fontId="159" fillId="1147" borderId="0" xfId="0" applyFont="1" applyFill="1"/>
    <xf numFmtId="0" fontId="159" fillId="1148" borderId="0" xfId="0" applyFont="1" applyFill="1"/>
    <xf numFmtId="0" fontId="159" fillId="1149" borderId="0" xfId="0" applyFont="1" applyFill="1"/>
    <xf numFmtId="0" fontId="159" fillId="1150" borderId="0" xfId="0" applyFont="1" applyFill="1"/>
    <xf numFmtId="0" fontId="159" fillId="1151" borderId="0" xfId="0" applyFont="1" applyFill="1"/>
    <xf numFmtId="0" fontId="159" fillId="1152" borderId="0" xfId="0" applyFont="1" applyFill="1"/>
    <xf numFmtId="0" fontId="159" fillId="1153" borderId="0" xfId="0" applyFont="1" applyFill="1"/>
    <xf numFmtId="0" fontId="159" fillId="1154" borderId="0" xfId="0" applyFont="1" applyFill="1"/>
    <xf numFmtId="0" fontId="159" fillId="1155" borderId="0" xfId="0" applyFont="1" applyFill="1"/>
    <xf numFmtId="0" fontId="159" fillId="1156" borderId="0" xfId="0" applyFont="1" applyFill="1"/>
    <xf numFmtId="0" fontId="159" fillId="1157" borderId="0" xfId="0" applyFont="1" applyFill="1"/>
    <xf numFmtId="0" fontId="159" fillId="1158" borderId="0" xfId="0" applyFont="1" applyFill="1"/>
    <xf numFmtId="0" fontId="159" fillId="1159" borderId="0" xfId="0" applyFont="1" applyFill="1"/>
    <xf numFmtId="0" fontId="159" fillId="1160" borderId="0" xfId="0" applyFont="1" applyFill="1"/>
    <xf numFmtId="0" fontId="159" fillId="1161" borderId="0" xfId="0" applyFont="1" applyFill="1"/>
    <xf numFmtId="0" fontId="159" fillId="1162" borderId="0" xfId="0" applyFont="1" applyFill="1"/>
    <xf numFmtId="0" fontId="159" fillId="1163" borderId="0" xfId="0" applyFont="1" applyFill="1"/>
    <xf numFmtId="0" fontId="159" fillId="1164" borderId="0" xfId="0" applyFont="1" applyFill="1"/>
    <xf numFmtId="0" fontId="159" fillId="1165" borderId="0" xfId="0" applyFont="1" applyFill="1"/>
    <xf numFmtId="0" fontId="159" fillId="1166" borderId="0" xfId="0" applyFont="1" applyFill="1"/>
    <xf numFmtId="0" fontId="159" fillId="1167" borderId="0" xfId="0" applyFont="1" applyFill="1"/>
    <xf numFmtId="0" fontId="159" fillId="1168" borderId="0" xfId="0" applyFont="1" applyFill="1"/>
    <xf numFmtId="0" fontId="159" fillId="1169" borderId="0" xfId="0" applyFont="1" applyFill="1"/>
    <xf numFmtId="0" fontId="159" fillId="1170" borderId="0" xfId="0" applyFont="1" applyFill="1"/>
    <xf numFmtId="0" fontId="159" fillId="1171" borderId="0" xfId="0" applyFont="1" applyFill="1"/>
    <xf numFmtId="0" fontId="159" fillId="1172" borderId="0" xfId="0" applyFont="1" applyFill="1"/>
    <xf numFmtId="0" fontId="159" fillId="1173" borderId="0" xfId="0" applyFont="1" applyFill="1"/>
    <xf numFmtId="0" fontId="159" fillId="1174" borderId="0" xfId="0" applyFont="1" applyFill="1"/>
    <xf numFmtId="0" fontId="159" fillId="1175" borderId="0" xfId="0" applyFont="1" applyFill="1"/>
    <xf numFmtId="0" fontId="159" fillId="1176" borderId="0" xfId="0" applyFont="1" applyFill="1"/>
    <xf numFmtId="0" fontId="159" fillId="1177" borderId="0" xfId="0" applyFont="1" applyFill="1"/>
    <xf numFmtId="0" fontId="159" fillId="1178" borderId="0" xfId="0" applyFont="1" applyFill="1"/>
    <xf numFmtId="0" fontId="159" fillId="1179" borderId="0" xfId="0" applyFont="1" applyFill="1"/>
    <xf numFmtId="0" fontId="159" fillId="1180" borderId="0" xfId="0" applyFont="1" applyFill="1"/>
    <xf numFmtId="0" fontId="159" fillId="1181" borderId="0" xfId="0" applyFont="1" applyFill="1"/>
    <xf numFmtId="0" fontId="159" fillId="1182" borderId="0" xfId="0" applyFont="1" applyFill="1"/>
    <xf numFmtId="0" fontId="159" fillId="1183" borderId="0" xfId="0" applyFont="1" applyFill="1"/>
    <xf numFmtId="0" fontId="159" fillId="1184" borderId="0" xfId="0" applyFont="1" applyFill="1"/>
    <xf numFmtId="0" fontId="159" fillId="35" borderId="0" xfId="0" applyFont="1" applyFill="1"/>
    <xf numFmtId="0" fontId="159" fillId="1185" borderId="0" xfId="0" applyFont="1" applyFill="1"/>
    <xf numFmtId="0" fontId="159" fillId="1186" borderId="0" xfId="0" applyFont="1" applyFill="1"/>
    <xf numFmtId="0" fontId="159" fillId="1187" borderId="0" xfId="0" applyFont="1" applyFill="1"/>
    <xf numFmtId="0" fontId="159" fillId="1188" borderId="0" xfId="0" applyFont="1" applyFill="1"/>
    <xf numFmtId="0" fontId="159" fillId="1189" borderId="0" xfId="0" applyFont="1" applyFill="1"/>
    <xf numFmtId="0" fontId="159" fillId="1190" borderId="0" xfId="0" applyFont="1" applyFill="1"/>
    <xf numFmtId="0" fontId="159" fillId="1191" borderId="0" xfId="0" applyFont="1" applyFill="1"/>
    <xf numFmtId="0" fontId="159" fillId="1192" borderId="0" xfId="0" applyFont="1" applyFill="1"/>
    <xf numFmtId="0" fontId="159" fillId="1193" borderId="0" xfId="0" applyFont="1" applyFill="1"/>
    <xf numFmtId="0" fontId="159" fillId="1194" borderId="0" xfId="0" applyFont="1" applyFill="1"/>
    <xf numFmtId="0" fontId="159" fillId="1195" borderId="0" xfId="0" applyFont="1" applyFill="1"/>
    <xf numFmtId="0" fontId="159" fillId="1196" borderId="0" xfId="0" applyFont="1" applyFill="1"/>
    <xf numFmtId="0" fontId="159" fillId="1197" borderId="0" xfId="0" applyFont="1" applyFill="1"/>
    <xf numFmtId="0" fontId="159" fillId="1198" borderId="0" xfId="0" applyFont="1" applyFill="1"/>
    <xf numFmtId="0" fontId="159" fillId="1199" borderId="0" xfId="0" applyFont="1" applyFill="1"/>
    <xf numFmtId="0" fontId="159" fillId="1200" borderId="0" xfId="0" applyFont="1" applyFill="1"/>
    <xf numFmtId="0" fontId="159" fillId="1201" borderId="0" xfId="0" applyFont="1" applyFill="1"/>
    <xf numFmtId="0" fontId="159" fillId="1202" borderId="0" xfId="0" applyFont="1" applyFill="1"/>
    <xf numFmtId="0" fontId="159" fillId="1203" borderId="0" xfId="0" applyFont="1" applyFill="1"/>
    <xf numFmtId="0" fontId="159" fillId="1204" borderId="0" xfId="0" applyFont="1" applyFill="1"/>
    <xf numFmtId="0" fontId="159" fillId="1205" borderId="0" xfId="0" applyFont="1" applyFill="1"/>
    <xf numFmtId="0" fontId="159" fillId="1206" borderId="0" xfId="0" applyFont="1" applyFill="1"/>
    <xf numFmtId="0" fontId="159" fillId="1207" borderId="0" xfId="0" applyFont="1" applyFill="1"/>
    <xf numFmtId="0" fontId="159" fillId="1208" borderId="0" xfId="0" applyFont="1" applyFill="1"/>
    <xf numFmtId="0" fontId="159" fillId="1209" borderId="0" xfId="0" applyFont="1" applyFill="1"/>
    <xf numFmtId="0" fontId="159" fillId="1210" borderId="0" xfId="0" applyFont="1" applyFill="1"/>
    <xf numFmtId="0" fontId="159" fillId="1211" borderId="0" xfId="0" applyFont="1" applyFill="1"/>
    <xf numFmtId="0" fontId="159" fillId="1212" borderId="0" xfId="0" applyFont="1" applyFill="1"/>
    <xf numFmtId="0" fontId="159" fillId="1213" borderId="0" xfId="0" applyFont="1" applyFill="1"/>
    <xf numFmtId="0" fontId="159" fillId="1214" borderId="0" xfId="0" applyFont="1" applyFill="1"/>
    <xf numFmtId="0" fontId="159" fillId="31" borderId="0" xfId="0" applyFont="1" applyFill="1"/>
    <xf numFmtId="0" fontId="159" fillId="1215" borderId="0" xfId="0" applyFont="1" applyFill="1"/>
    <xf numFmtId="0" fontId="159" fillId="1216" borderId="0" xfId="0" applyFont="1" applyFill="1"/>
    <xf numFmtId="0" fontId="159" fillId="1217" borderId="0" xfId="0" applyFont="1" applyFill="1"/>
    <xf numFmtId="0" fontId="159" fillId="1218" borderId="0" xfId="0" applyFont="1" applyFill="1"/>
    <xf numFmtId="0" fontId="159" fillId="1219" borderId="0" xfId="0" applyFont="1" applyFill="1"/>
    <xf numFmtId="0" fontId="159" fillId="1220" borderId="0" xfId="0" applyFont="1" applyFill="1"/>
    <xf numFmtId="0" fontId="159" fillId="1221" borderId="0" xfId="0" applyFont="1" applyFill="1"/>
    <xf numFmtId="0" fontId="159" fillId="1222" borderId="0" xfId="0" applyFont="1" applyFill="1"/>
    <xf numFmtId="0" fontId="159" fillId="1223" borderId="0" xfId="0" applyFont="1" applyFill="1"/>
    <xf numFmtId="0" fontId="159" fillId="1224" borderId="0" xfId="0" applyFont="1" applyFill="1"/>
    <xf numFmtId="0" fontId="159" fillId="1225" borderId="0" xfId="0" applyFont="1" applyFill="1"/>
    <xf numFmtId="0" fontId="159" fillId="1226" borderId="0" xfId="0" applyFont="1" applyFill="1"/>
    <xf numFmtId="0" fontId="159" fillId="1227" borderId="0" xfId="0" applyFont="1" applyFill="1"/>
    <xf numFmtId="0" fontId="159" fillId="1228" borderId="0" xfId="0" applyFont="1" applyFill="1"/>
    <xf numFmtId="0" fontId="159" fillId="1229" borderId="0" xfId="0" applyFont="1" applyFill="1"/>
    <xf numFmtId="0" fontId="159" fillId="1230" borderId="0" xfId="0" applyFont="1" applyFill="1"/>
    <xf numFmtId="0" fontId="159" fillId="1231" borderId="0" xfId="0" applyFont="1" applyFill="1"/>
    <xf numFmtId="0" fontId="159" fillId="1232" borderId="0" xfId="0" applyFont="1" applyFill="1"/>
    <xf numFmtId="0" fontId="159" fillId="1233" borderId="0" xfId="0" applyFont="1" applyFill="1"/>
    <xf numFmtId="0" fontId="159" fillId="1234" borderId="0" xfId="0" applyFont="1" applyFill="1"/>
    <xf numFmtId="0" fontId="159" fillId="1235" borderId="0" xfId="0" applyFont="1" applyFill="1"/>
    <xf numFmtId="0" fontId="159" fillId="1236" borderId="0" xfId="0" applyFont="1" applyFill="1"/>
    <xf numFmtId="0" fontId="159" fillId="1237" borderId="0" xfId="0" applyFont="1" applyFill="1"/>
    <xf numFmtId="0" fontId="159" fillId="1238" borderId="0" xfId="0" applyFont="1" applyFill="1"/>
    <xf numFmtId="0" fontId="159" fillId="1239" borderId="0" xfId="0" applyFont="1" applyFill="1"/>
    <xf numFmtId="0" fontId="159" fillId="1240" borderId="0" xfId="0" applyFont="1" applyFill="1"/>
    <xf numFmtId="0" fontId="159" fillId="1241" borderId="0" xfId="0" applyFont="1" applyFill="1"/>
    <xf numFmtId="0" fontId="159" fillId="1242" borderId="0" xfId="0" applyFont="1" applyFill="1"/>
    <xf numFmtId="0" fontId="159" fillId="1243" borderId="0" xfId="0" applyFont="1" applyFill="1"/>
    <xf numFmtId="0" fontId="159" fillId="1244" borderId="0" xfId="0" applyFont="1" applyFill="1"/>
    <xf numFmtId="0" fontId="159" fillId="1245" borderId="0" xfId="0" applyFont="1" applyFill="1"/>
    <xf numFmtId="0" fontId="159" fillId="1246" borderId="0" xfId="0" applyFont="1" applyFill="1"/>
    <xf numFmtId="0" fontId="159" fillId="1247" borderId="0" xfId="0" applyFont="1" applyFill="1"/>
    <xf numFmtId="0" fontId="159" fillId="1248" borderId="0" xfId="0" applyFont="1" applyFill="1"/>
    <xf numFmtId="0" fontId="159" fillId="1249" borderId="0" xfId="0" applyFont="1" applyFill="1"/>
    <xf numFmtId="0" fontId="159" fillId="1250" borderId="0" xfId="0" applyFont="1" applyFill="1"/>
    <xf numFmtId="0" fontId="159" fillId="1251" borderId="0" xfId="0" applyFont="1" applyFill="1"/>
    <xf numFmtId="0" fontId="159" fillId="1252" borderId="0" xfId="0" applyFont="1" applyFill="1"/>
    <xf numFmtId="0" fontId="159" fillId="1253" borderId="0" xfId="0" applyFont="1" applyFill="1"/>
    <xf numFmtId="0" fontId="159" fillId="1254" borderId="0" xfId="0" applyFont="1" applyFill="1"/>
    <xf numFmtId="0" fontId="159" fillId="1255" borderId="0" xfId="0" applyFont="1" applyFill="1"/>
    <xf numFmtId="0" fontId="160" fillId="0" borderId="133" xfId="44" applyFont="1" applyBorder="1" applyAlignment="1">
      <alignment horizontal="left" indent="1"/>
    </xf>
    <xf numFmtId="0" fontId="160" fillId="0" borderId="134" xfId="44" applyFont="1" applyBorder="1" applyAlignment="1">
      <alignment horizontal="left" indent="1"/>
    </xf>
    <xf numFmtId="0" fontId="160" fillId="0" borderId="135" xfId="44" applyFont="1" applyBorder="1" applyAlignment="1">
      <alignment horizontal="right" indent="1"/>
    </xf>
    <xf numFmtId="0" fontId="159" fillId="0" borderId="136" xfId="0" applyFont="1" applyBorder="1" applyAlignment="1">
      <alignment horizontal="right" indent="1"/>
    </xf>
    <xf numFmtId="0" fontId="159" fillId="0" borderId="133" xfId="0" applyFont="1" applyBorder="1" applyAlignment="1">
      <alignment horizontal="right" indent="1"/>
    </xf>
    <xf numFmtId="0" fontId="159" fillId="0" borderId="0" xfId="0" applyFont="1"/>
    <xf numFmtId="0" fontId="160" fillId="0" borderId="0" xfId="44" applyFont="1" applyAlignment="1">
      <alignment horizontal="left" indent="1"/>
    </xf>
    <xf numFmtId="0" fontId="160" fillId="0" borderId="0" xfId="44" applyFont="1" applyAlignment="1">
      <alignment horizontal="right" indent="1"/>
    </xf>
    <xf numFmtId="0" fontId="159" fillId="0" borderId="0" xfId="0" applyFont="1" applyAlignment="1">
      <alignment horizontal="right" indent="1"/>
    </xf>
    <xf numFmtId="0" fontId="161" fillId="0" borderId="0" xfId="1" applyFont="1"/>
    <xf numFmtId="0" fontId="12" fillId="67" borderId="0" xfId="2" applyFont="1" applyFill="1" applyAlignment="1">
      <alignment horizontal="center" vertical="center"/>
    </xf>
    <xf numFmtId="0" fontId="160" fillId="0" borderId="123" xfId="44" applyFont="1" applyBorder="1" applyAlignment="1">
      <alignment horizontal="left" vertical="center" wrapText="1"/>
    </xf>
    <xf numFmtId="0" fontId="160" fillId="0" borderId="124" xfId="44" applyFont="1" applyBorder="1" applyAlignment="1">
      <alignment horizontal="left" vertical="center"/>
    </xf>
    <xf numFmtId="0" fontId="160" fillId="0" borderId="129" xfId="44" applyFont="1" applyBorder="1" applyAlignment="1">
      <alignment horizontal="left" vertical="center" wrapText="1"/>
    </xf>
    <xf numFmtId="0" fontId="160" fillId="0" borderId="128" xfId="44" applyFont="1" applyBorder="1" applyAlignment="1">
      <alignment horizontal="left" vertical="center"/>
    </xf>
    <xf numFmtId="0" fontId="160" fillId="0" borderId="129" xfId="44" applyFont="1" applyBorder="1" applyAlignment="1">
      <alignment horizontal="left" vertical="center"/>
    </xf>
    <xf numFmtId="0" fontId="160" fillId="0" borderId="125" xfId="44" applyFont="1" applyBorder="1" applyAlignment="1">
      <alignment horizontal="center" vertical="center"/>
    </xf>
    <xf numFmtId="0" fontId="159" fillId="0" borderId="126" xfId="0" applyFont="1" applyBorder="1" applyAlignment="1">
      <alignment horizontal="center" vertical="center"/>
    </xf>
    <xf numFmtId="0" fontId="159" fillId="0" borderId="127" xfId="0" applyFont="1" applyBorder="1" applyAlignment="1">
      <alignment horizontal="center" vertical="center"/>
    </xf>
    <xf numFmtId="0" fontId="160" fillId="0" borderId="130" xfId="44" applyFont="1" applyBorder="1" applyAlignment="1">
      <alignment horizontal="center" vertical="center"/>
    </xf>
    <xf numFmtId="0" fontId="159" fillId="0" borderId="131" xfId="0" applyFont="1" applyBorder="1" applyAlignment="1">
      <alignment horizontal="center" vertical="center"/>
    </xf>
    <xf numFmtId="0" fontId="159" fillId="0" borderId="132" xfId="0" applyFont="1" applyBorder="1" applyAlignment="1">
      <alignment horizontal="center" vertical="center"/>
    </xf>
    <xf numFmtId="0" fontId="158" fillId="10" borderId="9" xfId="44" applyFont="1" applyFill="1" applyBorder="1" applyAlignment="1">
      <alignment horizontal="center"/>
    </xf>
    <xf numFmtId="0" fontId="158" fillId="10" borderId="10" xfId="0" applyFont="1" applyFill="1" applyBorder="1" applyAlignment="1">
      <alignment horizontal="center"/>
    </xf>
    <xf numFmtId="0" fontId="162" fillId="135" borderId="0" xfId="0" applyFont="1" applyFill="1" applyAlignment="1">
      <alignment horizontal="center" vertical="center" wrapText="1"/>
    </xf>
    <xf numFmtId="0" fontId="162" fillId="1256" borderId="0" xfId="0" applyFont="1" applyFill="1" applyAlignment="1">
      <alignment horizontal="center" vertical="center" wrapText="1"/>
    </xf>
    <xf numFmtId="0" fontId="162" fillId="1257" borderId="0" xfId="0" applyFont="1" applyFill="1" applyAlignment="1">
      <alignment horizontal="center" vertical="center" wrapText="1"/>
    </xf>
    <xf numFmtId="0" fontId="162" fillId="1258" borderId="0" xfId="0" applyFont="1" applyFill="1" applyAlignment="1">
      <alignment horizontal="center" vertical="center" wrapText="1"/>
    </xf>
    <xf numFmtId="0" fontId="162" fillId="129" borderId="0" xfId="0" applyFont="1" applyFill="1" applyAlignment="1">
      <alignment horizontal="center" vertical="center" wrapText="1"/>
    </xf>
    <xf numFmtId="0" fontId="162" fillId="1259" borderId="0" xfId="0" applyFont="1" applyFill="1" applyAlignment="1">
      <alignment horizontal="center" vertical="center" wrapText="1"/>
    </xf>
    <xf numFmtId="0" fontId="162" fillId="1260" borderId="0" xfId="0" applyFont="1" applyFill="1" applyAlignment="1">
      <alignment horizontal="center" vertical="center" wrapText="1"/>
    </xf>
    <xf numFmtId="0" fontId="162" fillId="1261" borderId="0" xfId="0" applyFont="1" applyFill="1" applyAlignment="1">
      <alignment horizontal="center" vertical="center" wrapText="1"/>
    </xf>
    <xf numFmtId="0" fontId="162" fillId="40" borderId="0" xfId="0" applyFont="1" applyFill="1" applyAlignment="1">
      <alignment horizontal="center" vertical="center" wrapText="1"/>
    </xf>
    <xf numFmtId="0" fontId="162" fillId="1262" borderId="0" xfId="0" applyFont="1" applyFill="1" applyAlignment="1">
      <alignment horizontal="center" vertical="center" wrapText="1"/>
    </xf>
    <xf numFmtId="0" fontId="162" fillId="1263" borderId="0" xfId="0" applyFont="1" applyFill="1" applyAlignment="1">
      <alignment horizontal="center" vertical="center" wrapText="1"/>
    </xf>
    <xf numFmtId="0" fontId="162" fillId="1264" borderId="0" xfId="0" applyFont="1" applyFill="1" applyAlignment="1">
      <alignment horizontal="center" vertical="center" wrapText="1"/>
    </xf>
    <xf numFmtId="0" fontId="162" fillId="1265" borderId="0" xfId="0" applyFont="1" applyFill="1" applyAlignment="1">
      <alignment horizontal="center" vertical="center" wrapText="1"/>
    </xf>
    <xf numFmtId="0" fontId="162" fillId="1266" borderId="0" xfId="0" applyFont="1" applyFill="1" applyAlignment="1">
      <alignment horizontal="center" vertical="center" wrapText="1"/>
    </xf>
    <xf numFmtId="0" fontId="162" fillId="1267" borderId="0" xfId="0" applyFont="1" applyFill="1" applyAlignment="1">
      <alignment horizontal="center" vertical="center" wrapText="1"/>
    </xf>
    <xf numFmtId="0" fontId="162" fillId="1268" borderId="0" xfId="0" applyFont="1" applyFill="1" applyAlignment="1">
      <alignment horizontal="center" vertical="center" wrapText="1"/>
    </xf>
    <xf numFmtId="0" fontId="162" fillId="1269" borderId="0" xfId="0" applyFont="1" applyFill="1" applyAlignment="1">
      <alignment horizontal="center" vertical="center" wrapText="1"/>
    </xf>
    <xf numFmtId="0" fontId="162" fillId="1270" borderId="0" xfId="0" applyFont="1" applyFill="1" applyAlignment="1">
      <alignment horizontal="center" vertical="center" wrapText="1"/>
    </xf>
    <xf numFmtId="0" fontId="162" fillId="1271" borderId="0" xfId="0" applyFont="1" applyFill="1" applyAlignment="1">
      <alignment horizontal="center" vertical="center" wrapText="1"/>
    </xf>
    <xf numFmtId="0" fontId="162" fillId="1272" borderId="0" xfId="0" applyFont="1" applyFill="1" applyAlignment="1">
      <alignment horizontal="center" vertical="center" wrapText="1"/>
    </xf>
    <xf numFmtId="0" fontId="162" fillId="1273" borderId="0" xfId="0" applyFont="1" applyFill="1" applyAlignment="1">
      <alignment horizontal="center" vertical="center" wrapText="1"/>
    </xf>
    <xf numFmtId="0" fontId="162" fillId="1274" borderId="0" xfId="0" applyFont="1" applyFill="1" applyAlignment="1">
      <alignment horizontal="center" vertical="center" wrapText="1"/>
    </xf>
    <xf numFmtId="0" fontId="162" fillId="1275" borderId="0" xfId="0" applyFont="1" applyFill="1" applyAlignment="1">
      <alignment horizontal="center" vertical="center" wrapText="1"/>
    </xf>
    <xf numFmtId="0" fontId="162" fillId="1276" borderId="0" xfId="0" applyFont="1" applyFill="1" applyAlignment="1">
      <alignment horizontal="center" vertical="center" wrapText="1"/>
    </xf>
    <xf numFmtId="0" fontId="162" fillId="1277" borderId="0" xfId="0" applyFont="1" applyFill="1" applyAlignment="1">
      <alignment horizontal="center" vertical="center" wrapText="1"/>
    </xf>
    <xf numFmtId="0" fontId="162" fillId="1278" borderId="0" xfId="0" applyFont="1" applyFill="1" applyAlignment="1">
      <alignment horizontal="center" vertical="center" wrapText="1"/>
    </xf>
    <xf numFmtId="0" fontId="162" fillId="1279" borderId="0" xfId="0" applyFont="1" applyFill="1" applyAlignment="1">
      <alignment horizontal="center" vertical="center" wrapText="1"/>
    </xf>
    <xf numFmtId="0" fontId="162" fillId="1280" borderId="0" xfId="0" applyFont="1" applyFill="1" applyAlignment="1">
      <alignment horizontal="center" vertical="center" wrapText="1"/>
    </xf>
    <xf numFmtId="0" fontId="162" fillId="1281" borderId="0" xfId="0" applyFont="1" applyFill="1" applyAlignment="1">
      <alignment horizontal="center" vertical="center" wrapText="1"/>
    </xf>
    <xf numFmtId="0" fontId="162" fillId="1282" borderId="0" xfId="0" applyFont="1" applyFill="1" applyAlignment="1">
      <alignment horizontal="center" vertical="center" wrapText="1"/>
    </xf>
    <xf numFmtId="0" fontId="162" fillId="1283" borderId="0" xfId="0" applyFont="1" applyFill="1" applyAlignment="1">
      <alignment horizontal="center" vertical="center" wrapText="1"/>
    </xf>
    <xf numFmtId="0" fontId="162" fillId="1284" borderId="0" xfId="0" applyFont="1" applyFill="1" applyAlignment="1">
      <alignment horizontal="center" vertical="center" wrapText="1"/>
    </xf>
    <xf numFmtId="0" fontId="162" fillId="1285" borderId="0" xfId="0" applyFont="1" applyFill="1" applyAlignment="1">
      <alignment horizontal="center" vertical="center" wrapText="1"/>
    </xf>
    <xf numFmtId="0" fontId="162" fillId="1286" borderId="0" xfId="0" applyFont="1" applyFill="1" applyAlignment="1">
      <alignment horizontal="center" vertical="center" wrapText="1"/>
    </xf>
    <xf numFmtId="0" fontId="162" fillId="1287" borderId="0" xfId="0" applyFont="1" applyFill="1" applyAlignment="1">
      <alignment horizontal="center" vertical="center" wrapText="1"/>
    </xf>
    <xf numFmtId="0" fontId="162" fillId="1288" borderId="0" xfId="0" applyFont="1" applyFill="1" applyAlignment="1">
      <alignment horizontal="center" vertical="center" wrapText="1"/>
    </xf>
    <xf numFmtId="0" fontId="162" fillId="31" borderId="0" xfId="0" applyFont="1" applyFill="1" applyAlignment="1">
      <alignment horizontal="center" vertical="center" wrapText="1"/>
    </xf>
    <xf numFmtId="0" fontId="162" fillId="1289" borderId="0" xfId="0" applyFont="1" applyFill="1" applyAlignment="1">
      <alignment horizontal="center" vertical="center" wrapText="1"/>
    </xf>
    <xf numFmtId="0" fontId="162" fillId="1290" borderId="0" xfId="0" applyFont="1" applyFill="1" applyAlignment="1">
      <alignment horizontal="center" vertical="center" wrapText="1"/>
    </xf>
    <xf numFmtId="0" fontId="162" fillId="1291" borderId="0" xfId="0" applyFont="1" applyFill="1" applyAlignment="1">
      <alignment horizontal="center" vertical="center" wrapText="1"/>
    </xf>
    <xf numFmtId="0" fontId="162" fillId="128" borderId="0" xfId="0" applyFont="1" applyFill="1" applyAlignment="1">
      <alignment horizontal="center" vertical="center" wrapText="1"/>
    </xf>
    <xf numFmtId="0" fontId="162" fillId="1292" borderId="0" xfId="0" applyFont="1" applyFill="1" applyAlignment="1">
      <alignment horizontal="center" vertical="center" wrapText="1"/>
    </xf>
    <xf numFmtId="0" fontId="162" fillId="1293" borderId="0" xfId="0" applyFont="1" applyFill="1" applyAlignment="1">
      <alignment horizontal="center" vertical="center" wrapText="1"/>
    </xf>
    <xf numFmtId="0" fontId="162" fillId="1294" borderId="0" xfId="0" applyFont="1" applyFill="1" applyAlignment="1">
      <alignment horizontal="center" vertical="center" wrapText="1"/>
    </xf>
    <xf numFmtId="0" fontId="162" fillId="1295" borderId="0" xfId="0" applyFont="1" applyFill="1" applyAlignment="1">
      <alignment horizontal="center" vertical="center" wrapText="1"/>
    </xf>
    <xf numFmtId="0" fontId="162" fillId="1296" borderId="0" xfId="0" applyFont="1" applyFill="1" applyAlignment="1">
      <alignment horizontal="center" vertical="center" wrapText="1"/>
    </xf>
    <xf numFmtId="0" fontId="162" fillId="1297" borderId="0" xfId="0" applyFont="1" applyFill="1" applyAlignment="1">
      <alignment horizontal="center" vertical="center" wrapText="1"/>
    </xf>
    <xf numFmtId="0" fontId="162" fillId="1298" borderId="0" xfId="0" applyFont="1" applyFill="1" applyAlignment="1">
      <alignment horizontal="center" vertical="center" wrapText="1"/>
    </xf>
    <xf numFmtId="0" fontId="162" fillId="1299" borderId="0" xfId="0" applyFont="1" applyFill="1" applyAlignment="1">
      <alignment horizontal="center" vertical="center" wrapText="1"/>
    </xf>
    <xf numFmtId="0" fontId="162" fillId="1300" borderId="0" xfId="0" applyFont="1" applyFill="1" applyAlignment="1">
      <alignment horizontal="center" vertical="center" wrapText="1"/>
    </xf>
    <xf numFmtId="0" fontId="162" fillId="1301" borderId="0" xfId="0" applyFont="1" applyFill="1" applyAlignment="1">
      <alignment horizontal="center" vertical="center" wrapText="1"/>
    </xf>
    <xf numFmtId="0" fontId="162" fillId="1302" borderId="0" xfId="0" applyFont="1" applyFill="1" applyAlignment="1">
      <alignment horizontal="center" vertical="center" wrapText="1"/>
    </xf>
    <xf numFmtId="0" fontId="162" fillId="1303" borderId="0" xfId="0" applyFont="1" applyFill="1" applyAlignment="1">
      <alignment horizontal="center" vertical="center" wrapText="1"/>
    </xf>
    <xf numFmtId="0" fontId="162" fillId="1304" borderId="0" xfId="0" applyFont="1" applyFill="1" applyAlignment="1">
      <alignment horizontal="center" vertical="center" wrapText="1"/>
    </xf>
    <xf numFmtId="0" fontId="162" fillId="1305" borderId="0" xfId="0" applyFont="1" applyFill="1" applyAlignment="1">
      <alignment horizontal="center" vertical="center" wrapText="1"/>
    </xf>
    <xf numFmtId="0" fontId="162" fillId="1306" borderId="0" xfId="0" applyFont="1" applyFill="1" applyAlignment="1">
      <alignment horizontal="center" vertical="center" wrapText="1"/>
    </xf>
    <xf numFmtId="0" fontId="162" fillId="1307" borderId="0" xfId="0" applyFont="1" applyFill="1" applyAlignment="1">
      <alignment horizontal="center" vertical="center" wrapText="1"/>
    </xf>
    <xf numFmtId="0" fontId="162" fillId="1308" borderId="0" xfId="0" applyFont="1" applyFill="1" applyAlignment="1">
      <alignment horizontal="center" vertical="center" wrapText="1"/>
    </xf>
    <xf numFmtId="0" fontId="162" fillId="1309" borderId="0" xfId="0" applyFont="1" applyFill="1" applyAlignment="1">
      <alignment horizontal="center" vertical="center" wrapText="1"/>
    </xf>
    <xf numFmtId="0" fontId="162" fillId="1310" borderId="0" xfId="0" applyFont="1" applyFill="1" applyAlignment="1">
      <alignment horizontal="center" vertical="center" wrapText="1"/>
    </xf>
    <xf numFmtId="0" fontId="162" fillId="1311" borderId="0" xfId="0" applyFont="1" applyFill="1" applyAlignment="1">
      <alignment horizontal="center" vertical="center" wrapText="1"/>
    </xf>
    <xf numFmtId="0" fontId="162" fillId="1312" borderId="0" xfId="0" applyFont="1" applyFill="1" applyAlignment="1">
      <alignment horizontal="center" vertical="center" wrapText="1"/>
    </xf>
    <xf numFmtId="0" fontId="162" fillId="1313" borderId="0" xfId="0" applyFont="1" applyFill="1" applyAlignment="1">
      <alignment horizontal="center" vertical="center" wrapText="1"/>
    </xf>
    <xf numFmtId="0" fontId="162" fillId="1314" borderId="0" xfId="0" applyFont="1" applyFill="1" applyAlignment="1">
      <alignment horizontal="center" vertical="center" wrapText="1"/>
    </xf>
    <xf numFmtId="0" fontId="162" fillId="1315" borderId="0" xfId="0" applyFont="1" applyFill="1" applyAlignment="1">
      <alignment horizontal="center" vertical="center" wrapText="1"/>
    </xf>
    <xf numFmtId="0" fontId="162" fillId="1316" borderId="0" xfId="0" applyFont="1" applyFill="1" applyAlignment="1">
      <alignment horizontal="center" vertical="center" wrapText="1"/>
    </xf>
    <xf numFmtId="0" fontId="162" fillId="1317" borderId="0" xfId="0" applyFont="1" applyFill="1" applyAlignment="1">
      <alignment horizontal="center" vertical="center" wrapText="1"/>
    </xf>
    <xf numFmtId="0" fontId="162" fillId="1318" borderId="0" xfId="0" applyFont="1" applyFill="1" applyAlignment="1">
      <alignment horizontal="center" vertical="center" wrapText="1"/>
    </xf>
    <xf numFmtId="0" fontId="162" fillId="1319" borderId="0" xfId="0" applyFont="1" applyFill="1" applyAlignment="1">
      <alignment horizontal="center" vertical="center" wrapText="1"/>
    </xf>
    <xf numFmtId="0" fontId="162" fillId="1320" borderId="0" xfId="0" applyFont="1" applyFill="1" applyAlignment="1">
      <alignment horizontal="center" vertical="center" wrapText="1"/>
    </xf>
    <xf numFmtId="0" fontId="162" fillId="1321" borderId="0" xfId="0" applyFont="1" applyFill="1" applyAlignment="1">
      <alignment horizontal="center" vertical="center" wrapText="1"/>
    </xf>
    <xf numFmtId="0" fontId="0" fillId="1322" borderId="0" xfId="0" applyFill="1" applyAlignment="1">
      <alignment horizontal="center" vertical="center" wrapText="1"/>
    </xf>
    <xf numFmtId="0" fontId="162" fillId="35" borderId="0" xfId="0" applyFont="1" applyFill="1" applyAlignment="1">
      <alignment horizontal="center" vertical="center" wrapText="1"/>
    </xf>
    <xf numFmtId="0" fontId="162" fillId="1323" borderId="0" xfId="0" applyFont="1" applyFill="1" applyAlignment="1">
      <alignment horizontal="center" vertical="center" wrapText="1"/>
    </xf>
    <xf numFmtId="0" fontId="162" fillId="1324" borderId="0" xfId="0" applyFont="1" applyFill="1" applyAlignment="1">
      <alignment horizontal="center" vertical="center" wrapText="1"/>
    </xf>
    <xf numFmtId="0" fontId="162" fillId="1325" borderId="0" xfId="0" applyFont="1" applyFill="1" applyAlignment="1">
      <alignment horizontal="center" vertical="center" wrapText="1"/>
    </xf>
    <xf numFmtId="0" fontId="162" fillId="1326" borderId="0" xfId="0" applyFont="1" applyFill="1" applyAlignment="1">
      <alignment horizontal="center" vertical="center" wrapText="1"/>
    </xf>
    <xf numFmtId="0" fontId="162" fillId="1327" borderId="0" xfId="0" applyFont="1" applyFill="1" applyAlignment="1">
      <alignment horizontal="center" vertical="center" wrapText="1"/>
    </xf>
    <xf numFmtId="0" fontId="162" fillId="1328" borderId="0" xfId="0" applyFont="1" applyFill="1" applyAlignment="1">
      <alignment horizontal="center" vertical="center" wrapText="1"/>
    </xf>
    <xf numFmtId="0" fontId="0" fillId="1329" borderId="0" xfId="0" applyFill="1" applyAlignment="1">
      <alignment horizontal="center" vertical="center" wrapText="1"/>
    </xf>
    <xf numFmtId="0" fontId="0" fillId="133" borderId="0" xfId="0" applyFill="1" applyAlignment="1">
      <alignment horizontal="center" vertical="center" wrapText="1"/>
    </xf>
    <xf numFmtId="0" fontId="162" fillId="1330" borderId="0" xfId="0" applyFont="1" applyFill="1" applyAlignment="1">
      <alignment horizontal="center" vertical="center" wrapText="1"/>
    </xf>
    <xf numFmtId="0" fontId="162" fillId="1331" borderId="0" xfId="0" applyFont="1" applyFill="1" applyAlignment="1">
      <alignment horizontal="center" vertical="center" wrapText="1"/>
    </xf>
    <xf numFmtId="0" fontId="162" fillId="1332" borderId="0" xfId="0" applyFont="1" applyFill="1" applyAlignment="1">
      <alignment horizontal="center" vertical="center" wrapText="1"/>
    </xf>
    <xf numFmtId="0" fontId="162" fillId="1333" borderId="0" xfId="0" applyFont="1" applyFill="1" applyAlignment="1">
      <alignment horizontal="center" vertical="center" wrapText="1"/>
    </xf>
    <xf numFmtId="0" fontId="162" fillId="1334" borderId="0" xfId="0" applyFont="1" applyFill="1" applyAlignment="1">
      <alignment horizontal="center" vertical="center" wrapText="1"/>
    </xf>
    <xf numFmtId="0" fontId="162" fillId="1335" borderId="0" xfId="0" applyFont="1" applyFill="1" applyAlignment="1">
      <alignment horizontal="center" vertical="center" wrapText="1"/>
    </xf>
    <xf numFmtId="0" fontId="162" fillId="1336" borderId="0" xfId="0" applyFont="1" applyFill="1" applyAlignment="1">
      <alignment horizontal="center" vertical="center" wrapText="1"/>
    </xf>
    <xf numFmtId="0" fontId="162" fillId="1337" borderId="0" xfId="0" applyFont="1" applyFill="1" applyAlignment="1">
      <alignment horizontal="center" vertical="center" wrapText="1"/>
    </xf>
    <xf numFmtId="0" fontId="162" fillId="1338" borderId="0" xfId="0" applyFont="1" applyFill="1" applyAlignment="1">
      <alignment horizontal="center" vertical="center" wrapText="1"/>
    </xf>
    <xf numFmtId="0" fontId="162" fillId="1339" borderId="0" xfId="0" applyFont="1" applyFill="1" applyAlignment="1">
      <alignment horizontal="center" vertical="center" wrapText="1"/>
    </xf>
    <xf numFmtId="0" fontId="162" fillId="1340" borderId="0" xfId="0" applyFont="1" applyFill="1" applyAlignment="1">
      <alignment horizontal="center" vertical="center" wrapText="1"/>
    </xf>
    <xf numFmtId="0" fontId="162" fillId="1341" borderId="0" xfId="0" applyFont="1" applyFill="1" applyAlignment="1">
      <alignment horizontal="center" vertical="center" wrapText="1"/>
    </xf>
    <xf numFmtId="0" fontId="162" fillId="1342" borderId="0" xfId="0" applyFont="1" applyFill="1" applyAlignment="1">
      <alignment horizontal="center" vertical="center" wrapText="1"/>
    </xf>
    <xf numFmtId="0" fontId="162" fillId="1343" borderId="0" xfId="0" applyFont="1" applyFill="1" applyAlignment="1">
      <alignment horizontal="center" vertical="center" wrapText="1"/>
    </xf>
    <xf numFmtId="0" fontId="162" fillId="1344" borderId="0" xfId="0" applyFont="1" applyFill="1" applyAlignment="1">
      <alignment horizontal="center" vertical="center" wrapText="1"/>
    </xf>
    <xf numFmtId="0" fontId="162" fillId="1345" borderId="0" xfId="0" applyFont="1" applyFill="1" applyAlignment="1">
      <alignment horizontal="center" vertical="center" wrapText="1"/>
    </xf>
    <xf numFmtId="0" fontId="162" fillId="1346" borderId="0" xfId="0" applyFont="1" applyFill="1" applyAlignment="1">
      <alignment horizontal="center" vertical="center" wrapText="1"/>
    </xf>
    <xf numFmtId="0" fontId="162" fillId="1347" borderId="0" xfId="0" applyFont="1" applyFill="1" applyAlignment="1">
      <alignment horizontal="center" vertical="center" wrapText="1"/>
    </xf>
    <xf numFmtId="0" fontId="162" fillId="1348" borderId="0" xfId="0" applyFont="1" applyFill="1" applyAlignment="1">
      <alignment horizontal="center" vertical="center" wrapText="1"/>
    </xf>
    <xf numFmtId="0" fontId="162" fillId="1349" borderId="0" xfId="0" applyFont="1" applyFill="1" applyAlignment="1">
      <alignment horizontal="center" vertical="center" wrapText="1"/>
    </xf>
    <xf numFmtId="0" fontId="162" fillId="1350" borderId="0" xfId="0" applyFont="1" applyFill="1" applyAlignment="1">
      <alignment horizontal="center" vertical="center" wrapText="1"/>
    </xf>
    <xf numFmtId="0" fontId="162" fillId="1351" borderId="0" xfId="0" applyFont="1" applyFill="1" applyAlignment="1">
      <alignment horizontal="center" vertical="center" wrapText="1"/>
    </xf>
    <xf numFmtId="0" fontId="162" fillId="1352" borderId="0" xfId="0" applyFont="1" applyFill="1" applyAlignment="1">
      <alignment horizontal="center" vertical="center" wrapText="1"/>
    </xf>
    <xf numFmtId="0" fontId="162" fillId="1353" borderId="0" xfId="0" applyFont="1" applyFill="1" applyAlignment="1">
      <alignment horizontal="center" vertical="center" wrapText="1"/>
    </xf>
    <xf numFmtId="0" fontId="162" fillId="1354" borderId="0" xfId="0" applyFont="1" applyFill="1" applyAlignment="1">
      <alignment horizontal="center" vertical="center" wrapText="1"/>
    </xf>
    <xf numFmtId="0" fontId="162" fillId="1355" borderId="0" xfId="0" applyFont="1" applyFill="1" applyAlignment="1">
      <alignment horizontal="center" vertical="center" wrapText="1"/>
    </xf>
    <xf numFmtId="0" fontId="162" fillId="1356" borderId="0" xfId="0" applyFont="1" applyFill="1" applyAlignment="1">
      <alignment horizontal="center" vertical="center" wrapText="1"/>
    </xf>
    <xf numFmtId="0" fontId="162" fillId="1357" borderId="0" xfId="0" applyFont="1" applyFill="1" applyAlignment="1">
      <alignment horizontal="center" vertical="center" wrapText="1"/>
    </xf>
    <xf numFmtId="0" fontId="162" fillId="1358" borderId="0" xfId="0" applyFont="1" applyFill="1" applyAlignment="1">
      <alignment horizontal="center" vertical="center" wrapText="1"/>
    </xf>
    <xf numFmtId="0" fontId="162" fillId="1359" borderId="0" xfId="0" applyFont="1" applyFill="1" applyAlignment="1">
      <alignment horizontal="center" vertical="center" wrapText="1"/>
    </xf>
    <xf numFmtId="0" fontId="162" fillId="1360" borderId="0" xfId="0" applyFont="1" applyFill="1" applyAlignment="1">
      <alignment horizontal="center" vertical="center" wrapText="1"/>
    </xf>
    <xf numFmtId="0" fontId="162" fillId="1361" borderId="0" xfId="0" applyFont="1" applyFill="1" applyAlignment="1">
      <alignment horizontal="center" vertical="center" wrapText="1"/>
    </xf>
    <xf numFmtId="0" fontId="162" fillId="1362" borderId="0" xfId="0" applyFont="1" applyFill="1" applyAlignment="1">
      <alignment horizontal="center" vertical="center" wrapText="1"/>
    </xf>
    <xf numFmtId="0" fontId="162" fillId="1363" borderId="0" xfId="0" applyFont="1" applyFill="1" applyAlignment="1">
      <alignment horizontal="center" vertical="center" wrapText="1"/>
    </xf>
    <xf numFmtId="0" fontId="162" fillId="1364" borderId="0" xfId="0" applyFont="1" applyFill="1" applyAlignment="1">
      <alignment horizontal="center" vertical="center" wrapText="1"/>
    </xf>
    <xf numFmtId="0" fontId="162" fillId="1365" borderId="0" xfId="0" applyFont="1" applyFill="1" applyAlignment="1">
      <alignment horizontal="center" vertical="center" wrapText="1"/>
    </xf>
    <xf numFmtId="0" fontId="162" fillId="1366" borderId="0" xfId="0" applyFont="1" applyFill="1" applyAlignment="1">
      <alignment horizontal="center" vertical="center" wrapText="1"/>
    </xf>
    <xf numFmtId="0" fontId="162" fillId="1367" borderId="0" xfId="0" applyFont="1" applyFill="1" applyAlignment="1">
      <alignment horizontal="center" vertical="center" wrapText="1"/>
    </xf>
    <xf numFmtId="0" fontId="162" fillId="1368" borderId="0" xfId="0" applyFont="1" applyFill="1" applyAlignment="1">
      <alignment horizontal="center" vertical="center" wrapText="1"/>
    </xf>
    <xf numFmtId="0" fontId="162" fillId="1369" borderId="0" xfId="0" applyFont="1" applyFill="1" applyAlignment="1">
      <alignment horizontal="center" vertical="center" wrapText="1"/>
    </xf>
    <xf numFmtId="0" fontId="162" fillId="1370" borderId="0" xfId="0" applyFont="1" applyFill="1" applyAlignment="1">
      <alignment horizontal="center" vertical="center" wrapText="1"/>
    </xf>
    <xf numFmtId="0" fontId="162" fillId="1371" borderId="0" xfId="0" applyFont="1" applyFill="1" applyAlignment="1">
      <alignment horizontal="center" vertical="center" wrapText="1"/>
    </xf>
    <xf numFmtId="0" fontId="162" fillId="1372" borderId="0" xfId="0" applyFont="1" applyFill="1" applyAlignment="1">
      <alignment horizontal="center" vertical="center" wrapText="1"/>
    </xf>
    <xf numFmtId="0" fontId="162" fillId="1373" borderId="0" xfId="0" applyFont="1" applyFill="1" applyAlignment="1">
      <alignment horizontal="center" vertical="center" wrapText="1"/>
    </xf>
    <xf numFmtId="0" fontId="162" fillId="1374" borderId="0" xfId="0" applyFont="1" applyFill="1" applyAlignment="1">
      <alignment horizontal="center" vertical="center" wrapText="1"/>
    </xf>
    <xf numFmtId="0" fontId="162" fillId="1375" borderId="0" xfId="0" applyFont="1" applyFill="1" applyAlignment="1">
      <alignment horizontal="center" vertical="center" wrapText="1"/>
    </xf>
    <xf numFmtId="0" fontId="162" fillId="1376" borderId="0" xfId="0" applyFont="1" applyFill="1" applyAlignment="1">
      <alignment horizontal="center" vertical="center" wrapText="1"/>
    </xf>
    <xf numFmtId="0" fontId="162" fillId="1377" borderId="0" xfId="0" applyFont="1" applyFill="1" applyAlignment="1">
      <alignment horizontal="center" vertical="center" wrapText="1"/>
    </xf>
    <xf numFmtId="0" fontId="162" fillId="1378" borderId="0" xfId="0" applyFont="1" applyFill="1" applyAlignment="1">
      <alignment horizontal="center" vertical="center" wrapText="1"/>
    </xf>
    <xf numFmtId="0" fontId="162" fillId="1379" borderId="0" xfId="0" applyFont="1" applyFill="1" applyAlignment="1">
      <alignment horizontal="center" vertical="center" wrapText="1"/>
    </xf>
    <xf numFmtId="0" fontId="162" fillId="1380" borderId="0" xfId="0" applyFont="1" applyFill="1" applyAlignment="1">
      <alignment horizontal="center" vertical="center" wrapText="1"/>
    </xf>
    <xf numFmtId="0" fontId="162" fillId="1381" borderId="0" xfId="0" applyFont="1" applyFill="1" applyAlignment="1">
      <alignment horizontal="center" vertical="center" wrapText="1"/>
    </xf>
    <xf numFmtId="0" fontId="162" fillId="1382" borderId="0" xfId="0" applyFont="1" applyFill="1" applyAlignment="1">
      <alignment horizontal="center" vertical="center" wrapText="1"/>
    </xf>
    <xf numFmtId="0" fontId="162" fillId="1383" borderId="0" xfId="0" applyFont="1" applyFill="1" applyAlignment="1">
      <alignment horizontal="center" vertical="center" wrapText="1"/>
    </xf>
    <xf numFmtId="0" fontId="162" fillId="1384" borderId="0" xfId="0" applyFont="1" applyFill="1" applyAlignment="1">
      <alignment horizontal="center" vertical="center" wrapText="1"/>
    </xf>
    <xf numFmtId="0" fontId="162" fillId="1385" borderId="0" xfId="0" applyFont="1" applyFill="1" applyAlignment="1">
      <alignment horizontal="center" vertical="center" wrapText="1"/>
    </xf>
    <xf numFmtId="0" fontId="162" fillId="1386" borderId="0" xfId="0" applyFont="1" applyFill="1" applyAlignment="1">
      <alignment horizontal="center" vertical="center" wrapText="1"/>
    </xf>
    <xf numFmtId="0" fontId="162" fillId="1387" borderId="0" xfId="0" applyFont="1" applyFill="1" applyAlignment="1">
      <alignment horizontal="center" vertical="center" wrapText="1"/>
    </xf>
    <xf numFmtId="0" fontId="162" fillId="1388" borderId="0" xfId="0" applyFont="1" applyFill="1" applyAlignment="1">
      <alignment horizontal="center" vertical="center" wrapText="1"/>
    </xf>
    <xf numFmtId="0" fontId="162" fillId="1389" borderId="0" xfId="0" applyFont="1" applyFill="1" applyAlignment="1">
      <alignment horizontal="center" vertical="center" wrapText="1"/>
    </xf>
    <xf numFmtId="0" fontId="162" fillId="1390" borderId="0" xfId="0" applyFont="1" applyFill="1" applyAlignment="1">
      <alignment horizontal="center" vertical="center" wrapText="1"/>
    </xf>
    <xf numFmtId="0" fontId="162" fillId="1391" borderId="0" xfId="0" applyFont="1" applyFill="1" applyAlignment="1">
      <alignment horizontal="center" vertical="center" wrapText="1"/>
    </xf>
    <xf numFmtId="0" fontId="0" fillId="1392" borderId="0" xfId="0" applyFill="1" applyAlignment="1">
      <alignment horizontal="center" vertical="center" wrapText="1"/>
    </xf>
    <xf numFmtId="0" fontId="162" fillId="1393" borderId="0" xfId="0" applyFont="1" applyFill="1" applyAlignment="1">
      <alignment horizontal="center" vertical="center" wrapText="1"/>
    </xf>
    <xf numFmtId="0" fontId="162" fillId="1394" borderId="0" xfId="0" applyFont="1" applyFill="1" applyAlignment="1">
      <alignment horizontal="center" vertical="center" wrapText="1"/>
    </xf>
    <xf numFmtId="0" fontId="162" fillId="1395" borderId="0" xfId="0" applyFont="1" applyFill="1" applyAlignment="1">
      <alignment horizontal="center" vertical="center" wrapText="1"/>
    </xf>
    <xf numFmtId="0" fontId="162" fillId="1396" borderId="0" xfId="0" applyFont="1" applyFill="1" applyAlignment="1">
      <alignment horizontal="center" vertical="center" wrapText="1"/>
    </xf>
    <xf numFmtId="0" fontId="162" fillId="1397" borderId="0" xfId="0" applyFont="1" applyFill="1" applyAlignment="1">
      <alignment horizontal="center" vertical="center" wrapText="1"/>
    </xf>
    <xf numFmtId="0" fontId="162" fillId="1398" borderId="0" xfId="0" applyFont="1" applyFill="1" applyAlignment="1">
      <alignment horizontal="center" vertical="center" wrapText="1"/>
    </xf>
    <xf numFmtId="0" fontId="162" fillId="1399" borderId="0" xfId="0" applyFont="1" applyFill="1" applyAlignment="1">
      <alignment horizontal="center" vertical="center" wrapText="1"/>
    </xf>
    <xf numFmtId="0" fontId="0" fillId="1400" borderId="0" xfId="0" applyFill="1" applyAlignment="1">
      <alignment horizontal="center" vertical="center" wrapText="1"/>
    </xf>
    <xf numFmtId="0" fontId="0" fillId="1401" borderId="0" xfId="0" applyFill="1" applyAlignment="1">
      <alignment horizontal="center" vertical="center" wrapText="1"/>
    </xf>
    <xf numFmtId="0" fontId="162" fillId="1402" borderId="0" xfId="0" applyFont="1" applyFill="1" applyAlignment="1">
      <alignment horizontal="center" vertical="center" wrapText="1"/>
    </xf>
    <xf numFmtId="0" fontId="162" fillId="1403" borderId="0" xfId="0" applyFont="1" applyFill="1" applyAlignment="1">
      <alignment horizontal="center" vertical="center" wrapText="1"/>
    </xf>
    <xf numFmtId="0" fontId="162" fillId="1404" borderId="0" xfId="0" applyFont="1" applyFill="1" applyAlignment="1">
      <alignment horizontal="center" vertical="center" wrapText="1"/>
    </xf>
    <xf numFmtId="0" fontId="162" fillId="1405" borderId="0" xfId="0" applyFont="1" applyFill="1" applyAlignment="1">
      <alignment horizontal="center" vertical="center" wrapText="1"/>
    </xf>
    <xf numFmtId="0" fontId="162" fillId="1406" borderId="0" xfId="0" applyFont="1" applyFill="1" applyAlignment="1">
      <alignment horizontal="center" vertical="center" wrapText="1"/>
    </xf>
    <xf numFmtId="0" fontId="162" fillId="1407" borderId="0" xfId="0" applyFont="1" applyFill="1" applyAlignment="1">
      <alignment horizontal="center" vertical="center" wrapText="1"/>
    </xf>
    <xf numFmtId="0" fontId="0" fillId="1408" borderId="0" xfId="0" applyFill="1" applyAlignment="1">
      <alignment horizontal="center" vertical="center" wrapText="1"/>
    </xf>
    <xf numFmtId="0" fontId="0" fillId="1409" borderId="0" xfId="0" applyFill="1" applyAlignment="1">
      <alignment horizontal="center" vertical="center" wrapText="1"/>
    </xf>
    <xf numFmtId="0" fontId="0" fillId="1410" borderId="0" xfId="0" applyFill="1" applyAlignment="1">
      <alignment horizontal="center" vertical="center" wrapText="1"/>
    </xf>
    <xf numFmtId="0" fontId="162" fillId="1411" borderId="0" xfId="0" applyFont="1" applyFill="1" applyAlignment="1">
      <alignment horizontal="center" vertical="center" wrapText="1"/>
    </xf>
    <xf numFmtId="0" fontId="162" fillId="1412" borderId="0" xfId="0" applyFont="1" applyFill="1" applyAlignment="1">
      <alignment horizontal="center" vertical="center" wrapText="1"/>
    </xf>
    <xf numFmtId="0" fontId="162" fillId="1413" borderId="0" xfId="0" applyFont="1" applyFill="1" applyAlignment="1">
      <alignment horizontal="center" vertical="center" wrapText="1"/>
    </xf>
    <xf numFmtId="0" fontId="162" fillId="1414" borderId="0" xfId="0" applyFont="1" applyFill="1" applyAlignment="1">
      <alignment horizontal="center" vertical="center" wrapText="1"/>
    </xf>
    <xf numFmtId="0" fontId="162" fillId="1415" borderId="0" xfId="0" applyFont="1" applyFill="1" applyAlignment="1">
      <alignment horizontal="center" vertical="center" wrapText="1"/>
    </xf>
    <xf numFmtId="0" fontId="162" fillId="1416" borderId="0" xfId="0" applyFont="1" applyFill="1" applyAlignment="1">
      <alignment horizontal="center" vertical="center" wrapText="1"/>
    </xf>
    <xf numFmtId="0" fontId="162" fillId="1417" borderId="0" xfId="0" applyFont="1" applyFill="1" applyAlignment="1">
      <alignment horizontal="center" vertical="center" wrapText="1"/>
    </xf>
    <xf numFmtId="0" fontId="162" fillId="1418" borderId="0" xfId="0" applyFont="1" applyFill="1" applyAlignment="1">
      <alignment horizontal="center" vertical="center" wrapText="1"/>
    </xf>
    <xf numFmtId="0" fontId="162" fillId="1419" borderId="0" xfId="0" applyFont="1" applyFill="1" applyAlignment="1">
      <alignment horizontal="center" vertical="center" wrapText="1"/>
    </xf>
    <xf numFmtId="0" fontId="162" fillId="1420" borderId="0" xfId="0" applyFont="1" applyFill="1" applyAlignment="1">
      <alignment horizontal="center" vertical="center" wrapText="1"/>
    </xf>
    <xf numFmtId="0" fontId="162" fillId="1421" borderId="0" xfId="0" applyFont="1" applyFill="1" applyAlignment="1">
      <alignment horizontal="center" vertical="center" wrapText="1"/>
    </xf>
    <xf numFmtId="0" fontId="162" fillId="1422" borderId="0" xfId="0" applyFont="1" applyFill="1" applyAlignment="1">
      <alignment horizontal="center" vertical="center" wrapText="1"/>
    </xf>
    <xf numFmtId="0" fontId="162" fillId="1423" borderId="0" xfId="0" applyFont="1" applyFill="1" applyAlignment="1">
      <alignment horizontal="center" vertical="center" wrapText="1"/>
    </xf>
    <xf numFmtId="0" fontId="162" fillId="1424" borderId="0" xfId="0" applyFont="1" applyFill="1" applyAlignment="1">
      <alignment horizontal="center" vertical="center" wrapText="1"/>
    </xf>
    <xf numFmtId="0" fontId="162" fillId="1425" borderId="0" xfId="0" applyFont="1" applyFill="1" applyAlignment="1">
      <alignment horizontal="center" vertical="center" wrapText="1"/>
    </xf>
    <xf numFmtId="0" fontId="162" fillId="1426" borderId="0" xfId="0" applyFont="1" applyFill="1" applyAlignment="1">
      <alignment horizontal="center" vertical="center" wrapText="1"/>
    </xf>
    <xf numFmtId="0" fontId="162" fillId="1427" borderId="0" xfId="0" applyFont="1" applyFill="1" applyAlignment="1">
      <alignment horizontal="center" vertical="center" wrapText="1"/>
    </xf>
    <xf numFmtId="0" fontId="162" fillId="1428" borderId="0" xfId="0" applyFont="1" applyFill="1" applyAlignment="1">
      <alignment horizontal="center" vertical="center" wrapText="1"/>
    </xf>
    <xf numFmtId="0" fontId="162" fillId="1429" borderId="0" xfId="0" applyFont="1" applyFill="1" applyAlignment="1">
      <alignment horizontal="center" vertical="center" wrapText="1"/>
    </xf>
    <xf numFmtId="0" fontId="162" fillId="1430" borderId="0" xfId="0" applyFont="1" applyFill="1" applyAlignment="1">
      <alignment horizontal="center" vertical="center" wrapText="1"/>
    </xf>
    <xf numFmtId="0" fontId="162" fillId="510" borderId="0" xfId="0" applyFont="1" applyFill="1" applyAlignment="1">
      <alignment horizontal="center" vertical="center" wrapText="1"/>
    </xf>
    <xf numFmtId="0" fontId="162" fillId="1431" borderId="0" xfId="0" applyFont="1" applyFill="1" applyAlignment="1">
      <alignment horizontal="center" vertical="center" wrapText="1"/>
    </xf>
    <xf numFmtId="0" fontId="162" fillId="1432" borderId="0" xfId="0" applyFont="1" applyFill="1" applyAlignment="1">
      <alignment horizontal="center" vertical="center" wrapText="1"/>
    </xf>
    <xf numFmtId="0" fontId="162" fillId="1433" borderId="0" xfId="0" applyFont="1" applyFill="1" applyAlignment="1">
      <alignment horizontal="center" vertical="center" wrapText="1"/>
    </xf>
    <xf numFmtId="0" fontId="162" fillId="1434" borderId="0" xfId="0" applyFont="1" applyFill="1" applyAlignment="1">
      <alignment horizontal="center" vertical="center" wrapText="1"/>
    </xf>
    <xf numFmtId="0" fontId="162" fillId="1435" borderId="0" xfId="0" applyFont="1" applyFill="1" applyAlignment="1">
      <alignment horizontal="center" vertical="center" wrapText="1"/>
    </xf>
    <xf numFmtId="0" fontId="162" fillId="1436" borderId="0" xfId="0" applyFont="1" applyFill="1" applyAlignment="1">
      <alignment horizontal="center" vertical="center" wrapText="1"/>
    </xf>
    <xf numFmtId="0" fontId="162" fillId="1437" borderId="0" xfId="0" applyFont="1" applyFill="1" applyAlignment="1">
      <alignment horizontal="center" vertical="center" wrapText="1"/>
    </xf>
    <xf numFmtId="0" fontId="162" fillId="1438" borderId="0" xfId="0" applyFont="1" applyFill="1" applyAlignment="1">
      <alignment horizontal="center" vertical="center" wrapText="1"/>
    </xf>
    <xf numFmtId="0" fontId="162" fillId="1439" borderId="0" xfId="0" applyFont="1" applyFill="1" applyAlignment="1">
      <alignment horizontal="center" vertical="center" wrapText="1"/>
    </xf>
    <xf numFmtId="0" fontId="162" fillId="1440" borderId="0" xfId="0" applyFont="1" applyFill="1" applyAlignment="1">
      <alignment horizontal="center" vertical="center" wrapText="1"/>
    </xf>
    <xf numFmtId="0" fontId="162" fillId="1441" borderId="0" xfId="0" applyFont="1" applyFill="1" applyAlignment="1">
      <alignment horizontal="center" vertical="center" wrapText="1"/>
    </xf>
    <xf numFmtId="0" fontId="162" fillId="1442" borderId="0" xfId="0" applyFont="1" applyFill="1" applyAlignment="1">
      <alignment horizontal="center" vertical="center" wrapText="1"/>
    </xf>
    <xf numFmtId="0" fontId="162" fillId="1443" borderId="0" xfId="0" applyFont="1" applyFill="1" applyAlignment="1">
      <alignment horizontal="center" vertical="center" wrapText="1"/>
    </xf>
    <xf numFmtId="0" fontId="162" fillId="1444" borderId="0" xfId="0" applyFont="1" applyFill="1" applyAlignment="1">
      <alignment horizontal="center" vertical="center" wrapText="1"/>
    </xf>
    <xf numFmtId="0" fontId="162" fillId="1445" borderId="0" xfId="0" applyFont="1" applyFill="1" applyAlignment="1">
      <alignment horizontal="center" vertical="center" wrapText="1"/>
    </xf>
    <xf numFmtId="0" fontId="162" fillId="1446" borderId="0" xfId="0" applyFont="1" applyFill="1" applyAlignment="1">
      <alignment horizontal="center" vertical="center" wrapText="1"/>
    </xf>
    <xf numFmtId="0" fontId="162" fillId="1447" borderId="0" xfId="0" applyFont="1" applyFill="1" applyAlignment="1">
      <alignment horizontal="center" vertical="center" wrapText="1"/>
    </xf>
    <xf numFmtId="0" fontId="162" fillId="1448" borderId="0" xfId="0" applyFont="1" applyFill="1" applyAlignment="1">
      <alignment horizontal="center" vertical="center" wrapText="1"/>
    </xf>
    <xf numFmtId="0" fontId="162" fillId="1449" borderId="0" xfId="0" applyFont="1" applyFill="1" applyAlignment="1">
      <alignment horizontal="center" vertical="center" wrapText="1"/>
    </xf>
    <xf numFmtId="0" fontId="162" fillId="1450" borderId="0" xfId="0" applyFont="1" applyFill="1" applyAlignment="1">
      <alignment horizontal="center" vertical="center" wrapText="1"/>
    </xf>
    <xf numFmtId="0" fontId="162" fillId="1451" borderId="0" xfId="0" applyFont="1" applyFill="1" applyAlignment="1">
      <alignment horizontal="center" vertical="center" wrapText="1"/>
    </xf>
    <xf numFmtId="0" fontId="162" fillId="1452" borderId="0" xfId="0" applyFont="1" applyFill="1" applyAlignment="1">
      <alignment horizontal="center" vertical="center" wrapText="1"/>
    </xf>
    <xf numFmtId="0" fontId="162" fillId="1453" borderId="0" xfId="0" applyFont="1" applyFill="1" applyAlignment="1">
      <alignment horizontal="center" vertical="center" wrapText="1"/>
    </xf>
    <xf numFmtId="0" fontId="162" fillId="1454" borderId="0" xfId="0" applyFont="1" applyFill="1" applyAlignment="1">
      <alignment horizontal="center" vertical="center" wrapText="1"/>
    </xf>
    <xf numFmtId="0" fontId="162" fillId="1455" borderId="0" xfId="0" applyFont="1" applyFill="1" applyAlignment="1">
      <alignment horizontal="center" vertical="center" wrapText="1"/>
    </xf>
    <xf numFmtId="0" fontId="162" fillId="1456" borderId="0" xfId="0" applyFont="1" applyFill="1" applyAlignment="1">
      <alignment horizontal="center" vertical="center" wrapText="1"/>
    </xf>
    <xf numFmtId="0" fontId="162" fillId="1457" borderId="0" xfId="0" applyFont="1" applyFill="1" applyAlignment="1">
      <alignment horizontal="center" vertical="center" wrapText="1"/>
    </xf>
    <xf numFmtId="0" fontId="162" fillId="1458" borderId="0" xfId="0" applyFont="1" applyFill="1" applyAlignment="1">
      <alignment horizontal="center" vertical="center" wrapText="1"/>
    </xf>
    <xf numFmtId="0" fontId="162" fillId="1459" borderId="0" xfId="0" applyFont="1" applyFill="1" applyAlignment="1">
      <alignment horizontal="center" vertical="center" wrapText="1"/>
    </xf>
    <xf numFmtId="0" fontId="162" fillId="1460" borderId="0" xfId="0" applyFont="1" applyFill="1" applyAlignment="1">
      <alignment horizontal="center" vertical="center" wrapText="1"/>
    </xf>
    <xf numFmtId="0" fontId="162" fillId="1461" borderId="0" xfId="0" applyFont="1" applyFill="1" applyAlignment="1">
      <alignment horizontal="center" vertical="center" wrapText="1"/>
    </xf>
    <xf numFmtId="0" fontId="162" fillId="1462" borderId="0" xfId="0" applyFont="1" applyFill="1" applyAlignment="1">
      <alignment horizontal="center" vertical="center" wrapText="1"/>
    </xf>
    <xf numFmtId="0" fontId="0" fillId="1463" borderId="0" xfId="0" applyFill="1" applyAlignment="1">
      <alignment horizontal="center" vertical="center" wrapText="1"/>
    </xf>
    <xf numFmtId="0" fontId="162" fillId="1464" borderId="0" xfId="0" applyFont="1" applyFill="1" applyAlignment="1">
      <alignment horizontal="center" vertical="center" wrapText="1"/>
    </xf>
    <xf numFmtId="0" fontId="162" fillId="1465" borderId="0" xfId="0" applyFont="1" applyFill="1" applyAlignment="1">
      <alignment horizontal="center" vertical="center" wrapText="1"/>
    </xf>
    <xf numFmtId="0" fontId="162" fillId="1466" borderId="0" xfId="0" applyFont="1" applyFill="1" applyAlignment="1">
      <alignment horizontal="center" vertical="center" wrapText="1"/>
    </xf>
    <xf numFmtId="0" fontId="162" fillId="1467" borderId="0" xfId="0" applyFont="1" applyFill="1" applyAlignment="1">
      <alignment horizontal="center" vertical="center" wrapText="1"/>
    </xf>
    <xf numFmtId="0" fontId="162" fillId="1468" borderId="0" xfId="0" applyFont="1" applyFill="1" applyAlignment="1">
      <alignment horizontal="center" vertical="center" wrapText="1"/>
    </xf>
    <xf numFmtId="0" fontId="162" fillId="1469" borderId="0" xfId="0" applyFont="1" applyFill="1" applyAlignment="1">
      <alignment horizontal="center" vertical="center" wrapText="1"/>
    </xf>
    <xf numFmtId="0" fontId="162" fillId="1470" borderId="0" xfId="0" applyFont="1" applyFill="1" applyAlignment="1">
      <alignment horizontal="center" vertical="center" wrapText="1"/>
    </xf>
    <xf numFmtId="0" fontId="0" fillId="1471" borderId="0" xfId="0" applyFill="1" applyAlignment="1">
      <alignment horizontal="center" vertical="center" wrapText="1"/>
    </xf>
    <xf numFmtId="0" fontId="0" fillId="1472" borderId="0" xfId="0" applyFill="1" applyAlignment="1">
      <alignment horizontal="center" vertical="center" wrapText="1"/>
    </xf>
    <xf numFmtId="0" fontId="162" fillId="1473" borderId="0" xfId="0" applyFont="1" applyFill="1" applyAlignment="1">
      <alignment horizontal="center" vertical="center" wrapText="1"/>
    </xf>
    <xf numFmtId="0" fontId="162" fillId="1474" borderId="0" xfId="0" applyFont="1" applyFill="1" applyAlignment="1">
      <alignment horizontal="center" vertical="center" wrapText="1"/>
    </xf>
    <xf numFmtId="0" fontId="162" fillId="1475" borderId="0" xfId="0" applyFont="1" applyFill="1" applyAlignment="1">
      <alignment horizontal="center" vertical="center" wrapText="1"/>
    </xf>
    <xf numFmtId="0" fontId="162" fillId="1476" borderId="0" xfId="0" applyFont="1" applyFill="1" applyAlignment="1">
      <alignment horizontal="center" vertical="center" wrapText="1"/>
    </xf>
    <xf numFmtId="0" fontId="162" fillId="1477" borderId="0" xfId="0" applyFont="1" applyFill="1" applyAlignment="1">
      <alignment horizontal="center" vertical="center" wrapText="1"/>
    </xf>
    <xf numFmtId="0" fontId="162" fillId="1478" borderId="0" xfId="0" applyFont="1" applyFill="1" applyAlignment="1">
      <alignment horizontal="center" vertical="center" wrapText="1"/>
    </xf>
    <xf numFmtId="0" fontId="0" fillId="1479" borderId="0" xfId="0" applyFill="1" applyAlignment="1">
      <alignment horizontal="center" vertical="center" wrapText="1"/>
    </xf>
    <xf numFmtId="0" fontId="0" fillId="1480" borderId="0" xfId="0" applyFill="1" applyAlignment="1">
      <alignment horizontal="center" vertical="center" wrapText="1"/>
    </xf>
    <xf numFmtId="0" fontId="0" fillId="1481" borderId="0" xfId="0" applyFill="1" applyAlignment="1">
      <alignment horizontal="center" vertical="center" wrapText="1"/>
    </xf>
    <xf numFmtId="0" fontId="162" fillId="1482" borderId="0" xfId="0" applyFont="1" applyFill="1" applyAlignment="1">
      <alignment horizontal="center" vertical="center" wrapText="1"/>
    </xf>
    <xf numFmtId="0" fontId="162" fillId="1483" borderId="0" xfId="0" applyFont="1" applyFill="1" applyAlignment="1">
      <alignment horizontal="center" vertical="center" wrapText="1"/>
    </xf>
    <xf numFmtId="0" fontId="162" fillId="1484" borderId="0" xfId="0" applyFont="1" applyFill="1" applyAlignment="1">
      <alignment horizontal="center" vertical="center" wrapText="1"/>
    </xf>
    <xf numFmtId="0" fontId="162" fillId="1485" borderId="0" xfId="0" applyFont="1" applyFill="1" applyAlignment="1">
      <alignment horizontal="center" vertical="center" wrapText="1"/>
    </xf>
    <xf numFmtId="0" fontId="162" fillId="1486" borderId="0" xfId="0" applyFont="1" applyFill="1" applyAlignment="1">
      <alignment horizontal="center" vertical="center" wrapText="1"/>
    </xf>
    <xf numFmtId="0" fontId="0" fillId="1487" borderId="0" xfId="0" applyFill="1" applyAlignment="1">
      <alignment horizontal="center" vertical="center" wrapText="1"/>
    </xf>
    <xf numFmtId="0" fontId="0" fillId="1488" borderId="0" xfId="0" applyFill="1" applyAlignment="1">
      <alignment horizontal="center" vertical="center" wrapText="1"/>
    </xf>
    <xf numFmtId="0" fontId="0" fillId="1489" borderId="0" xfId="0" applyFill="1" applyAlignment="1">
      <alignment horizontal="center" vertical="center" wrapText="1"/>
    </xf>
    <xf numFmtId="0" fontId="0" fillId="1490" borderId="0" xfId="0" applyFill="1" applyAlignment="1">
      <alignment horizontal="center" vertical="center" wrapText="1"/>
    </xf>
    <xf numFmtId="0" fontId="162" fillId="1491" borderId="0" xfId="0" applyFont="1" applyFill="1" applyAlignment="1">
      <alignment horizontal="center" vertical="center" wrapText="1"/>
    </xf>
    <xf numFmtId="0" fontId="162" fillId="1492" borderId="0" xfId="0" applyFont="1" applyFill="1" applyAlignment="1">
      <alignment horizontal="center" vertical="center" wrapText="1"/>
    </xf>
    <xf numFmtId="0" fontId="162" fillId="1493" borderId="0" xfId="0" applyFont="1" applyFill="1" applyAlignment="1">
      <alignment horizontal="center" vertical="center" wrapText="1"/>
    </xf>
    <xf numFmtId="0" fontId="162" fillId="1494" borderId="0" xfId="0" applyFont="1" applyFill="1" applyAlignment="1">
      <alignment horizontal="center" vertical="center" wrapText="1"/>
    </xf>
    <xf numFmtId="0" fontId="162" fillId="1495" borderId="0" xfId="0" applyFont="1" applyFill="1" applyAlignment="1">
      <alignment horizontal="center" vertical="center" wrapText="1"/>
    </xf>
    <xf numFmtId="0" fontId="162" fillId="1496" borderId="0" xfId="0" applyFont="1" applyFill="1" applyAlignment="1">
      <alignment horizontal="center" vertical="center" wrapText="1"/>
    </xf>
    <xf numFmtId="0" fontId="162" fillId="1497" borderId="0" xfId="0" applyFont="1" applyFill="1" applyAlignment="1">
      <alignment horizontal="center" vertical="center" wrapText="1"/>
    </xf>
    <xf numFmtId="0" fontId="162" fillId="1498" borderId="0" xfId="0" applyFont="1" applyFill="1" applyAlignment="1">
      <alignment horizontal="center" vertical="center" wrapText="1"/>
    </xf>
    <xf numFmtId="0" fontId="162" fillId="1499" borderId="0" xfId="0" applyFont="1" applyFill="1" applyAlignment="1">
      <alignment horizontal="center" vertical="center" wrapText="1"/>
    </xf>
    <xf numFmtId="0" fontId="162" fillId="1500" borderId="0" xfId="0" applyFont="1" applyFill="1" applyAlignment="1">
      <alignment horizontal="center" vertical="center" wrapText="1"/>
    </xf>
    <xf numFmtId="0" fontId="162" fillId="1501" borderId="0" xfId="0" applyFont="1" applyFill="1" applyAlignment="1">
      <alignment horizontal="center" vertical="center" wrapText="1"/>
    </xf>
    <xf numFmtId="0" fontId="162" fillId="1502" borderId="0" xfId="0" applyFont="1" applyFill="1" applyAlignment="1">
      <alignment horizontal="center" vertical="center" wrapText="1"/>
    </xf>
    <xf numFmtId="0" fontId="162" fillId="1503" borderId="0" xfId="0" applyFont="1" applyFill="1" applyAlignment="1">
      <alignment horizontal="center" vertical="center" wrapText="1"/>
    </xf>
    <xf numFmtId="0" fontId="162" fillId="1504" borderId="0" xfId="0" applyFont="1" applyFill="1" applyAlignment="1">
      <alignment horizontal="center" vertical="center" wrapText="1"/>
    </xf>
    <xf numFmtId="0" fontId="162" fillId="1505" borderId="0" xfId="0" applyFont="1" applyFill="1" applyAlignment="1">
      <alignment horizontal="center" vertical="center" wrapText="1"/>
    </xf>
    <xf numFmtId="0" fontId="162" fillId="1506" borderId="0" xfId="0" applyFont="1" applyFill="1" applyAlignment="1">
      <alignment horizontal="center" vertical="center" wrapText="1"/>
    </xf>
    <xf numFmtId="0" fontId="162" fillId="1507" borderId="0" xfId="0" applyFont="1" applyFill="1" applyAlignment="1">
      <alignment horizontal="center" vertical="center" wrapText="1"/>
    </xf>
    <xf numFmtId="0" fontId="162" fillId="1508" borderId="0" xfId="0" applyFont="1" applyFill="1" applyAlignment="1">
      <alignment horizontal="center" vertical="center" wrapText="1"/>
    </xf>
    <xf numFmtId="0" fontId="162" fillId="1509" borderId="0" xfId="0" applyFont="1" applyFill="1" applyAlignment="1">
      <alignment horizontal="center" vertical="center" wrapText="1"/>
    </xf>
    <xf numFmtId="0" fontId="162" fillId="1510" borderId="0" xfId="0" applyFont="1" applyFill="1" applyAlignment="1">
      <alignment horizontal="center" vertical="center" wrapText="1"/>
    </xf>
    <xf numFmtId="0" fontId="162" fillId="1511" borderId="0" xfId="0" applyFont="1" applyFill="1" applyAlignment="1">
      <alignment horizontal="center" vertical="center" wrapText="1"/>
    </xf>
    <xf numFmtId="0" fontId="162" fillId="1512" borderId="0" xfId="0" applyFont="1" applyFill="1" applyAlignment="1">
      <alignment horizontal="center" vertical="center" wrapText="1"/>
    </xf>
    <xf numFmtId="0" fontId="162" fillId="1513" borderId="0" xfId="0" applyFont="1" applyFill="1" applyAlignment="1">
      <alignment horizontal="center" vertical="center" wrapText="1"/>
    </xf>
    <xf numFmtId="0" fontId="162" fillId="1514" borderId="0" xfId="0" applyFont="1" applyFill="1" applyAlignment="1">
      <alignment horizontal="center" vertical="center" wrapText="1"/>
    </xf>
    <xf numFmtId="0" fontId="162" fillId="1515" borderId="0" xfId="0" applyFont="1" applyFill="1" applyAlignment="1">
      <alignment horizontal="center" vertical="center" wrapText="1"/>
    </xf>
    <xf numFmtId="0" fontId="162" fillId="1516" borderId="0" xfId="0" applyFont="1" applyFill="1" applyAlignment="1">
      <alignment horizontal="center" vertical="center" wrapText="1"/>
    </xf>
    <xf numFmtId="0" fontId="162" fillId="1517" borderId="0" xfId="0" applyFont="1" applyFill="1" applyAlignment="1">
      <alignment horizontal="center" vertical="center" wrapText="1"/>
    </xf>
    <xf numFmtId="0" fontId="162" fillId="1518" borderId="0" xfId="0" applyFont="1" applyFill="1" applyAlignment="1">
      <alignment horizontal="center" vertical="center" wrapText="1"/>
    </xf>
    <xf numFmtId="0" fontId="162" fillId="1519" borderId="0" xfId="0" applyFont="1" applyFill="1" applyAlignment="1">
      <alignment horizontal="center" vertical="center" wrapText="1"/>
    </xf>
    <xf numFmtId="0" fontId="162" fillId="1520" borderId="0" xfId="0" applyFont="1" applyFill="1" applyAlignment="1">
      <alignment horizontal="center" vertical="center" wrapText="1"/>
    </xf>
    <xf numFmtId="0" fontId="162" fillId="496" borderId="0" xfId="0" applyFont="1" applyFill="1" applyAlignment="1">
      <alignment horizontal="center" vertical="center" wrapText="1"/>
    </xf>
    <xf numFmtId="0" fontId="162" fillId="1521" borderId="0" xfId="0" applyFont="1" applyFill="1" applyAlignment="1">
      <alignment horizontal="center" vertical="center" wrapText="1"/>
    </xf>
    <xf numFmtId="0" fontId="162" fillId="1522" borderId="0" xfId="0" applyFont="1" applyFill="1" applyAlignment="1">
      <alignment horizontal="center" vertical="center" wrapText="1"/>
    </xf>
    <xf numFmtId="0" fontId="162" fillId="1523" borderId="0" xfId="0" applyFont="1" applyFill="1" applyAlignment="1">
      <alignment horizontal="center" vertical="center" wrapText="1"/>
    </xf>
    <xf numFmtId="0" fontId="162" fillId="1524" borderId="0" xfId="0" applyFont="1" applyFill="1" applyAlignment="1">
      <alignment horizontal="center" vertical="center" wrapText="1"/>
    </xf>
    <xf numFmtId="0" fontId="162" fillId="1525" borderId="0" xfId="0" applyFont="1" applyFill="1" applyAlignment="1">
      <alignment horizontal="center" vertical="center" wrapText="1"/>
    </xf>
    <xf numFmtId="0" fontId="162" fillId="1526" borderId="0" xfId="0" applyFont="1" applyFill="1" applyAlignment="1">
      <alignment horizontal="center" vertical="center" wrapText="1"/>
    </xf>
    <xf numFmtId="0" fontId="162" fillId="1527" borderId="0" xfId="0" applyFont="1" applyFill="1" applyAlignment="1">
      <alignment horizontal="center" vertical="center" wrapText="1"/>
    </xf>
    <xf numFmtId="0" fontId="162" fillId="1528" borderId="0" xfId="0" applyFont="1" applyFill="1" applyAlignment="1">
      <alignment horizontal="center" vertical="center" wrapText="1"/>
    </xf>
    <xf numFmtId="0" fontId="162" fillId="1529" borderId="0" xfId="0" applyFont="1" applyFill="1" applyAlignment="1">
      <alignment horizontal="center" vertical="center" wrapText="1"/>
    </xf>
    <xf numFmtId="0" fontId="162" fillId="1530" borderId="0" xfId="0" applyFont="1" applyFill="1" applyAlignment="1">
      <alignment horizontal="center" vertical="center" wrapText="1"/>
    </xf>
    <xf numFmtId="0" fontId="162" fillId="1531" borderId="0" xfId="0" applyFont="1" applyFill="1" applyAlignment="1">
      <alignment horizontal="center" vertical="center" wrapText="1"/>
    </xf>
    <xf numFmtId="0" fontId="162" fillId="1532" borderId="0" xfId="0" applyFont="1" applyFill="1" applyAlignment="1">
      <alignment horizontal="center" vertical="center" wrapText="1"/>
    </xf>
    <xf numFmtId="0" fontId="162" fillId="1533" borderId="0" xfId="0" applyFont="1" applyFill="1" applyAlignment="1">
      <alignment horizontal="center" vertical="center" wrapText="1"/>
    </xf>
    <xf numFmtId="0" fontId="0" fillId="1534" borderId="0" xfId="0" applyFill="1" applyAlignment="1">
      <alignment horizontal="center" vertical="center" wrapText="1"/>
    </xf>
    <xf numFmtId="0" fontId="162" fillId="1535" borderId="0" xfId="0" applyFont="1" applyFill="1" applyAlignment="1">
      <alignment horizontal="center" vertical="center" wrapText="1"/>
    </xf>
    <xf numFmtId="0" fontId="162" fillId="1536" borderId="0" xfId="0" applyFont="1" applyFill="1" applyAlignment="1">
      <alignment horizontal="center" vertical="center" wrapText="1"/>
    </xf>
    <xf numFmtId="0" fontId="162" fillId="1537" borderId="0" xfId="0" applyFont="1" applyFill="1" applyAlignment="1">
      <alignment horizontal="center" vertical="center" wrapText="1"/>
    </xf>
    <xf numFmtId="0" fontId="162" fillId="1538" borderId="0" xfId="0" applyFont="1" applyFill="1" applyAlignment="1">
      <alignment horizontal="center" vertical="center" wrapText="1"/>
    </xf>
    <xf numFmtId="0" fontId="162" fillId="1539" borderId="0" xfId="0" applyFont="1" applyFill="1" applyAlignment="1">
      <alignment horizontal="center" vertical="center" wrapText="1"/>
    </xf>
    <xf numFmtId="0" fontId="162" fillId="1540" borderId="0" xfId="0" applyFont="1" applyFill="1" applyAlignment="1">
      <alignment horizontal="center" vertical="center" wrapText="1"/>
    </xf>
    <xf numFmtId="0" fontId="162" fillId="1541" borderId="0" xfId="0" applyFont="1" applyFill="1" applyAlignment="1">
      <alignment horizontal="center" vertical="center" wrapText="1"/>
    </xf>
    <xf numFmtId="0" fontId="0" fillId="1542" borderId="0" xfId="0" applyFill="1" applyAlignment="1">
      <alignment horizontal="center" vertical="center" wrapText="1"/>
    </xf>
    <xf numFmtId="0" fontId="0" fillId="1543" borderId="0" xfId="0" applyFill="1" applyAlignment="1">
      <alignment horizontal="center" vertical="center" wrapText="1"/>
    </xf>
    <xf numFmtId="0" fontId="162" fillId="1544" borderId="0" xfId="0" applyFont="1" applyFill="1" applyAlignment="1">
      <alignment horizontal="center" vertical="center" wrapText="1"/>
    </xf>
    <xf numFmtId="0" fontId="162" fillId="1545" borderId="0" xfId="0" applyFont="1" applyFill="1" applyAlignment="1">
      <alignment horizontal="center" vertical="center" wrapText="1"/>
    </xf>
    <xf numFmtId="0" fontId="162" fillId="1546" borderId="0" xfId="0" applyFont="1" applyFill="1" applyAlignment="1">
      <alignment horizontal="center" vertical="center" wrapText="1"/>
    </xf>
    <xf numFmtId="0" fontId="162" fillId="1547" borderId="0" xfId="0" applyFont="1" applyFill="1" applyAlignment="1">
      <alignment horizontal="center" vertical="center" wrapText="1"/>
    </xf>
    <xf numFmtId="0" fontId="162" fillId="1548" borderId="0" xfId="0" applyFont="1" applyFill="1" applyAlignment="1">
      <alignment horizontal="center" vertical="center" wrapText="1"/>
    </xf>
    <xf numFmtId="0" fontId="162" fillId="1549" borderId="0" xfId="0" applyFont="1" applyFill="1" applyAlignment="1">
      <alignment horizontal="center" vertical="center" wrapText="1"/>
    </xf>
    <xf numFmtId="0" fontId="0" fillId="1550" borderId="0" xfId="0" applyFill="1" applyAlignment="1">
      <alignment horizontal="center" vertical="center" wrapText="1"/>
    </xf>
    <xf numFmtId="0" fontId="0" fillId="1551" borderId="0" xfId="0" applyFill="1" applyAlignment="1">
      <alignment horizontal="center" vertical="center" wrapText="1"/>
    </xf>
    <xf numFmtId="0" fontId="0" fillId="1552" borderId="0" xfId="0" applyFill="1" applyAlignment="1">
      <alignment horizontal="center" vertical="center" wrapText="1"/>
    </xf>
    <xf numFmtId="0" fontId="162" fillId="1553" borderId="0" xfId="0" applyFont="1" applyFill="1" applyAlignment="1">
      <alignment horizontal="center" vertical="center" wrapText="1"/>
    </xf>
    <xf numFmtId="0" fontId="162" fillId="1554" borderId="0" xfId="0" applyFont="1" applyFill="1" applyAlignment="1">
      <alignment horizontal="center" vertical="center" wrapText="1"/>
    </xf>
    <xf numFmtId="0" fontId="162" fillId="1555" borderId="0" xfId="0" applyFont="1" applyFill="1" applyAlignment="1">
      <alignment horizontal="center" vertical="center" wrapText="1"/>
    </xf>
    <xf numFmtId="0" fontId="162" fillId="1556" borderId="0" xfId="0" applyFont="1" applyFill="1" applyAlignment="1">
      <alignment horizontal="center" vertical="center" wrapText="1"/>
    </xf>
    <xf numFmtId="0" fontId="162" fillId="1557" borderId="0" xfId="0" applyFont="1" applyFill="1" applyAlignment="1">
      <alignment horizontal="center" vertical="center" wrapText="1"/>
    </xf>
    <xf numFmtId="0" fontId="0" fillId="1558" borderId="0" xfId="0" applyFill="1" applyAlignment="1">
      <alignment horizontal="center" vertical="center" wrapText="1"/>
    </xf>
    <xf numFmtId="0" fontId="0" fillId="1559" borderId="0" xfId="0" applyFill="1" applyAlignment="1">
      <alignment horizontal="center" vertical="center" wrapText="1"/>
    </xf>
    <xf numFmtId="0" fontId="0" fillId="1560" borderId="0" xfId="0" applyFill="1" applyAlignment="1">
      <alignment horizontal="center" vertical="center" wrapText="1"/>
    </xf>
    <xf numFmtId="0" fontId="0" fillId="1561" borderId="0" xfId="0" applyFill="1" applyAlignment="1">
      <alignment horizontal="center" vertical="center" wrapText="1"/>
    </xf>
    <xf numFmtId="0" fontId="162" fillId="1562" borderId="0" xfId="0" applyFont="1" applyFill="1" applyAlignment="1">
      <alignment horizontal="center" vertical="center" wrapText="1"/>
    </xf>
    <xf numFmtId="0" fontId="162" fillId="1563" borderId="0" xfId="0" applyFont="1" applyFill="1" applyAlignment="1">
      <alignment horizontal="center" vertical="center" wrapText="1"/>
    </xf>
    <xf numFmtId="0" fontId="162" fillId="1564" borderId="0" xfId="0" applyFont="1" applyFill="1" applyAlignment="1">
      <alignment horizontal="center" vertical="center" wrapText="1"/>
    </xf>
    <xf numFmtId="0" fontId="162" fillId="1565" borderId="0" xfId="0" applyFont="1" applyFill="1" applyAlignment="1">
      <alignment horizontal="center" vertical="center" wrapText="1"/>
    </xf>
    <xf numFmtId="0" fontId="0" fillId="1566" borderId="0" xfId="0" applyFill="1" applyAlignment="1">
      <alignment horizontal="center" vertical="center" wrapText="1"/>
    </xf>
    <xf numFmtId="0" fontId="0" fillId="1567" borderId="0" xfId="0" applyFill="1" applyAlignment="1">
      <alignment horizontal="center" vertical="center" wrapText="1"/>
    </xf>
    <xf numFmtId="0" fontId="0" fillId="1568" borderId="0" xfId="0" applyFill="1" applyAlignment="1">
      <alignment horizontal="center" vertical="center" wrapText="1"/>
    </xf>
    <xf numFmtId="0" fontId="0" fillId="1569" borderId="0" xfId="0" applyFill="1" applyAlignment="1">
      <alignment horizontal="center" vertical="center" wrapText="1"/>
    </xf>
    <xf numFmtId="0" fontId="0" fillId="1570" borderId="0" xfId="0" applyFill="1" applyAlignment="1">
      <alignment horizontal="center" vertical="center" wrapText="1"/>
    </xf>
    <xf numFmtId="0" fontId="162" fillId="127" borderId="0" xfId="0" applyFont="1" applyFill="1" applyAlignment="1">
      <alignment horizontal="center" vertical="center" wrapText="1"/>
    </xf>
    <xf numFmtId="0" fontId="162" fillId="1571" borderId="0" xfId="0" applyFont="1" applyFill="1" applyAlignment="1">
      <alignment horizontal="center" vertical="center" wrapText="1"/>
    </xf>
    <xf numFmtId="0" fontId="162" fillId="1572" borderId="0" xfId="0" applyFont="1" applyFill="1" applyAlignment="1">
      <alignment horizontal="center" vertical="center" wrapText="1"/>
    </xf>
    <xf numFmtId="0" fontId="162" fillId="1573" borderId="0" xfId="0" applyFont="1" applyFill="1" applyAlignment="1">
      <alignment horizontal="center" vertical="center" wrapText="1"/>
    </xf>
    <xf numFmtId="0" fontId="162" fillId="126" borderId="0" xfId="0" applyFont="1" applyFill="1" applyAlignment="1">
      <alignment horizontal="center" vertical="center" wrapText="1"/>
    </xf>
    <xf numFmtId="0" fontId="162" fillId="1574" borderId="0" xfId="0" applyFont="1" applyFill="1" applyAlignment="1">
      <alignment horizontal="center" vertical="center" wrapText="1"/>
    </xf>
    <xf numFmtId="0" fontId="162" fillId="1575" borderId="0" xfId="0" applyFont="1" applyFill="1" applyAlignment="1">
      <alignment horizontal="center" vertical="center" wrapText="1"/>
    </xf>
    <xf numFmtId="0" fontId="162" fillId="1576" borderId="0" xfId="0" applyFont="1" applyFill="1" applyAlignment="1">
      <alignment horizontal="center" vertical="center" wrapText="1"/>
    </xf>
    <xf numFmtId="0" fontId="162" fillId="1577" borderId="0" xfId="0" applyFont="1" applyFill="1" applyAlignment="1">
      <alignment horizontal="center" vertical="center" wrapText="1"/>
    </xf>
    <xf numFmtId="0" fontId="162" fillId="1578" borderId="0" xfId="0" applyFont="1" applyFill="1" applyAlignment="1">
      <alignment horizontal="center" vertical="center" wrapText="1"/>
    </xf>
    <xf numFmtId="0" fontId="162" fillId="1579" borderId="0" xfId="0" applyFont="1" applyFill="1" applyAlignment="1">
      <alignment horizontal="center" vertical="center" wrapText="1"/>
    </xf>
    <xf numFmtId="0" fontId="162" fillId="1580" borderId="0" xfId="0" applyFont="1" applyFill="1" applyAlignment="1">
      <alignment horizontal="center" vertical="center" wrapText="1"/>
    </xf>
    <xf numFmtId="0" fontId="162" fillId="1581" borderId="0" xfId="0" applyFont="1" applyFill="1" applyAlignment="1">
      <alignment horizontal="center" vertical="center" wrapText="1"/>
    </xf>
    <xf numFmtId="0" fontId="162" fillId="1582" borderId="0" xfId="0" applyFont="1" applyFill="1" applyAlignment="1">
      <alignment horizontal="center" vertical="center" wrapText="1"/>
    </xf>
    <xf numFmtId="0" fontId="162" fillId="1583" borderId="0" xfId="0" applyFont="1" applyFill="1" applyAlignment="1">
      <alignment horizontal="center" vertical="center" wrapText="1"/>
    </xf>
    <xf numFmtId="0" fontId="162" fillId="1584" borderId="0" xfId="0" applyFont="1" applyFill="1" applyAlignment="1">
      <alignment horizontal="center" vertical="center" wrapText="1"/>
    </xf>
    <xf numFmtId="0" fontId="162" fillId="1585" borderId="0" xfId="0" applyFont="1" applyFill="1" applyAlignment="1">
      <alignment horizontal="center" vertical="center" wrapText="1"/>
    </xf>
    <xf numFmtId="0" fontId="162" fillId="1586" borderId="0" xfId="0" applyFont="1" applyFill="1" applyAlignment="1">
      <alignment horizontal="center" vertical="center" wrapText="1"/>
    </xf>
    <xf numFmtId="0" fontId="162" fillId="1587" borderId="0" xfId="0" applyFont="1" applyFill="1" applyAlignment="1">
      <alignment horizontal="center" vertical="center" wrapText="1"/>
    </xf>
    <xf numFmtId="0" fontId="162" fillId="1588" borderId="0" xfId="0" applyFont="1" applyFill="1" applyAlignment="1">
      <alignment horizontal="center" vertical="center" wrapText="1"/>
    </xf>
    <xf numFmtId="0" fontId="162" fillId="1589" borderId="0" xfId="0" applyFont="1" applyFill="1" applyAlignment="1">
      <alignment horizontal="center" vertical="center" wrapText="1"/>
    </xf>
    <xf numFmtId="0" fontId="162" fillId="1590" borderId="0" xfId="0" applyFont="1" applyFill="1" applyAlignment="1">
      <alignment horizontal="center" vertical="center" wrapText="1"/>
    </xf>
    <xf numFmtId="0" fontId="162" fillId="1591" borderId="0" xfId="0" applyFont="1" applyFill="1" applyAlignment="1">
      <alignment horizontal="center" vertical="center" wrapText="1"/>
    </xf>
    <xf numFmtId="0" fontId="162" fillId="1592" borderId="0" xfId="0" applyFont="1" applyFill="1" applyAlignment="1">
      <alignment horizontal="center" vertical="center" wrapText="1"/>
    </xf>
    <xf numFmtId="0" fontId="162" fillId="1593" borderId="0" xfId="0" applyFont="1" applyFill="1" applyAlignment="1">
      <alignment horizontal="center" vertical="center" wrapText="1"/>
    </xf>
    <xf numFmtId="0" fontId="162" fillId="1594" borderId="0" xfId="0" applyFont="1" applyFill="1" applyAlignment="1">
      <alignment horizontal="center" vertical="center" wrapText="1"/>
    </xf>
    <xf numFmtId="0" fontId="162" fillId="1595" borderId="0" xfId="0" applyFont="1" applyFill="1" applyAlignment="1">
      <alignment horizontal="center" vertical="center" wrapText="1"/>
    </xf>
    <xf numFmtId="0" fontId="162" fillId="1596" borderId="0" xfId="0" applyFont="1" applyFill="1" applyAlignment="1">
      <alignment horizontal="center" vertical="center" wrapText="1"/>
    </xf>
    <xf numFmtId="0" fontId="162" fillId="1597" borderId="0" xfId="0" applyFont="1" applyFill="1" applyAlignment="1">
      <alignment horizontal="center" vertical="center" wrapText="1"/>
    </xf>
    <xf numFmtId="0" fontId="162" fillId="1598" borderId="0" xfId="0" applyFont="1" applyFill="1" applyAlignment="1">
      <alignment horizontal="center" vertical="center" wrapText="1"/>
    </xf>
    <xf numFmtId="0" fontId="162" fillId="1599" borderId="0" xfId="0" applyFont="1" applyFill="1" applyAlignment="1">
      <alignment horizontal="center" vertical="center" wrapText="1"/>
    </xf>
    <xf numFmtId="0" fontId="162" fillId="1600" borderId="0" xfId="0" applyFont="1" applyFill="1" applyAlignment="1">
      <alignment horizontal="center" vertical="center" wrapText="1"/>
    </xf>
    <xf numFmtId="0" fontId="162" fillId="1601" borderId="0" xfId="0" applyFont="1" applyFill="1" applyAlignment="1">
      <alignment horizontal="center" vertical="center" wrapText="1"/>
    </xf>
    <xf numFmtId="0" fontId="162" fillId="1602" borderId="0" xfId="0" applyFont="1" applyFill="1" applyAlignment="1">
      <alignment horizontal="center" vertical="center" wrapText="1"/>
    </xf>
    <xf numFmtId="0" fontId="162" fillId="1603" borderId="0" xfId="0" applyFont="1" applyFill="1" applyAlignment="1">
      <alignment horizontal="center" vertical="center" wrapText="1"/>
    </xf>
    <xf numFmtId="0" fontId="0" fillId="1604" borderId="0" xfId="0" applyFill="1" applyAlignment="1">
      <alignment horizontal="center" vertical="center" wrapText="1"/>
    </xf>
    <xf numFmtId="0" fontId="162" fillId="565" borderId="0" xfId="0" applyFont="1" applyFill="1" applyAlignment="1">
      <alignment horizontal="center" vertical="center" wrapText="1"/>
    </xf>
    <xf numFmtId="0" fontId="162" fillId="1605" borderId="0" xfId="0" applyFont="1" applyFill="1" applyAlignment="1">
      <alignment horizontal="center" vertical="center" wrapText="1"/>
    </xf>
    <xf numFmtId="0" fontId="162" fillId="1606" borderId="0" xfId="0" applyFont="1" applyFill="1" applyAlignment="1">
      <alignment horizontal="center" vertical="center" wrapText="1"/>
    </xf>
    <xf numFmtId="0" fontId="162" fillId="1607" borderId="0" xfId="0" applyFont="1" applyFill="1" applyAlignment="1">
      <alignment horizontal="center" vertical="center" wrapText="1"/>
    </xf>
    <xf numFmtId="0" fontId="162" fillId="8" borderId="0" xfId="0" applyFont="1" applyFill="1" applyAlignment="1">
      <alignment horizontal="center" vertical="center" wrapText="1"/>
    </xf>
    <xf numFmtId="0" fontId="162" fillId="1608" borderId="0" xfId="0" applyFont="1" applyFill="1" applyAlignment="1">
      <alignment horizontal="center" vertical="center" wrapText="1"/>
    </xf>
    <xf numFmtId="0" fontId="162" fillId="1609" borderId="0" xfId="0" applyFont="1" applyFill="1" applyAlignment="1">
      <alignment horizontal="center" vertical="center" wrapText="1"/>
    </xf>
    <xf numFmtId="0" fontId="0" fillId="1610" borderId="0" xfId="0" applyFill="1" applyAlignment="1">
      <alignment horizontal="center" vertical="center" wrapText="1"/>
    </xf>
    <xf numFmtId="0" fontId="0" fillId="1611" borderId="0" xfId="0" applyFill="1" applyAlignment="1">
      <alignment horizontal="center" vertical="center" wrapText="1"/>
    </xf>
    <xf numFmtId="0" fontId="162" fillId="1612" borderId="0" xfId="0" applyFont="1" applyFill="1" applyAlignment="1">
      <alignment horizontal="center" vertical="center" wrapText="1"/>
    </xf>
    <xf numFmtId="0" fontId="162" fillId="1613" borderId="0" xfId="0" applyFont="1" applyFill="1" applyAlignment="1">
      <alignment horizontal="center" vertical="center" wrapText="1"/>
    </xf>
    <xf numFmtId="0" fontId="162" fillId="1614" borderId="0" xfId="0" applyFont="1" applyFill="1" applyAlignment="1">
      <alignment horizontal="center" vertical="center" wrapText="1"/>
    </xf>
    <xf numFmtId="0" fontId="162" fillId="1615" borderId="0" xfId="0" applyFont="1" applyFill="1" applyAlignment="1">
      <alignment horizontal="center" vertical="center" wrapText="1"/>
    </xf>
    <xf numFmtId="0" fontId="162" fillId="1616" borderId="0" xfId="0" applyFont="1" applyFill="1" applyAlignment="1">
      <alignment horizontal="center" vertical="center" wrapText="1"/>
    </xf>
    <xf numFmtId="0" fontId="162" fillId="1617" borderId="0" xfId="0" applyFont="1" applyFill="1" applyAlignment="1">
      <alignment horizontal="center" vertical="center" wrapText="1"/>
    </xf>
    <xf numFmtId="0" fontId="0" fillId="1618" borderId="0" xfId="0" applyFill="1" applyAlignment="1">
      <alignment horizontal="center" vertical="center" wrapText="1"/>
    </xf>
    <xf numFmtId="0" fontId="0" fillId="1619" borderId="0" xfId="0" applyFill="1" applyAlignment="1">
      <alignment horizontal="center" vertical="center" wrapText="1"/>
    </xf>
    <xf numFmtId="0" fontId="0" fillId="1620" borderId="0" xfId="0" applyFill="1" applyAlignment="1">
      <alignment horizontal="center" vertical="center" wrapText="1"/>
    </xf>
    <xf numFmtId="0" fontId="162" fillId="1621" borderId="0" xfId="0" applyFont="1" applyFill="1" applyAlignment="1">
      <alignment horizontal="center" vertical="center" wrapText="1"/>
    </xf>
    <xf numFmtId="0" fontId="162" fillId="1622" borderId="0" xfId="0" applyFont="1" applyFill="1" applyAlignment="1">
      <alignment horizontal="center" vertical="center" wrapText="1"/>
    </xf>
    <xf numFmtId="0" fontId="162" fillId="1623" borderId="0" xfId="0" applyFont="1" applyFill="1" applyAlignment="1">
      <alignment horizontal="center" vertical="center" wrapText="1"/>
    </xf>
    <xf numFmtId="0" fontId="162" fillId="1624" borderId="0" xfId="0" applyFont="1" applyFill="1" applyAlignment="1">
      <alignment horizontal="center" vertical="center" wrapText="1"/>
    </xf>
    <xf numFmtId="0" fontId="162" fillId="1625" borderId="0" xfId="0" applyFont="1" applyFill="1" applyAlignment="1">
      <alignment horizontal="center" vertical="center" wrapText="1"/>
    </xf>
    <xf numFmtId="0" fontId="0" fillId="1626" borderId="0" xfId="0" applyFill="1" applyAlignment="1">
      <alignment horizontal="center" vertical="center" wrapText="1"/>
    </xf>
    <xf numFmtId="0" fontId="0" fillId="1627" borderId="0" xfId="0" applyFill="1" applyAlignment="1">
      <alignment horizontal="center" vertical="center" wrapText="1"/>
    </xf>
    <xf numFmtId="0" fontId="0" fillId="1628" borderId="0" xfId="0" applyFill="1" applyAlignment="1">
      <alignment horizontal="center" vertical="center" wrapText="1"/>
    </xf>
    <xf numFmtId="0" fontId="0" fillId="1629" borderId="0" xfId="0" applyFill="1" applyAlignment="1">
      <alignment horizontal="center" vertical="center" wrapText="1"/>
    </xf>
    <xf numFmtId="0" fontId="162" fillId="1630" borderId="0" xfId="0" applyFont="1" applyFill="1" applyAlignment="1">
      <alignment horizontal="center" vertical="center" wrapText="1"/>
    </xf>
    <xf numFmtId="0" fontId="162" fillId="1631" borderId="0" xfId="0" applyFont="1" applyFill="1" applyAlignment="1">
      <alignment horizontal="center" vertical="center" wrapText="1"/>
    </xf>
    <xf numFmtId="0" fontId="162" fillId="1632" borderId="0" xfId="0" applyFont="1" applyFill="1" applyAlignment="1">
      <alignment horizontal="center" vertical="center" wrapText="1"/>
    </xf>
    <xf numFmtId="0" fontId="162" fillId="1633" borderId="0" xfId="0" applyFont="1" applyFill="1" applyAlignment="1">
      <alignment horizontal="center" vertical="center" wrapText="1"/>
    </xf>
    <xf numFmtId="0" fontId="0" fillId="1634" borderId="0" xfId="0" applyFill="1" applyAlignment="1">
      <alignment horizontal="center" vertical="center" wrapText="1"/>
    </xf>
    <xf numFmtId="0" fontId="0" fillId="1635" borderId="0" xfId="0" applyFill="1" applyAlignment="1">
      <alignment horizontal="center" vertical="center" wrapText="1"/>
    </xf>
    <xf numFmtId="0" fontId="0" fillId="1636" borderId="0" xfId="0" applyFill="1" applyAlignment="1">
      <alignment horizontal="center" vertical="center" wrapText="1"/>
    </xf>
    <xf numFmtId="0" fontId="0" fillId="1637" borderId="0" xfId="0" applyFill="1" applyAlignment="1">
      <alignment horizontal="center" vertical="center" wrapText="1"/>
    </xf>
    <xf numFmtId="0" fontId="0" fillId="1638" borderId="0" xfId="0" applyFill="1" applyAlignment="1">
      <alignment horizontal="center" vertical="center" wrapText="1"/>
    </xf>
    <xf numFmtId="0" fontId="162" fillId="1639" borderId="0" xfId="0" applyFont="1" applyFill="1" applyAlignment="1">
      <alignment horizontal="center" vertical="center" wrapText="1"/>
    </xf>
    <xf numFmtId="0" fontId="162" fillId="1640" borderId="0" xfId="0" applyFont="1" applyFill="1" applyAlignment="1">
      <alignment horizontal="center" vertical="center" wrapText="1"/>
    </xf>
    <xf numFmtId="0" fontId="162" fillId="1641" borderId="0" xfId="0" applyFont="1" applyFill="1" applyAlignment="1">
      <alignment horizontal="center" vertical="center" wrapText="1"/>
    </xf>
    <xf numFmtId="0" fontId="0" fillId="1642" borderId="0" xfId="0" applyFill="1" applyAlignment="1">
      <alignment horizontal="center" vertical="center" wrapText="1"/>
    </xf>
    <xf numFmtId="0" fontId="0" fillId="1643" borderId="0" xfId="0" applyFill="1" applyAlignment="1">
      <alignment horizontal="center" vertical="center" wrapText="1"/>
    </xf>
    <xf numFmtId="0" fontId="0" fillId="1644" borderId="0" xfId="0" applyFill="1" applyAlignment="1">
      <alignment horizontal="center" vertical="center" wrapText="1"/>
    </xf>
    <xf numFmtId="0" fontId="0" fillId="1645" borderId="0" xfId="0" applyFill="1" applyAlignment="1">
      <alignment horizontal="center" vertical="center" wrapText="1"/>
    </xf>
    <xf numFmtId="0" fontId="0" fillId="1646" borderId="0" xfId="0" applyFill="1" applyAlignment="1">
      <alignment horizontal="center" vertical="center" wrapText="1"/>
    </xf>
    <xf numFmtId="0" fontId="0" fillId="125" borderId="0" xfId="0" applyFill="1" applyAlignment="1">
      <alignment horizontal="center" vertical="center" wrapText="1"/>
    </xf>
    <xf numFmtId="0" fontId="162" fillId="1647" borderId="0" xfId="0" applyFont="1" applyFill="1" applyAlignment="1">
      <alignment horizontal="center" vertical="center" wrapText="1"/>
    </xf>
    <xf numFmtId="0" fontId="162" fillId="1648" borderId="0" xfId="0" applyFont="1" applyFill="1" applyAlignment="1">
      <alignment horizontal="center" vertical="center" wrapText="1"/>
    </xf>
    <xf numFmtId="0" fontId="162" fillId="1649" borderId="0" xfId="0" applyFont="1" applyFill="1" applyAlignment="1">
      <alignment horizontal="center" vertical="center" wrapText="1"/>
    </xf>
    <xf numFmtId="0" fontId="162" fillId="1650" borderId="0" xfId="0" applyFont="1" applyFill="1" applyAlignment="1">
      <alignment horizontal="center" vertical="center" wrapText="1"/>
    </xf>
    <xf numFmtId="0" fontId="162" fillId="1651" borderId="0" xfId="0" applyFont="1" applyFill="1" applyAlignment="1">
      <alignment horizontal="center" vertical="center" wrapText="1"/>
    </xf>
    <xf numFmtId="0" fontId="162" fillId="1652" borderId="0" xfId="0" applyFont="1" applyFill="1" applyAlignment="1">
      <alignment horizontal="center" vertical="center" wrapText="1"/>
    </xf>
    <xf numFmtId="0" fontId="162" fillId="1653" borderId="0" xfId="0" applyFont="1" applyFill="1" applyAlignment="1">
      <alignment horizontal="center" vertical="center" wrapText="1"/>
    </xf>
    <xf numFmtId="0" fontId="162" fillId="1654" borderId="0" xfId="0" applyFont="1" applyFill="1" applyAlignment="1">
      <alignment horizontal="center" vertical="center" wrapText="1"/>
    </xf>
    <xf numFmtId="0" fontId="162" fillId="1655" borderId="0" xfId="0" applyFont="1" applyFill="1" applyAlignment="1">
      <alignment horizontal="center" vertical="center" wrapText="1"/>
    </xf>
    <xf numFmtId="0" fontId="162" fillId="1656" borderId="0" xfId="0" applyFont="1" applyFill="1" applyAlignment="1">
      <alignment horizontal="center" vertical="center" wrapText="1"/>
    </xf>
    <xf numFmtId="0" fontId="162" fillId="1657" borderId="0" xfId="0" applyFont="1" applyFill="1" applyAlignment="1">
      <alignment horizontal="center" vertical="center" wrapText="1"/>
    </xf>
    <xf numFmtId="0" fontId="162" fillId="1658" borderId="0" xfId="0" applyFont="1" applyFill="1" applyAlignment="1">
      <alignment horizontal="center" vertical="center" wrapText="1"/>
    </xf>
    <xf numFmtId="0" fontId="162" fillId="1659" borderId="0" xfId="0" applyFont="1" applyFill="1" applyAlignment="1">
      <alignment horizontal="center" vertical="center" wrapText="1"/>
    </xf>
    <xf numFmtId="0" fontId="162" fillId="1660" borderId="0" xfId="0" applyFont="1" applyFill="1" applyAlignment="1">
      <alignment horizontal="center" vertical="center" wrapText="1"/>
    </xf>
    <xf numFmtId="0" fontId="162" fillId="1661" borderId="0" xfId="0" applyFont="1" applyFill="1" applyAlignment="1">
      <alignment horizontal="center" vertical="center" wrapText="1"/>
    </xf>
    <xf numFmtId="0" fontId="162" fillId="1662" borderId="0" xfId="0" applyFont="1" applyFill="1" applyAlignment="1">
      <alignment horizontal="center" vertical="center" wrapText="1"/>
    </xf>
    <xf numFmtId="0" fontId="162" fillId="1663" borderId="0" xfId="0" applyFont="1" applyFill="1" applyAlignment="1">
      <alignment horizontal="center" vertical="center" wrapText="1"/>
    </xf>
    <xf numFmtId="0" fontId="162" fillId="1664" borderId="0" xfId="0" applyFont="1" applyFill="1" applyAlignment="1">
      <alignment horizontal="center" vertical="center" wrapText="1"/>
    </xf>
    <xf numFmtId="0" fontId="162" fillId="1665" borderId="0" xfId="0" applyFont="1" applyFill="1" applyAlignment="1">
      <alignment horizontal="center" vertical="center" wrapText="1"/>
    </xf>
    <xf numFmtId="0" fontId="162" fillId="1666" borderId="0" xfId="0" applyFont="1" applyFill="1" applyAlignment="1">
      <alignment horizontal="center" vertical="center" wrapText="1"/>
    </xf>
    <xf numFmtId="0" fontId="162" fillId="1667" borderId="0" xfId="0" applyFont="1" applyFill="1" applyAlignment="1">
      <alignment horizontal="center" vertical="center" wrapText="1"/>
    </xf>
    <xf numFmtId="0" fontId="162" fillId="1668" borderId="0" xfId="0" applyFont="1" applyFill="1" applyAlignment="1">
      <alignment horizontal="center" vertical="center" wrapText="1"/>
    </xf>
    <xf numFmtId="0" fontId="162" fillId="1669" borderId="0" xfId="0" applyFont="1" applyFill="1" applyAlignment="1">
      <alignment horizontal="center" vertical="center" wrapText="1"/>
    </xf>
    <xf numFmtId="0" fontId="162" fillId="1670" borderId="0" xfId="0" applyFont="1" applyFill="1" applyAlignment="1">
      <alignment horizontal="center" vertical="center" wrapText="1"/>
    </xf>
    <xf numFmtId="0" fontId="162" fillId="1671" borderId="0" xfId="0" applyFont="1" applyFill="1" applyAlignment="1">
      <alignment horizontal="center" vertical="center" wrapText="1"/>
    </xf>
    <xf numFmtId="0" fontId="162" fillId="1672" borderId="0" xfId="0" applyFont="1" applyFill="1" applyAlignment="1">
      <alignment horizontal="center" vertical="center" wrapText="1"/>
    </xf>
    <xf numFmtId="0" fontId="0" fillId="1673" borderId="0" xfId="0" applyFill="1" applyAlignment="1">
      <alignment horizontal="center" vertical="center" wrapText="1"/>
    </xf>
    <xf numFmtId="0" fontId="162" fillId="1674" borderId="0" xfId="0" applyFont="1" applyFill="1" applyAlignment="1">
      <alignment horizontal="center" vertical="center" wrapText="1"/>
    </xf>
    <xf numFmtId="0" fontId="162" fillId="1675" borderId="0" xfId="0" applyFont="1" applyFill="1" applyAlignment="1">
      <alignment horizontal="center" vertical="center" wrapText="1"/>
    </xf>
    <xf numFmtId="0" fontId="162" fillId="1676" borderId="0" xfId="0" applyFont="1" applyFill="1" applyAlignment="1">
      <alignment horizontal="center" vertical="center" wrapText="1"/>
    </xf>
    <xf numFmtId="0" fontId="162" fillId="1677" borderId="0" xfId="0" applyFont="1" applyFill="1" applyAlignment="1">
      <alignment horizontal="center" vertical="center" wrapText="1"/>
    </xf>
    <xf numFmtId="0" fontId="162" fillId="1678" borderId="0" xfId="0" applyFont="1" applyFill="1" applyAlignment="1">
      <alignment horizontal="center" vertical="center" wrapText="1"/>
    </xf>
    <xf numFmtId="0" fontId="162" fillId="1679" borderId="0" xfId="0" applyFont="1" applyFill="1" applyAlignment="1">
      <alignment horizontal="center" vertical="center" wrapText="1"/>
    </xf>
    <xf numFmtId="0" fontId="162" fillId="1680" borderId="0" xfId="0" applyFont="1" applyFill="1" applyAlignment="1">
      <alignment horizontal="center" vertical="center" wrapText="1"/>
    </xf>
    <xf numFmtId="0" fontId="0" fillId="1681" borderId="0" xfId="0" applyFill="1" applyAlignment="1">
      <alignment horizontal="center" vertical="center" wrapText="1"/>
    </xf>
    <xf numFmtId="0" fontId="0" fillId="1682" borderId="0" xfId="0" applyFill="1" applyAlignment="1">
      <alignment horizontal="center" vertical="center" wrapText="1"/>
    </xf>
    <xf numFmtId="0" fontId="162" fillId="1683" borderId="0" xfId="0" applyFont="1" applyFill="1" applyAlignment="1">
      <alignment horizontal="center" vertical="center" wrapText="1"/>
    </xf>
    <xf numFmtId="0" fontId="162" fillId="1684" borderId="0" xfId="0" applyFont="1" applyFill="1" applyAlignment="1">
      <alignment horizontal="center" vertical="center" wrapText="1"/>
    </xf>
    <xf numFmtId="0" fontId="162" fillId="1685" borderId="0" xfId="0" applyFont="1" applyFill="1" applyAlignment="1">
      <alignment horizontal="center" vertical="center" wrapText="1"/>
    </xf>
    <xf numFmtId="0" fontId="162" fillId="1686" borderId="0" xfId="0" applyFont="1" applyFill="1" applyAlignment="1">
      <alignment horizontal="center" vertical="center" wrapText="1"/>
    </xf>
    <xf numFmtId="0" fontId="162" fillId="1687" borderId="0" xfId="0" applyFont="1" applyFill="1" applyAlignment="1">
      <alignment horizontal="center" vertical="center" wrapText="1"/>
    </xf>
    <xf numFmtId="0" fontId="162" fillId="1688" borderId="0" xfId="0" applyFont="1" applyFill="1" applyAlignment="1">
      <alignment horizontal="center" vertical="center" wrapText="1"/>
    </xf>
    <xf numFmtId="0" fontId="0" fillId="1689" borderId="0" xfId="0" applyFill="1" applyAlignment="1">
      <alignment horizontal="center" vertical="center" wrapText="1"/>
    </xf>
    <xf numFmtId="0" fontId="0" fillId="1690" borderId="0" xfId="0" applyFill="1" applyAlignment="1">
      <alignment horizontal="center" vertical="center" wrapText="1"/>
    </xf>
    <xf numFmtId="0" fontId="0" fillId="1691" borderId="0" xfId="0" applyFill="1" applyAlignment="1">
      <alignment horizontal="center" vertical="center" wrapText="1"/>
    </xf>
    <xf numFmtId="0" fontId="162" fillId="1692" borderId="0" xfId="0" applyFont="1" applyFill="1" applyAlignment="1">
      <alignment horizontal="center" vertical="center" wrapText="1"/>
    </xf>
    <xf numFmtId="0" fontId="162" fillId="1693" borderId="0" xfId="0" applyFont="1" applyFill="1" applyAlignment="1">
      <alignment horizontal="center" vertical="center" wrapText="1"/>
    </xf>
    <xf numFmtId="0" fontId="162" fillId="1694" borderId="0" xfId="0" applyFont="1" applyFill="1" applyAlignment="1">
      <alignment horizontal="center" vertical="center" wrapText="1"/>
    </xf>
    <xf numFmtId="0" fontId="162" fillId="1695" borderId="0" xfId="0" applyFont="1" applyFill="1" applyAlignment="1">
      <alignment horizontal="center" vertical="center" wrapText="1"/>
    </xf>
    <xf numFmtId="0" fontId="162" fillId="1696" borderId="0" xfId="0" applyFont="1" applyFill="1" applyAlignment="1">
      <alignment horizontal="center" vertical="center" wrapText="1"/>
    </xf>
    <xf numFmtId="0" fontId="0" fillId="1697" borderId="0" xfId="0" applyFill="1" applyAlignment="1">
      <alignment horizontal="center" vertical="center" wrapText="1"/>
    </xf>
    <xf numFmtId="0" fontId="0" fillId="1698" borderId="0" xfId="0" applyFill="1" applyAlignment="1">
      <alignment horizontal="center" vertical="center" wrapText="1"/>
    </xf>
    <xf numFmtId="0" fontId="0" fillId="1699" borderId="0" xfId="0" applyFill="1" applyAlignment="1">
      <alignment horizontal="center" vertical="center" wrapText="1"/>
    </xf>
    <xf numFmtId="0" fontId="0" fillId="1700" borderId="0" xfId="0" applyFill="1" applyAlignment="1">
      <alignment horizontal="center" vertical="center" wrapText="1"/>
    </xf>
    <xf numFmtId="0" fontId="162" fillId="1701" borderId="0" xfId="0" applyFont="1" applyFill="1" applyAlignment="1">
      <alignment horizontal="center" vertical="center" wrapText="1"/>
    </xf>
    <xf numFmtId="0" fontId="162" fillId="1702" borderId="0" xfId="0" applyFont="1" applyFill="1" applyAlignment="1">
      <alignment horizontal="center" vertical="center" wrapText="1"/>
    </xf>
    <xf numFmtId="0" fontId="162" fillId="1703" borderId="0" xfId="0" applyFont="1" applyFill="1" applyAlignment="1">
      <alignment horizontal="center" vertical="center" wrapText="1"/>
    </xf>
    <xf numFmtId="0" fontId="162" fillId="1704" borderId="0" xfId="0" applyFont="1" applyFill="1" applyAlignment="1">
      <alignment horizontal="center" vertical="center" wrapText="1"/>
    </xf>
    <xf numFmtId="0" fontId="0" fillId="1705" borderId="0" xfId="0" applyFill="1" applyAlignment="1">
      <alignment horizontal="center" vertical="center" wrapText="1"/>
    </xf>
    <xf numFmtId="0" fontId="0" fillId="1706" borderId="0" xfId="0" applyFill="1" applyAlignment="1">
      <alignment horizontal="center" vertical="center" wrapText="1"/>
    </xf>
    <xf numFmtId="0" fontId="0" fillId="1707" borderId="0" xfId="0" applyFill="1" applyAlignment="1">
      <alignment horizontal="center" vertical="center" wrapText="1"/>
    </xf>
    <xf numFmtId="0" fontId="0" fillId="1708" borderId="0" xfId="0" applyFill="1" applyAlignment="1">
      <alignment horizontal="center" vertical="center" wrapText="1"/>
    </xf>
    <xf numFmtId="0" fontId="0" fillId="1709" borderId="0" xfId="0" applyFill="1" applyAlignment="1">
      <alignment horizontal="center" vertical="center" wrapText="1"/>
    </xf>
    <xf numFmtId="0" fontId="162" fillId="1710" borderId="0" xfId="0" applyFont="1" applyFill="1" applyAlignment="1">
      <alignment horizontal="center" vertical="center" wrapText="1"/>
    </xf>
    <xf numFmtId="0" fontId="162" fillId="1711" borderId="0" xfId="0" applyFont="1" applyFill="1" applyAlignment="1">
      <alignment horizontal="center" vertical="center" wrapText="1"/>
    </xf>
    <xf numFmtId="0" fontId="162" fillId="1712" borderId="0" xfId="0" applyFont="1" applyFill="1" applyAlignment="1">
      <alignment horizontal="center" vertical="center" wrapText="1"/>
    </xf>
    <xf numFmtId="0" fontId="0" fillId="1713" borderId="0" xfId="0" applyFill="1" applyAlignment="1">
      <alignment horizontal="center" vertical="center" wrapText="1"/>
    </xf>
    <xf numFmtId="0" fontId="0" fillId="1714" borderId="0" xfId="0" applyFill="1" applyAlignment="1">
      <alignment horizontal="center" vertical="center" wrapText="1"/>
    </xf>
    <xf numFmtId="0" fontId="0" fillId="1715" borderId="0" xfId="0" applyFill="1" applyAlignment="1">
      <alignment horizontal="center" vertical="center" wrapText="1"/>
    </xf>
    <xf numFmtId="0" fontId="0" fillId="1716" borderId="0" xfId="0" applyFill="1" applyAlignment="1">
      <alignment horizontal="center" vertical="center" wrapText="1"/>
    </xf>
    <xf numFmtId="0" fontId="0" fillId="1717" borderId="0" xfId="0" applyFill="1" applyAlignment="1">
      <alignment horizontal="center" vertical="center" wrapText="1"/>
    </xf>
    <xf numFmtId="0" fontId="0" fillId="1718" borderId="0" xfId="0" applyFill="1" applyAlignment="1">
      <alignment horizontal="center" vertical="center" wrapText="1"/>
    </xf>
    <xf numFmtId="0" fontId="162" fillId="1719" borderId="0" xfId="0" applyFont="1" applyFill="1" applyAlignment="1">
      <alignment horizontal="center" vertical="center" wrapText="1"/>
    </xf>
    <xf numFmtId="0" fontId="162" fillId="1720" borderId="0" xfId="0" applyFont="1" applyFill="1" applyAlignment="1">
      <alignment horizontal="center" vertical="center" wrapText="1"/>
    </xf>
    <xf numFmtId="0" fontId="0" fillId="1721" borderId="0" xfId="0" applyFill="1" applyAlignment="1">
      <alignment horizontal="center" vertical="center" wrapText="1"/>
    </xf>
    <xf numFmtId="0" fontId="0" fillId="1722" borderId="0" xfId="0" applyFill="1" applyAlignment="1">
      <alignment horizontal="center" vertical="center" wrapText="1"/>
    </xf>
    <xf numFmtId="0" fontId="0" fillId="1723" borderId="0" xfId="0" applyFill="1" applyAlignment="1">
      <alignment horizontal="center" vertical="center" wrapText="1"/>
    </xf>
    <xf numFmtId="0" fontId="0" fillId="1724" borderId="0" xfId="0" applyFill="1" applyAlignment="1">
      <alignment horizontal="center" vertical="center" wrapText="1"/>
    </xf>
    <xf numFmtId="0" fontId="0" fillId="1725" borderId="0" xfId="0" applyFill="1" applyAlignment="1">
      <alignment horizontal="center" vertical="center" wrapText="1"/>
    </xf>
    <xf numFmtId="0" fontId="0" fillId="1726" borderId="0" xfId="0" applyFill="1" applyAlignment="1">
      <alignment horizontal="center" vertical="center" wrapText="1"/>
    </xf>
    <xf numFmtId="0" fontId="0" fillId="1727" borderId="0" xfId="0" applyFill="1" applyAlignment="1">
      <alignment horizontal="center" vertical="center" wrapText="1"/>
    </xf>
    <xf numFmtId="0" fontId="162" fillId="43" borderId="0" xfId="0" applyFont="1" applyFill="1" applyAlignment="1">
      <alignment horizontal="center" vertical="center" wrapText="1"/>
    </xf>
    <xf numFmtId="0" fontId="162" fillId="1728" borderId="0" xfId="0" applyFont="1" applyFill="1" applyAlignment="1">
      <alignment horizontal="center" vertical="center" wrapText="1"/>
    </xf>
    <xf numFmtId="0" fontId="162" fillId="1729" borderId="0" xfId="0" applyFont="1" applyFill="1" applyAlignment="1">
      <alignment horizontal="center" vertical="center" wrapText="1"/>
    </xf>
    <xf numFmtId="0" fontId="162" fillId="1730" borderId="0" xfId="0" applyFont="1" applyFill="1" applyAlignment="1">
      <alignment horizontal="center" vertical="center" wrapText="1"/>
    </xf>
    <xf numFmtId="0" fontId="162" fillId="1731" borderId="0" xfId="0" applyFont="1" applyFill="1" applyAlignment="1">
      <alignment horizontal="center" vertical="center" wrapText="1"/>
    </xf>
    <xf numFmtId="0" fontId="162" fillId="1732" borderId="0" xfId="0" applyFont="1" applyFill="1" applyAlignment="1">
      <alignment horizontal="center" vertical="center" wrapText="1"/>
    </xf>
    <xf numFmtId="0" fontId="162" fillId="1733" borderId="0" xfId="0" applyFont="1" applyFill="1" applyAlignment="1">
      <alignment horizontal="center" vertical="center" wrapText="1"/>
    </xf>
    <xf numFmtId="0" fontId="162" fillId="1734" borderId="0" xfId="0" applyFont="1" applyFill="1" applyAlignment="1">
      <alignment horizontal="center" vertical="center" wrapText="1"/>
    </xf>
    <xf numFmtId="0" fontId="162" fillId="1735" borderId="0" xfId="0" applyFont="1" applyFill="1" applyAlignment="1">
      <alignment horizontal="center" vertical="center" wrapText="1"/>
    </xf>
    <xf numFmtId="0" fontId="162" fillId="1736" borderId="0" xfId="0" applyFont="1" applyFill="1" applyAlignment="1">
      <alignment horizontal="center" vertical="center" wrapText="1"/>
    </xf>
    <xf numFmtId="0" fontId="162" fillId="1737" borderId="0" xfId="0" applyFont="1" applyFill="1" applyAlignment="1">
      <alignment horizontal="center" vertical="center" wrapText="1"/>
    </xf>
    <xf numFmtId="0" fontId="162" fillId="1738" borderId="0" xfId="0" applyFont="1" applyFill="1" applyAlignment="1">
      <alignment horizontal="center" vertical="center" wrapText="1"/>
    </xf>
    <xf numFmtId="0" fontId="162" fillId="1739" borderId="0" xfId="0" applyFont="1" applyFill="1" applyAlignment="1">
      <alignment horizontal="center" vertical="center" wrapText="1"/>
    </xf>
    <xf numFmtId="0" fontId="162" fillId="1740" borderId="0" xfId="0" applyFont="1" applyFill="1" applyAlignment="1">
      <alignment horizontal="center" vertical="center" wrapText="1"/>
    </xf>
    <xf numFmtId="0" fontId="162" fillId="1741" borderId="0" xfId="0" applyFont="1" applyFill="1" applyAlignment="1">
      <alignment horizontal="center" vertical="center" wrapText="1"/>
    </xf>
    <xf numFmtId="0" fontId="162" fillId="1742" borderId="0" xfId="0" applyFont="1" applyFill="1" applyAlignment="1">
      <alignment horizontal="center" vertical="center" wrapText="1"/>
    </xf>
    <xf numFmtId="0" fontId="162" fillId="1743" borderId="0" xfId="0" applyFont="1" applyFill="1" applyAlignment="1">
      <alignment horizontal="center" vertical="center" wrapText="1"/>
    </xf>
    <xf numFmtId="0" fontId="0" fillId="1744" borderId="0" xfId="0" applyFill="1" applyAlignment="1">
      <alignment horizontal="center" vertical="center" wrapText="1"/>
    </xf>
    <xf numFmtId="0" fontId="162" fillId="1745" borderId="0" xfId="0" applyFont="1" applyFill="1" applyAlignment="1">
      <alignment horizontal="center" vertical="center" wrapText="1"/>
    </xf>
    <xf numFmtId="0" fontId="162" fillId="1746" borderId="0" xfId="0" applyFont="1" applyFill="1" applyAlignment="1">
      <alignment horizontal="center" vertical="center" wrapText="1"/>
    </xf>
    <xf numFmtId="0" fontId="162" fillId="1747" borderId="0" xfId="0" applyFont="1" applyFill="1" applyAlignment="1">
      <alignment horizontal="center" vertical="center" wrapText="1"/>
    </xf>
    <xf numFmtId="0" fontId="162" fillId="1748" borderId="0" xfId="0" applyFont="1" applyFill="1" applyAlignment="1">
      <alignment horizontal="center" vertical="center" wrapText="1"/>
    </xf>
    <xf numFmtId="0" fontId="162" fillId="1749" borderId="0" xfId="0" applyFont="1" applyFill="1" applyAlignment="1">
      <alignment horizontal="center" vertical="center" wrapText="1"/>
    </xf>
    <xf numFmtId="0" fontId="162" fillId="1750" borderId="0" xfId="0" applyFont="1" applyFill="1" applyAlignment="1">
      <alignment horizontal="center" vertical="center" wrapText="1"/>
    </xf>
    <xf numFmtId="0" fontId="162" fillId="1751" borderId="0" xfId="0" applyFont="1" applyFill="1" applyAlignment="1">
      <alignment horizontal="center" vertical="center" wrapText="1"/>
    </xf>
    <xf numFmtId="0" fontId="0" fillId="1752" borderId="0" xfId="0" applyFill="1" applyAlignment="1">
      <alignment horizontal="center" vertical="center" wrapText="1"/>
    </xf>
    <xf numFmtId="0" fontId="0" fillId="1753" borderId="0" xfId="0" applyFill="1" applyAlignment="1">
      <alignment horizontal="center" vertical="center" wrapText="1"/>
    </xf>
    <xf numFmtId="0" fontId="162" fillId="1754" borderId="0" xfId="0" applyFont="1" applyFill="1" applyAlignment="1">
      <alignment horizontal="center" vertical="center" wrapText="1"/>
    </xf>
    <xf numFmtId="0" fontId="162" fillId="1755" borderId="0" xfId="0" applyFont="1" applyFill="1" applyAlignment="1">
      <alignment horizontal="center" vertical="center" wrapText="1"/>
    </xf>
    <xf numFmtId="0" fontId="162" fillId="1756" borderId="0" xfId="0" applyFont="1" applyFill="1" applyAlignment="1">
      <alignment horizontal="center" vertical="center" wrapText="1"/>
    </xf>
    <xf numFmtId="0" fontId="162" fillId="1757" borderId="0" xfId="0" applyFont="1" applyFill="1" applyAlignment="1">
      <alignment horizontal="center" vertical="center" wrapText="1"/>
    </xf>
    <xf numFmtId="0" fontId="162" fillId="1758" borderId="0" xfId="0" applyFont="1" applyFill="1" applyAlignment="1">
      <alignment horizontal="center" vertical="center" wrapText="1"/>
    </xf>
    <xf numFmtId="0" fontId="162" fillId="1759" borderId="0" xfId="0" applyFont="1" applyFill="1" applyAlignment="1">
      <alignment horizontal="center" vertical="center" wrapText="1"/>
    </xf>
    <xf numFmtId="0" fontId="0" fillId="1760" borderId="0" xfId="0" applyFill="1" applyAlignment="1">
      <alignment horizontal="center" vertical="center" wrapText="1"/>
    </xf>
    <xf numFmtId="0" fontId="0" fillId="1761" borderId="0" xfId="0" applyFill="1" applyAlignment="1">
      <alignment horizontal="center" vertical="center" wrapText="1"/>
    </xf>
    <xf numFmtId="0" fontId="0" fillId="1762" borderId="0" xfId="0" applyFill="1" applyAlignment="1">
      <alignment horizontal="center" vertical="center" wrapText="1"/>
    </xf>
    <xf numFmtId="0" fontId="162" fillId="1763" borderId="0" xfId="0" applyFont="1" applyFill="1" applyAlignment="1">
      <alignment horizontal="center" vertical="center" wrapText="1"/>
    </xf>
    <xf numFmtId="0" fontId="162" fillId="1764" borderId="0" xfId="0" applyFont="1" applyFill="1" applyAlignment="1">
      <alignment horizontal="center" vertical="center" wrapText="1"/>
    </xf>
    <xf numFmtId="0" fontId="162" fillId="1765" borderId="0" xfId="0" applyFont="1" applyFill="1" applyAlignment="1">
      <alignment horizontal="center" vertical="center" wrapText="1"/>
    </xf>
    <xf numFmtId="0" fontId="162" fillId="1766" borderId="0" xfId="0" applyFont="1" applyFill="1" applyAlignment="1">
      <alignment horizontal="center" vertical="center" wrapText="1"/>
    </xf>
    <xf numFmtId="0" fontId="162" fillId="1767" borderId="0" xfId="0" applyFont="1" applyFill="1" applyAlignment="1">
      <alignment horizontal="center" vertical="center" wrapText="1"/>
    </xf>
    <xf numFmtId="0" fontId="0" fillId="1768" borderId="0" xfId="0" applyFill="1" applyAlignment="1">
      <alignment horizontal="center" vertical="center" wrapText="1"/>
    </xf>
    <xf numFmtId="0" fontId="0" fillId="1769" borderId="0" xfId="0" applyFill="1" applyAlignment="1">
      <alignment horizontal="center" vertical="center" wrapText="1"/>
    </xf>
    <xf numFmtId="0" fontId="0" fillId="1770" borderId="0" xfId="0" applyFill="1" applyAlignment="1">
      <alignment horizontal="center" vertical="center" wrapText="1"/>
    </xf>
    <xf numFmtId="0" fontId="0" fillId="1771" borderId="0" xfId="0" applyFill="1" applyAlignment="1">
      <alignment horizontal="center" vertical="center" wrapText="1"/>
    </xf>
    <xf numFmtId="0" fontId="162" fillId="1772" borderId="0" xfId="0" applyFont="1" applyFill="1" applyAlignment="1">
      <alignment horizontal="center" vertical="center" wrapText="1"/>
    </xf>
    <xf numFmtId="0" fontId="162" fillId="1773" borderId="0" xfId="0" applyFont="1" applyFill="1" applyAlignment="1">
      <alignment horizontal="center" vertical="center" wrapText="1"/>
    </xf>
    <xf numFmtId="0" fontId="162" fillId="1774" borderId="0" xfId="0" applyFont="1" applyFill="1" applyAlignment="1">
      <alignment horizontal="center" vertical="center" wrapText="1"/>
    </xf>
    <xf numFmtId="0" fontId="162" fillId="1775" borderId="0" xfId="0" applyFont="1" applyFill="1" applyAlignment="1">
      <alignment horizontal="center" vertical="center" wrapText="1"/>
    </xf>
    <xf numFmtId="0" fontId="0" fillId="1776" borderId="0" xfId="0" applyFill="1" applyAlignment="1">
      <alignment horizontal="center" vertical="center" wrapText="1"/>
    </xf>
    <xf numFmtId="0" fontId="0" fillId="1777" borderId="0" xfId="0" applyFill="1" applyAlignment="1">
      <alignment horizontal="center" vertical="center" wrapText="1"/>
    </xf>
    <xf numFmtId="0" fontId="0" fillId="1778" borderId="0" xfId="0" applyFill="1" applyAlignment="1">
      <alignment horizontal="center" vertical="center" wrapText="1"/>
    </xf>
    <xf numFmtId="0" fontId="0" fillId="1779" borderId="0" xfId="0" applyFill="1" applyAlignment="1">
      <alignment horizontal="center" vertical="center" wrapText="1"/>
    </xf>
    <xf numFmtId="0" fontId="0" fillId="1780" borderId="0" xfId="0" applyFill="1" applyAlignment="1">
      <alignment horizontal="center" vertical="center" wrapText="1"/>
    </xf>
    <xf numFmtId="0" fontId="162" fillId="1781" borderId="0" xfId="0" applyFont="1" applyFill="1" applyAlignment="1">
      <alignment horizontal="center" vertical="center" wrapText="1"/>
    </xf>
    <xf numFmtId="0" fontId="162" fillId="1782" borderId="0" xfId="0" applyFont="1" applyFill="1" applyAlignment="1">
      <alignment horizontal="center" vertical="center" wrapText="1"/>
    </xf>
    <xf numFmtId="0" fontId="162" fillId="1783" borderId="0" xfId="0" applyFont="1" applyFill="1" applyAlignment="1">
      <alignment horizontal="center" vertical="center" wrapText="1"/>
    </xf>
    <xf numFmtId="0" fontId="0" fillId="1784" borderId="0" xfId="0" applyFill="1" applyAlignment="1">
      <alignment horizontal="center" vertical="center" wrapText="1"/>
    </xf>
    <xf numFmtId="0" fontId="0" fillId="1785" borderId="0" xfId="0" applyFill="1" applyAlignment="1">
      <alignment horizontal="center" vertical="center" wrapText="1"/>
    </xf>
    <xf numFmtId="0" fontId="0" fillId="1786" borderId="0" xfId="0" applyFill="1" applyAlignment="1">
      <alignment horizontal="center" vertical="center" wrapText="1"/>
    </xf>
    <xf numFmtId="0" fontId="0" fillId="427" borderId="0" xfId="0" applyFill="1" applyAlignment="1">
      <alignment horizontal="center" vertical="center" wrapText="1"/>
    </xf>
    <xf numFmtId="0" fontId="0" fillId="1787" borderId="0" xfId="0" applyFill="1" applyAlignment="1">
      <alignment horizontal="center" vertical="center" wrapText="1"/>
    </xf>
    <xf numFmtId="0" fontId="0" fillId="1788" borderId="0" xfId="0" applyFill="1" applyAlignment="1">
      <alignment horizontal="center" vertical="center" wrapText="1"/>
    </xf>
    <xf numFmtId="0" fontId="162" fillId="1789" borderId="0" xfId="0" applyFont="1" applyFill="1" applyAlignment="1">
      <alignment horizontal="center" vertical="center" wrapText="1"/>
    </xf>
    <xf numFmtId="0" fontId="162" fillId="1790" borderId="0" xfId="0" applyFont="1" applyFill="1" applyAlignment="1">
      <alignment horizontal="center" vertical="center" wrapText="1"/>
    </xf>
    <xf numFmtId="0" fontId="0" fillId="1791" borderId="0" xfId="0" applyFill="1" applyAlignment="1">
      <alignment horizontal="center" vertical="center" wrapText="1"/>
    </xf>
    <xf numFmtId="0" fontId="0" fillId="1792" borderId="0" xfId="0" applyFill="1" applyAlignment="1">
      <alignment horizontal="center" vertical="center" wrapText="1"/>
    </xf>
    <xf numFmtId="0" fontId="0" fillId="1793" borderId="0" xfId="0" applyFill="1" applyAlignment="1">
      <alignment horizontal="center" vertical="center" wrapText="1"/>
    </xf>
    <xf numFmtId="0" fontId="0" fillId="1794" borderId="0" xfId="0" applyFill="1" applyAlignment="1">
      <alignment horizontal="center" vertical="center" wrapText="1"/>
    </xf>
    <xf numFmtId="0" fontId="0" fillId="1795" borderId="0" xfId="0" applyFill="1" applyAlignment="1">
      <alignment horizontal="center" vertical="center" wrapText="1"/>
    </xf>
    <xf numFmtId="0" fontId="0" fillId="1796" borderId="0" xfId="0" applyFill="1" applyAlignment="1">
      <alignment horizontal="center" vertical="center" wrapText="1"/>
    </xf>
    <xf numFmtId="0" fontId="0" fillId="1797" borderId="0" xfId="0" applyFill="1" applyAlignment="1">
      <alignment horizontal="center" vertical="center" wrapText="1"/>
    </xf>
    <xf numFmtId="0" fontId="162" fillId="1798" borderId="0" xfId="0" applyFont="1" applyFill="1" applyAlignment="1">
      <alignment horizontal="center" vertical="center" wrapText="1"/>
    </xf>
    <xf numFmtId="0" fontId="0" fillId="1799" borderId="0" xfId="0" applyFill="1" applyAlignment="1">
      <alignment horizontal="center" vertical="center" wrapText="1"/>
    </xf>
    <xf numFmtId="0" fontId="0" fillId="1800" borderId="0" xfId="0" applyFill="1" applyAlignment="1">
      <alignment horizontal="center" vertical="center" wrapText="1"/>
    </xf>
    <xf numFmtId="0" fontId="0" fillId="1801" borderId="0" xfId="0" applyFill="1" applyAlignment="1">
      <alignment horizontal="center" vertical="center" wrapText="1"/>
    </xf>
    <xf numFmtId="0" fontId="0" fillId="1802" borderId="0" xfId="0" applyFill="1" applyAlignment="1">
      <alignment horizontal="center" vertical="center" wrapText="1"/>
    </xf>
    <xf numFmtId="0" fontId="0" fillId="1803" borderId="0" xfId="0" applyFill="1" applyAlignment="1">
      <alignment horizontal="center" vertical="center" wrapText="1"/>
    </xf>
    <xf numFmtId="0" fontId="0" fillId="1804" borderId="0" xfId="0" applyFill="1" applyAlignment="1">
      <alignment horizontal="center" vertical="center" wrapText="1"/>
    </xf>
    <xf numFmtId="0" fontId="0" fillId="1805" borderId="0" xfId="0" applyFill="1" applyAlignment="1">
      <alignment horizontal="center" vertical="center" wrapText="1"/>
    </xf>
    <xf numFmtId="0" fontId="0" fillId="1806" borderId="0" xfId="0" applyFill="1" applyAlignment="1">
      <alignment horizontal="center" vertical="center" wrapText="1"/>
    </xf>
    <xf numFmtId="0" fontId="162" fillId="1807" borderId="0" xfId="0" applyFont="1" applyFill="1" applyAlignment="1">
      <alignment horizontal="center" vertical="center" wrapText="1"/>
    </xf>
    <xf numFmtId="0" fontId="162" fillId="1808" borderId="0" xfId="0" applyFont="1" applyFill="1" applyAlignment="1">
      <alignment horizontal="center" vertical="center" wrapText="1"/>
    </xf>
    <xf numFmtId="0" fontId="162" fillId="1809" borderId="0" xfId="0" applyFont="1" applyFill="1" applyAlignment="1">
      <alignment horizontal="center" vertical="center" wrapText="1"/>
    </xf>
    <xf numFmtId="0" fontId="162" fillId="1810" borderId="0" xfId="0" applyFont="1" applyFill="1" applyAlignment="1">
      <alignment horizontal="center" vertical="center" wrapText="1"/>
    </xf>
    <xf numFmtId="0" fontId="162" fillId="1811" borderId="0" xfId="0" applyFont="1" applyFill="1" applyAlignment="1">
      <alignment horizontal="center" vertical="center" wrapText="1"/>
    </xf>
    <xf numFmtId="0" fontId="162" fillId="1812" borderId="0" xfId="0" applyFont="1" applyFill="1" applyAlignment="1">
      <alignment horizontal="center" vertical="center" wrapText="1"/>
    </xf>
    <xf numFmtId="0" fontId="162" fillId="1813" borderId="0" xfId="0" applyFont="1" applyFill="1" applyAlignment="1">
      <alignment horizontal="center" vertical="center" wrapText="1"/>
    </xf>
    <xf numFmtId="0" fontId="162" fillId="1814" borderId="0" xfId="0" applyFont="1" applyFill="1" applyAlignment="1">
      <alignment horizontal="center" vertical="center" wrapText="1"/>
    </xf>
    <xf numFmtId="0" fontId="0" fillId="1815" borderId="0" xfId="0" applyFill="1" applyAlignment="1">
      <alignment horizontal="center" vertical="center" wrapText="1"/>
    </xf>
    <xf numFmtId="0" fontId="162" fillId="1816" borderId="0" xfId="0" applyFont="1" applyFill="1" applyAlignment="1">
      <alignment horizontal="center" vertical="center" wrapText="1"/>
    </xf>
    <xf numFmtId="0" fontId="162" fillId="1817" borderId="0" xfId="0" applyFont="1" applyFill="1" applyAlignment="1">
      <alignment horizontal="center" vertical="center" wrapText="1"/>
    </xf>
    <xf numFmtId="0" fontId="162" fillId="1818" borderId="0" xfId="0" applyFont="1" applyFill="1" applyAlignment="1">
      <alignment horizontal="center" vertical="center" wrapText="1"/>
    </xf>
    <xf numFmtId="0" fontId="162" fillId="1819" borderId="0" xfId="0" applyFont="1" applyFill="1" applyAlignment="1">
      <alignment horizontal="center" vertical="center" wrapText="1"/>
    </xf>
    <xf numFmtId="0" fontId="162" fillId="1820" borderId="0" xfId="0" applyFont="1" applyFill="1" applyAlignment="1">
      <alignment horizontal="center" vertical="center" wrapText="1"/>
    </xf>
    <xf numFmtId="0" fontId="162" fillId="1821" borderId="0" xfId="0" applyFont="1" applyFill="1" applyAlignment="1">
      <alignment horizontal="center" vertical="center" wrapText="1"/>
    </xf>
    <xf numFmtId="0" fontId="162" fillId="1822" borderId="0" xfId="0" applyFont="1" applyFill="1" applyAlignment="1">
      <alignment horizontal="center" vertical="center" wrapText="1"/>
    </xf>
    <xf numFmtId="0" fontId="0" fillId="1823" borderId="0" xfId="0" applyFill="1" applyAlignment="1">
      <alignment horizontal="center" vertical="center" wrapText="1"/>
    </xf>
    <xf numFmtId="0" fontId="0" fillId="1824" borderId="0" xfId="0" applyFill="1" applyAlignment="1">
      <alignment horizontal="center" vertical="center" wrapText="1"/>
    </xf>
    <xf numFmtId="0" fontId="162" fillId="1825" borderId="0" xfId="0" applyFont="1" applyFill="1" applyAlignment="1">
      <alignment horizontal="center" vertical="center" wrapText="1"/>
    </xf>
    <xf numFmtId="0" fontId="162" fillId="1826" borderId="0" xfId="0" applyFont="1" applyFill="1" applyAlignment="1">
      <alignment horizontal="center" vertical="center" wrapText="1"/>
    </xf>
    <xf numFmtId="0" fontId="162" fillId="1827" borderId="0" xfId="0" applyFont="1" applyFill="1" applyAlignment="1">
      <alignment horizontal="center" vertical="center" wrapText="1"/>
    </xf>
    <xf numFmtId="0" fontId="162" fillId="1828" borderId="0" xfId="0" applyFont="1" applyFill="1" applyAlignment="1">
      <alignment horizontal="center" vertical="center" wrapText="1"/>
    </xf>
    <xf numFmtId="0" fontId="162" fillId="1829" borderId="0" xfId="0" applyFont="1" applyFill="1" applyAlignment="1">
      <alignment horizontal="center" vertical="center" wrapText="1"/>
    </xf>
    <xf numFmtId="0" fontId="162" fillId="1830" borderId="0" xfId="0" applyFont="1" applyFill="1" applyAlignment="1">
      <alignment horizontal="center" vertical="center" wrapText="1"/>
    </xf>
    <xf numFmtId="0" fontId="0" fillId="1831" borderId="0" xfId="0" applyFill="1" applyAlignment="1">
      <alignment horizontal="center" vertical="center" wrapText="1"/>
    </xf>
    <xf numFmtId="0" fontId="0" fillId="1832" borderId="0" xfId="0" applyFill="1" applyAlignment="1">
      <alignment horizontal="center" vertical="center" wrapText="1"/>
    </xf>
    <xf numFmtId="0" fontId="0" fillId="1833" borderId="0" xfId="0" applyFill="1" applyAlignment="1">
      <alignment horizontal="center" vertical="center" wrapText="1"/>
    </xf>
    <xf numFmtId="0" fontId="162" fillId="1834" borderId="0" xfId="0" applyFont="1" applyFill="1" applyAlignment="1">
      <alignment horizontal="center" vertical="center" wrapText="1"/>
    </xf>
    <xf numFmtId="0" fontId="162" fillId="1835" borderId="0" xfId="0" applyFont="1" applyFill="1" applyAlignment="1">
      <alignment horizontal="center" vertical="center" wrapText="1"/>
    </xf>
    <xf numFmtId="0" fontId="162" fillId="1836" borderId="0" xfId="0" applyFont="1" applyFill="1" applyAlignment="1">
      <alignment horizontal="center" vertical="center" wrapText="1"/>
    </xf>
    <xf numFmtId="0" fontId="162" fillId="1837" borderId="0" xfId="0" applyFont="1" applyFill="1" applyAlignment="1">
      <alignment horizontal="center" vertical="center" wrapText="1"/>
    </xf>
    <xf numFmtId="0" fontId="162" fillId="1838" borderId="0" xfId="0" applyFont="1" applyFill="1" applyAlignment="1">
      <alignment horizontal="center" vertical="center" wrapText="1"/>
    </xf>
    <xf numFmtId="0" fontId="0" fillId="1839" borderId="0" xfId="0" applyFill="1" applyAlignment="1">
      <alignment horizontal="center" vertical="center" wrapText="1"/>
    </xf>
    <xf numFmtId="0" fontId="0" fillId="1840" borderId="0" xfId="0" applyFill="1" applyAlignment="1">
      <alignment horizontal="center" vertical="center" wrapText="1"/>
    </xf>
    <xf numFmtId="0" fontId="0" fillId="1841" borderId="0" xfId="0" applyFill="1" applyAlignment="1">
      <alignment horizontal="center" vertical="center" wrapText="1"/>
    </xf>
    <xf numFmtId="0" fontId="0" fillId="1842" borderId="0" xfId="0" applyFill="1" applyAlignment="1">
      <alignment horizontal="center" vertical="center" wrapText="1"/>
    </xf>
    <xf numFmtId="0" fontId="162" fillId="1843" borderId="0" xfId="0" applyFont="1" applyFill="1" applyAlignment="1">
      <alignment horizontal="center" vertical="center" wrapText="1"/>
    </xf>
    <xf numFmtId="0" fontId="162" fillId="1844" borderId="0" xfId="0" applyFont="1" applyFill="1" applyAlignment="1">
      <alignment horizontal="center" vertical="center" wrapText="1"/>
    </xf>
    <xf numFmtId="0" fontId="162" fillId="1845" borderId="0" xfId="0" applyFont="1" applyFill="1" applyAlignment="1">
      <alignment horizontal="center" vertical="center" wrapText="1"/>
    </xf>
    <xf numFmtId="0" fontId="162" fillId="1846" borderId="0" xfId="0" applyFont="1" applyFill="1" applyAlignment="1">
      <alignment horizontal="center" vertical="center" wrapText="1"/>
    </xf>
    <xf numFmtId="0" fontId="0" fillId="1847" borderId="0" xfId="0" applyFill="1" applyAlignment="1">
      <alignment horizontal="center" vertical="center" wrapText="1"/>
    </xf>
    <xf numFmtId="0" fontId="0" fillId="1848" borderId="0" xfId="0" applyFill="1" applyAlignment="1">
      <alignment horizontal="center" vertical="center" wrapText="1"/>
    </xf>
    <xf numFmtId="0" fontId="0" fillId="1849" borderId="0" xfId="0" applyFill="1" applyAlignment="1">
      <alignment horizontal="center" vertical="center" wrapText="1"/>
    </xf>
    <xf numFmtId="0" fontId="0" fillId="1850" borderId="0" xfId="0" applyFill="1" applyAlignment="1">
      <alignment horizontal="center" vertical="center" wrapText="1"/>
    </xf>
    <xf numFmtId="0" fontId="0" fillId="1851" borderId="0" xfId="0" applyFill="1" applyAlignment="1">
      <alignment horizontal="center" vertical="center" wrapText="1"/>
    </xf>
    <xf numFmtId="0" fontId="162" fillId="1852" borderId="0" xfId="0" applyFont="1" applyFill="1" applyAlignment="1">
      <alignment horizontal="center" vertical="center" wrapText="1"/>
    </xf>
    <xf numFmtId="0" fontId="162" fillId="1853" borderId="0" xfId="0" applyFont="1" applyFill="1" applyAlignment="1">
      <alignment horizontal="center" vertical="center" wrapText="1"/>
    </xf>
    <xf numFmtId="0" fontId="162" fillId="1854" borderId="0" xfId="0" applyFont="1" applyFill="1" applyAlignment="1">
      <alignment horizontal="center" vertical="center" wrapText="1"/>
    </xf>
    <xf numFmtId="0" fontId="0" fillId="1855" borderId="0" xfId="0" applyFill="1" applyAlignment="1">
      <alignment horizontal="center" vertical="center" wrapText="1"/>
    </xf>
    <xf numFmtId="0" fontId="0" fillId="1856" borderId="0" xfId="0" applyFill="1" applyAlignment="1">
      <alignment horizontal="center" vertical="center" wrapText="1"/>
    </xf>
    <xf numFmtId="0" fontId="0" fillId="1857" borderId="0" xfId="0" applyFill="1" applyAlignment="1">
      <alignment horizontal="center" vertical="center" wrapText="1"/>
    </xf>
    <xf numFmtId="0" fontId="0" fillId="1858" borderId="0" xfId="0" applyFill="1" applyAlignment="1">
      <alignment horizontal="center" vertical="center" wrapText="1"/>
    </xf>
    <xf numFmtId="0" fontId="0" fillId="1859" borderId="0" xfId="0" applyFill="1" applyAlignment="1">
      <alignment horizontal="center" vertical="center" wrapText="1"/>
    </xf>
    <xf numFmtId="0" fontId="0" fillId="1860" borderId="0" xfId="0" applyFill="1" applyAlignment="1">
      <alignment horizontal="center" vertical="center" wrapText="1"/>
    </xf>
    <xf numFmtId="0" fontId="162" fillId="1861" borderId="0" xfId="0" applyFont="1" applyFill="1" applyAlignment="1">
      <alignment horizontal="center" vertical="center" wrapText="1"/>
    </xf>
    <xf numFmtId="0" fontId="162" fillId="1862" borderId="0" xfId="0" applyFont="1" applyFill="1" applyAlignment="1">
      <alignment horizontal="center" vertical="center" wrapText="1"/>
    </xf>
    <xf numFmtId="0" fontId="0" fillId="1863" borderId="0" xfId="0" applyFill="1" applyAlignment="1">
      <alignment horizontal="center" vertical="center" wrapText="1"/>
    </xf>
    <xf numFmtId="0" fontId="0" fillId="1864" borderId="0" xfId="0" applyFill="1" applyAlignment="1">
      <alignment horizontal="center" vertical="center" wrapText="1"/>
    </xf>
    <xf numFmtId="0" fontId="0" fillId="1865" borderId="0" xfId="0" applyFill="1" applyAlignment="1">
      <alignment horizontal="center" vertical="center" wrapText="1"/>
    </xf>
    <xf numFmtId="0" fontId="0" fillId="1866" borderId="0" xfId="0" applyFill="1" applyAlignment="1">
      <alignment horizontal="center" vertical="center" wrapText="1"/>
    </xf>
    <xf numFmtId="0" fontId="0" fillId="1867" borderId="0" xfId="0" applyFill="1" applyAlignment="1">
      <alignment horizontal="center" vertical="center" wrapText="1"/>
    </xf>
    <xf numFmtId="0" fontId="0" fillId="1868" borderId="0" xfId="0" applyFill="1" applyAlignment="1">
      <alignment horizontal="center" vertical="center" wrapText="1"/>
    </xf>
    <xf numFmtId="0" fontId="0" fillId="1869" borderId="0" xfId="0" applyFill="1" applyAlignment="1">
      <alignment horizontal="center" vertical="center" wrapText="1"/>
    </xf>
    <xf numFmtId="0" fontId="162" fillId="1870" borderId="0" xfId="0" applyFont="1" applyFill="1" applyAlignment="1">
      <alignment horizontal="center" vertical="center" wrapText="1"/>
    </xf>
    <xf numFmtId="0" fontId="0" fillId="1871" borderId="0" xfId="0" applyFill="1" applyAlignment="1">
      <alignment horizontal="center" vertical="center" wrapText="1"/>
    </xf>
    <xf numFmtId="0" fontId="0" fillId="1872" borderId="0" xfId="0" applyFill="1" applyAlignment="1">
      <alignment horizontal="center" vertical="center" wrapText="1"/>
    </xf>
    <xf numFmtId="0" fontId="0" fillId="1873" borderId="0" xfId="0" applyFill="1" applyAlignment="1">
      <alignment horizontal="center" vertical="center" wrapText="1"/>
    </xf>
    <xf numFmtId="0" fontId="0" fillId="1874" borderId="0" xfId="0" applyFill="1" applyAlignment="1">
      <alignment horizontal="center" vertical="center" wrapText="1"/>
    </xf>
    <xf numFmtId="0" fontId="0" fillId="1875" borderId="0" xfId="0" applyFill="1" applyAlignment="1">
      <alignment horizontal="center" vertical="center" wrapText="1"/>
    </xf>
    <xf numFmtId="0" fontId="0" fillId="1876" borderId="0" xfId="0" applyFill="1" applyAlignment="1">
      <alignment horizontal="center" vertical="center" wrapText="1"/>
    </xf>
    <xf numFmtId="0" fontId="0" fillId="444" borderId="0" xfId="0" applyFill="1" applyAlignment="1">
      <alignment horizontal="center" vertical="center" wrapText="1"/>
    </xf>
    <xf numFmtId="0" fontId="0" fillId="1877" borderId="0" xfId="0" applyFill="1" applyAlignment="1">
      <alignment horizontal="center" vertical="center" wrapText="1"/>
    </xf>
    <xf numFmtId="0" fontId="0" fillId="1878" borderId="0" xfId="0" applyFill="1" applyAlignment="1">
      <alignment horizontal="center" vertical="center" wrapText="1"/>
    </xf>
    <xf numFmtId="0" fontId="0" fillId="1879" borderId="0" xfId="0" applyFill="1" applyAlignment="1">
      <alignment horizontal="center" vertical="center" wrapText="1"/>
    </xf>
    <xf numFmtId="0" fontId="0" fillId="1880" borderId="0" xfId="0" applyFill="1" applyAlignment="1">
      <alignment horizontal="center" vertical="center" wrapText="1"/>
    </xf>
    <xf numFmtId="0" fontId="0" fillId="1881" borderId="0" xfId="0" applyFill="1" applyAlignment="1">
      <alignment horizontal="center" vertical="center" wrapText="1"/>
    </xf>
    <xf numFmtId="0" fontId="0" fillId="1882" borderId="0" xfId="0" applyFill="1" applyAlignment="1">
      <alignment horizontal="center" vertical="center" wrapText="1"/>
    </xf>
    <xf numFmtId="0" fontId="0" fillId="1883" borderId="0" xfId="0" applyFill="1" applyAlignment="1">
      <alignment horizontal="center" vertical="center" wrapText="1"/>
    </xf>
    <xf numFmtId="0" fontId="0" fillId="1884" borderId="0" xfId="0" applyFill="1" applyAlignment="1">
      <alignment horizontal="center" vertical="center" wrapText="1"/>
    </xf>
    <xf numFmtId="0" fontId="0" fillId="1885" borderId="0" xfId="0" applyFill="1" applyAlignment="1">
      <alignment horizontal="center" vertical="center" wrapText="1"/>
    </xf>
    <xf numFmtId="0" fontId="0" fillId="306" borderId="0" xfId="0" applyFill="1" applyAlignment="1">
      <alignment horizontal="center" vertical="center" wrapText="1"/>
    </xf>
    <xf numFmtId="0" fontId="162" fillId="20" borderId="0" xfId="0" applyFont="1" applyFill="1" applyAlignment="1">
      <alignment horizontal="center" vertical="center" wrapText="1"/>
    </xf>
    <xf numFmtId="0" fontId="162" fillId="1886" borderId="0" xfId="0" applyFont="1" applyFill="1" applyAlignment="1">
      <alignment horizontal="center" vertical="center" wrapText="1"/>
    </xf>
    <xf numFmtId="0" fontId="162" fillId="1887" borderId="0" xfId="0" applyFont="1" applyFill="1" applyAlignment="1">
      <alignment horizontal="center" vertical="center" wrapText="1"/>
    </xf>
    <xf numFmtId="0" fontId="162" fillId="1888" borderId="0" xfId="0" applyFont="1" applyFill="1" applyAlignment="1">
      <alignment horizontal="center" vertical="center" wrapText="1"/>
    </xf>
    <xf numFmtId="0" fontId="162" fillId="1889" borderId="0" xfId="0" applyFont="1" applyFill="1" applyAlignment="1">
      <alignment horizontal="center" vertical="center" wrapText="1"/>
    </xf>
    <xf numFmtId="0" fontId="162" fillId="1890" borderId="0" xfId="0" applyFont="1" applyFill="1" applyAlignment="1">
      <alignment horizontal="center" vertical="center" wrapText="1"/>
    </xf>
    <xf numFmtId="0" fontId="162" fillId="1891" borderId="0" xfId="0" applyFont="1" applyFill="1" applyAlignment="1">
      <alignment horizontal="center" vertical="center" wrapText="1"/>
    </xf>
    <xf numFmtId="0" fontId="0" fillId="1892" borderId="0" xfId="0" applyFill="1" applyAlignment="1">
      <alignment horizontal="center" vertical="center" wrapText="1"/>
    </xf>
    <xf numFmtId="0" fontId="0" fillId="38" borderId="0" xfId="0" applyFill="1" applyAlignment="1">
      <alignment horizontal="center" vertical="center" wrapText="1"/>
    </xf>
    <xf numFmtId="0" fontId="162" fillId="1893" borderId="0" xfId="0" applyFont="1" applyFill="1" applyAlignment="1">
      <alignment horizontal="center" vertical="center" wrapText="1"/>
    </xf>
    <xf numFmtId="0" fontId="162" fillId="1894" borderId="0" xfId="0" applyFont="1" applyFill="1" applyAlignment="1">
      <alignment horizontal="center" vertical="center" wrapText="1"/>
    </xf>
    <xf numFmtId="0" fontId="162" fillId="1895" borderId="0" xfId="0" applyFont="1" applyFill="1" applyAlignment="1">
      <alignment horizontal="center" vertical="center" wrapText="1"/>
    </xf>
    <xf numFmtId="0" fontId="162" fillId="1896" borderId="0" xfId="0" applyFont="1" applyFill="1" applyAlignment="1">
      <alignment horizontal="center" vertical="center" wrapText="1"/>
    </xf>
    <xf numFmtId="0" fontId="162" fillId="1897" borderId="0" xfId="0" applyFont="1" applyFill="1" applyAlignment="1">
      <alignment horizontal="center" vertical="center" wrapText="1"/>
    </xf>
    <xf numFmtId="0" fontId="162" fillId="1898" borderId="0" xfId="0" applyFont="1" applyFill="1" applyAlignment="1">
      <alignment horizontal="center" vertical="center" wrapText="1"/>
    </xf>
    <xf numFmtId="0" fontId="0" fillId="1899" borderId="0" xfId="0" applyFill="1" applyAlignment="1">
      <alignment horizontal="center" vertical="center" wrapText="1"/>
    </xf>
    <xf numFmtId="0" fontId="0" fillId="1900" borderId="0" xfId="0" applyFill="1" applyAlignment="1">
      <alignment horizontal="center" vertical="center" wrapText="1"/>
    </xf>
    <xf numFmtId="0" fontId="0" fillId="1901" borderId="0" xfId="0" applyFill="1" applyAlignment="1">
      <alignment horizontal="center" vertical="center" wrapText="1"/>
    </xf>
    <xf numFmtId="0" fontId="162" fillId="1902" borderId="0" xfId="0" applyFont="1" applyFill="1" applyAlignment="1">
      <alignment horizontal="center" vertical="center" wrapText="1"/>
    </xf>
    <xf numFmtId="0" fontId="162" fillId="1903" borderId="0" xfId="0" applyFont="1" applyFill="1" applyAlignment="1">
      <alignment horizontal="center" vertical="center" wrapText="1"/>
    </xf>
    <xf numFmtId="0" fontId="162" fillId="1016" borderId="0" xfId="0" applyFont="1" applyFill="1" applyAlignment="1">
      <alignment horizontal="center" vertical="center" wrapText="1"/>
    </xf>
    <xf numFmtId="0" fontId="162" fillId="1904" borderId="0" xfId="0" applyFont="1" applyFill="1" applyAlignment="1">
      <alignment horizontal="center" vertical="center" wrapText="1"/>
    </xf>
    <xf numFmtId="0" fontId="162" fillId="1905" borderId="0" xfId="0" applyFont="1" applyFill="1" applyAlignment="1">
      <alignment horizontal="center" vertical="center" wrapText="1"/>
    </xf>
    <xf numFmtId="0" fontId="0" fillId="1906" borderId="0" xfId="0" applyFill="1" applyAlignment="1">
      <alignment horizontal="center" vertical="center" wrapText="1"/>
    </xf>
    <xf numFmtId="0" fontId="0" fillId="1907" borderId="0" xfId="0" applyFill="1" applyAlignment="1">
      <alignment horizontal="center" vertical="center" wrapText="1"/>
    </xf>
    <xf numFmtId="0" fontId="0" fillId="1908" borderId="0" xfId="0" applyFill="1" applyAlignment="1">
      <alignment horizontal="center" vertical="center" wrapText="1"/>
    </xf>
    <xf numFmtId="0" fontId="0" fillId="1909" borderId="0" xfId="0" applyFill="1" applyAlignment="1">
      <alignment horizontal="center" vertical="center" wrapText="1"/>
    </xf>
    <xf numFmtId="0" fontId="162" fillId="1910" borderId="0" xfId="0" applyFont="1" applyFill="1" applyAlignment="1">
      <alignment horizontal="center" vertical="center" wrapText="1"/>
    </xf>
    <xf numFmtId="0" fontId="162" fillId="1911" borderId="0" xfId="0" applyFont="1" applyFill="1" applyAlignment="1">
      <alignment horizontal="center" vertical="center" wrapText="1"/>
    </xf>
    <xf numFmtId="0" fontId="162" fillId="1912" borderId="0" xfId="0" applyFont="1" applyFill="1" applyAlignment="1">
      <alignment horizontal="center" vertical="center" wrapText="1"/>
    </xf>
    <xf numFmtId="0" fontId="162" fillId="1913" borderId="0" xfId="0" applyFont="1" applyFill="1" applyAlignment="1">
      <alignment horizontal="center" vertical="center" wrapText="1"/>
    </xf>
    <xf numFmtId="0" fontId="0" fillId="1914" borderId="0" xfId="0" applyFill="1" applyAlignment="1">
      <alignment horizontal="center" vertical="center" wrapText="1"/>
    </xf>
    <xf numFmtId="0" fontId="0" fillId="1915" borderId="0" xfId="0" applyFill="1" applyAlignment="1">
      <alignment horizontal="center" vertical="center" wrapText="1"/>
    </xf>
    <xf numFmtId="0" fontId="0" fillId="1916" borderId="0" xfId="0" applyFill="1" applyAlignment="1">
      <alignment horizontal="center" vertical="center" wrapText="1"/>
    </xf>
    <xf numFmtId="0" fontId="0" fillId="1917" borderId="0" xfId="0" applyFill="1" applyAlignment="1">
      <alignment horizontal="center" vertical="center" wrapText="1"/>
    </xf>
    <xf numFmtId="0" fontId="0" fillId="1918" borderId="0" xfId="0" applyFill="1" applyAlignment="1">
      <alignment horizontal="center" vertical="center" wrapText="1"/>
    </xf>
    <xf numFmtId="0" fontId="162" fillId="1919" borderId="0" xfId="0" applyFont="1" applyFill="1" applyAlignment="1">
      <alignment horizontal="center" vertical="center" wrapText="1"/>
    </xf>
    <xf numFmtId="0" fontId="162" fillId="1920" borderId="0" xfId="0" applyFont="1" applyFill="1" applyAlignment="1">
      <alignment horizontal="center" vertical="center" wrapText="1"/>
    </xf>
    <xf numFmtId="0" fontId="162" fillId="1921" borderId="0" xfId="0" applyFont="1" applyFill="1" applyAlignment="1">
      <alignment horizontal="center" vertical="center" wrapText="1"/>
    </xf>
    <xf numFmtId="0" fontId="0" fillId="1922" borderId="0" xfId="0" applyFill="1" applyAlignment="1">
      <alignment horizontal="center" vertical="center" wrapText="1"/>
    </xf>
    <xf numFmtId="0" fontId="0" fillId="1923" borderId="0" xfId="0" applyFill="1" applyAlignment="1">
      <alignment horizontal="center" vertical="center" wrapText="1"/>
    </xf>
    <xf numFmtId="0" fontId="0" fillId="1924" borderId="0" xfId="0" applyFill="1" applyAlignment="1">
      <alignment horizontal="center" vertical="center" wrapText="1"/>
    </xf>
    <xf numFmtId="0" fontId="0" fillId="1925" borderId="0" xfId="0" applyFill="1" applyAlignment="1">
      <alignment horizontal="center" vertical="center" wrapText="1"/>
    </xf>
    <xf numFmtId="0" fontId="0" fillId="1926" borderId="0" xfId="0" applyFill="1" applyAlignment="1">
      <alignment horizontal="center" vertical="center" wrapText="1"/>
    </xf>
    <xf numFmtId="0" fontId="0" fillId="1927" borderId="0" xfId="0" applyFill="1" applyAlignment="1">
      <alignment horizontal="center" vertical="center" wrapText="1"/>
    </xf>
    <xf numFmtId="0" fontId="162" fillId="1928" borderId="0" xfId="0" applyFont="1" applyFill="1" applyAlignment="1">
      <alignment horizontal="center" vertical="center" wrapText="1"/>
    </xf>
    <xf numFmtId="0" fontId="162" fillId="1929" borderId="0" xfId="0" applyFont="1" applyFill="1" applyAlignment="1">
      <alignment horizontal="center" vertical="center" wrapText="1"/>
    </xf>
    <xf numFmtId="0" fontId="0" fillId="1930" borderId="0" xfId="0" applyFill="1" applyAlignment="1">
      <alignment horizontal="center" vertical="center" wrapText="1"/>
    </xf>
    <xf numFmtId="0" fontId="0" fillId="1931" borderId="0" xfId="0" applyFill="1" applyAlignment="1">
      <alignment horizontal="center" vertical="center" wrapText="1"/>
    </xf>
    <xf numFmtId="0" fontId="0" fillId="1932" borderId="0" xfId="0" applyFill="1" applyAlignment="1">
      <alignment horizontal="center" vertical="center" wrapText="1"/>
    </xf>
    <xf numFmtId="0" fontId="0" fillId="1933" borderId="0" xfId="0" applyFill="1" applyAlignment="1">
      <alignment horizontal="center" vertical="center" wrapText="1"/>
    </xf>
    <xf numFmtId="0" fontId="0" fillId="1934" borderId="0" xfId="0" applyFill="1" applyAlignment="1">
      <alignment horizontal="center" vertical="center" wrapText="1"/>
    </xf>
    <xf numFmtId="0" fontId="0" fillId="1935" borderId="0" xfId="0" applyFill="1" applyAlignment="1">
      <alignment horizontal="center" vertical="center" wrapText="1"/>
    </xf>
    <xf numFmtId="0" fontId="0" fillId="1936" borderId="0" xfId="0" applyFill="1" applyAlignment="1">
      <alignment horizontal="center" vertical="center" wrapText="1"/>
    </xf>
    <xf numFmtId="0" fontId="162" fillId="21" borderId="0" xfId="0" applyFont="1" applyFill="1" applyAlignment="1">
      <alignment horizontal="center" vertical="center" wrapText="1"/>
    </xf>
    <xf numFmtId="0" fontId="0" fillId="1937" borderId="0" xfId="0" applyFill="1" applyAlignment="1">
      <alignment horizontal="center" vertical="center" wrapText="1"/>
    </xf>
    <xf numFmtId="0" fontId="0" fillId="1938" borderId="0" xfId="0" applyFill="1" applyAlignment="1">
      <alignment horizontal="center" vertical="center" wrapText="1"/>
    </xf>
    <xf numFmtId="0" fontId="0" fillId="1939" borderId="0" xfId="0" applyFill="1" applyAlignment="1">
      <alignment horizontal="center" vertical="center" wrapText="1"/>
    </xf>
    <xf numFmtId="0" fontId="0" fillId="1940" borderId="0" xfId="0" applyFill="1" applyAlignment="1">
      <alignment horizontal="center" vertical="center" wrapText="1"/>
    </xf>
    <xf numFmtId="0" fontId="0" fillId="1941" borderId="0" xfId="0" applyFill="1" applyAlignment="1">
      <alignment horizontal="center" vertical="center" wrapText="1"/>
    </xf>
    <xf numFmtId="0" fontId="0" fillId="1942" borderId="0" xfId="0" applyFill="1" applyAlignment="1">
      <alignment horizontal="center" vertical="center" wrapText="1"/>
    </xf>
    <xf numFmtId="0" fontId="0" fillId="1943" borderId="0" xfId="0" applyFill="1" applyAlignment="1">
      <alignment horizontal="center" vertical="center" wrapText="1"/>
    </xf>
    <xf numFmtId="0" fontId="0" fillId="1944" borderId="0" xfId="0" applyFill="1" applyAlignment="1">
      <alignment horizontal="center" vertical="center" wrapText="1"/>
    </xf>
    <xf numFmtId="0" fontId="0" fillId="1945" borderId="0" xfId="0" applyFill="1" applyAlignment="1">
      <alignment horizontal="center" vertical="center" wrapText="1"/>
    </xf>
    <xf numFmtId="0" fontId="0" fillId="1946" borderId="0" xfId="0" applyFill="1" applyAlignment="1">
      <alignment horizontal="center" vertical="center" wrapText="1"/>
    </xf>
    <xf numFmtId="0" fontId="0" fillId="1947" borderId="0" xfId="0" applyFill="1" applyAlignment="1">
      <alignment horizontal="center" vertical="center" wrapText="1"/>
    </xf>
    <xf numFmtId="0" fontId="0" fillId="1948" borderId="0" xfId="0" applyFill="1" applyAlignment="1">
      <alignment horizontal="center" vertical="center" wrapText="1"/>
    </xf>
    <xf numFmtId="0" fontId="0" fillId="1949" borderId="0" xfId="0" applyFill="1" applyAlignment="1">
      <alignment horizontal="center" vertical="center" wrapText="1"/>
    </xf>
    <xf numFmtId="0" fontId="0" fillId="1950" borderId="0" xfId="0" applyFill="1" applyAlignment="1">
      <alignment horizontal="center" vertical="center" wrapText="1"/>
    </xf>
    <xf numFmtId="0" fontId="0" fillId="1951" borderId="0" xfId="0" applyFill="1" applyAlignment="1">
      <alignment horizontal="center" vertical="center" wrapText="1"/>
    </xf>
    <xf numFmtId="0" fontId="0" fillId="1952" borderId="0" xfId="0" applyFill="1" applyAlignment="1">
      <alignment horizontal="center" vertical="center" wrapText="1"/>
    </xf>
    <xf numFmtId="0" fontId="0" fillId="1953" borderId="0" xfId="0" applyFill="1" applyAlignment="1">
      <alignment horizontal="center" vertical="center" wrapText="1"/>
    </xf>
    <xf numFmtId="0" fontId="0" fillId="15" borderId="0" xfId="0" applyFill="1" applyAlignment="1">
      <alignment horizontal="center" vertical="center" wrapText="1"/>
    </xf>
    <xf numFmtId="0" fontId="0" fillId="1954" borderId="0" xfId="0" applyFill="1" applyAlignment="1">
      <alignment horizontal="center" vertical="center" wrapText="1"/>
    </xf>
    <xf numFmtId="0" fontId="0" fillId="1955" borderId="0" xfId="0" applyFill="1" applyAlignment="1">
      <alignment horizontal="center" vertical="center" wrapText="1"/>
    </xf>
    <xf numFmtId="0" fontId="0" fillId="1956" borderId="0" xfId="0" applyFill="1" applyAlignment="1">
      <alignment horizontal="center" vertical="center" wrapText="1"/>
    </xf>
    <xf numFmtId="0" fontId="0" fillId="1957" borderId="0" xfId="0" applyFill="1" applyAlignment="1">
      <alignment horizontal="center" vertical="center" wrapText="1"/>
    </xf>
    <xf numFmtId="0" fontId="0" fillId="1958" borderId="0" xfId="0" applyFill="1" applyAlignment="1">
      <alignment horizontal="center" vertical="center" wrapText="1"/>
    </xf>
    <xf numFmtId="0" fontId="0" fillId="1959" borderId="0" xfId="0" applyFill="1" applyAlignment="1">
      <alignment horizontal="center" vertical="center" wrapText="1"/>
    </xf>
    <xf numFmtId="0" fontId="0" fillId="550" borderId="0" xfId="0" applyFill="1" applyAlignment="1">
      <alignment horizontal="center" vertical="center" wrapText="1"/>
    </xf>
    <xf numFmtId="0" fontId="0" fillId="134" borderId="0" xfId="0" applyFill="1" applyAlignment="1">
      <alignment horizontal="center" vertical="center" wrapText="1"/>
    </xf>
    <xf numFmtId="0" fontId="34" fillId="10" borderId="0" xfId="29" applyFont="1" applyFill="1"/>
    <xf numFmtId="0" fontId="2" fillId="11" borderId="0" xfId="29" applyFont="1" applyFill="1" applyAlignment="1">
      <alignment horizontal="right" vertical="center"/>
    </xf>
    <xf numFmtId="0" fontId="52" fillId="0" borderId="0" xfId="29" applyFont="1" applyAlignment="1">
      <alignment horizontal="center" vertical="center"/>
    </xf>
    <xf numFmtId="0" fontId="163" fillId="6" borderId="0" xfId="29" applyFont="1" applyFill="1" applyAlignment="1">
      <alignment vertical="center"/>
    </xf>
    <xf numFmtId="0" fontId="5" fillId="82" borderId="0" xfId="43" applyFont="1" applyFill="1" applyAlignment="1">
      <alignment horizontal="center" vertical="center"/>
    </xf>
    <xf numFmtId="0" fontId="164" fillId="49" borderId="0" xfId="43" applyFont="1" applyFill="1" applyAlignment="1">
      <alignment horizontal="center" vertical="center"/>
    </xf>
    <xf numFmtId="0" fontId="5" fillId="83" borderId="0" xfId="43" applyFont="1" applyFill="1" applyAlignment="1">
      <alignment horizontal="center" vertical="center"/>
    </xf>
    <xf numFmtId="0" fontId="164" fillId="84" borderId="0" xfId="43" applyFont="1" applyFill="1" applyAlignment="1">
      <alignment horizontal="center" vertical="center"/>
    </xf>
    <xf numFmtId="0" fontId="5" fillId="85" borderId="0" xfId="43" applyFont="1" applyFill="1" applyAlignment="1">
      <alignment horizontal="center" vertical="center"/>
    </xf>
    <xf numFmtId="0" fontId="164" fillId="86" borderId="0" xfId="43" applyFont="1" applyFill="1" applyAlignment="1">
      <alignment horizontal="center" vertical="center"/>
    </xf>
    <xf numFmtId="0" fontId="164" fillId="87" borderId="0" xfId="43" applyFont="1" applyFill="1" applyAlignment="1">
      <alignment horizontal="center" vertical="center"/>
    </xf>
    <xf numFmtId="0" fontId="164" fillId="88" borderId="0" xfId="43" applyFont="1" applyFill="1" applyAlignment="1">
      <alignment horizontal="center" vertical="center"/>
    </xf>
    <xf numFmtId="0" fontId="78" fillId="10" borderId="0" xfId="29" applyFont="1" applyFill="1"/>
    <xf numFmtId="0" fontId="5" fillId="89" borderId="0" xfId="43" applyFont="1" applyFill="1" applyAlignment="1">
      <alignment horizontal="center" vertical="center"/>
    </xf>
    <xf numFmtId="0" fontId="5" fillId="90" borderId="0" xfId="43" applyFont="1" applyFill="1" applyAlignment="1">
      <alignment horizontal="center" vertical="center"/>
    </xf>
    <xf numFmtId="0" fontId="5" fillId="91" borderId="0" xfId="43" applyFont="1" applyFill="1" applyAlignment="1">
      <alignment horizontal="center" vertical="center"/>
    </xf>
    <xf numFmtId="0" fontId="164" fillId="92" borderId="0" xfId="43" applyFont="1" applyFill="1" applyAlignment="1">
      <alignment horizontal="center" vertical="center"/>
    </xf>
    <xf numFmtId="0" fontId="5" fillId="93" borderId="0" xfId="43" applyFont="1" applyFill="1" applyAlignment="1">
      <alignment horizontal="center" vertical="center"/>
    </xf>
    <xf numFmtId="0" fontId="164" fillId="94" borderId="0" xfId="43" applyFont="1" applyFill="1" applyAlignment="1">
      <alignment horizontal="center" vertical="center"/>
    </xf>
    <xf numFmtId="0" fontId="164" fillId="95" borderId="0" xfId="43" applyFont="1" applyFill="1" applyAlignment="1">
      <alignment horizontal="center" vertical="center"/>
    </xf>
    <xf numFmtId="0" fontId="164" fillId="3" borderId="0" xfId="43" applyFont="1" applyFill="1" applyAlignment="1">
      <alignment horizontal="center" vertical="center"/>
    </xf>
    <xf numFmtId="0" fontId="164" fillId="96" borderId="0" xfId="43" applyFont="1" applyFill="1" applyAlignment="1">
      <alignment horizontal="center" vertical="center"/>
    </xf>
    <xf numFmtId="0" fontId="5" fillId="97" borderId="0" xfId="43" applyFont="1" applyFill="1" applyAlignment="1">
      <alignment horizontal="center" vertical="center"/>
    </xf>
    <xf numFmtId="0" fontId="164" fillId="50" borderId="0" xfId="43" applyFont="1" applyFill="1" applyAlignment="1">
      <alignment horizontal="center" vertical="center"/>
    </xf>
    <xf numFmtId="0" fontId="164" fillId="98" borderId="0" xfId="43" applyFont="1" applyFill="1" applyAlignment="1">
      <alignment horizontal="center" vertical="center"/>
    </xf>
    <xf numFmtId="0" fontId="5" fillId="99" borderId="0" xfId="43" applyFont="1" applyFill="1" applyAlignment="1">
      <alignment horizontal="center" vertical="center"/>
    </xf>
    <xf numFmtId="0" fontId="164" fillId="100" borderId="0" xfId="43" applyFont="1" applyFill="1" applyAlignment="1">
      <alignment horizontal="center" vertical="center"/>
    </xf>
    <xf numFmtId="0" fontId="164" fillId="101" borderId="0" xfId="43" applyFont="1" applyFill="1" applyAlignment="1">
      <alignment horizontal="center" vertical="center"/>
    </xf>
    <xf numFmtId="0" fontId="164" fillId="102" borderId="0" xfId="43" applyFont="1" applyFill="1" applyAlignment="1">
      <alignment horizontal="center" vertical="center"/>
    </xf>
    <xf numFmtId="0" fontId="5" fillId="1960" borderId="0" xfId="43" applyFont="1" applyFill="1" applyAlignment="1">
      <alignment horizontal="center" vertical="center"/>
    </xf>
    <xf numFmtId="0" fontId="5" fillId="1961" borderId="0" xfId="43" applyFont="1" applyFill="1" applyAlignment="1">
      <alignment horizontal="center" vertical="center"/>
    </xf>
    <xf numFmtId="0" fontId="164" fillId="1962" borderId="0" xfId="43" applyFont="1" applyFill="1" applyAlignment="1">
      <alignment horizontal="center" vertical="center"/>
    </xf>
    <xf numFmtId="0" fontId="164" fillId="1963" borderId="0" xfId="43" applyFont="1" applyFill="1" applyAlignment="1">
      <alignment horizontal="center" vertical="center"/>
    </xf>
    <xf numFmtId="0" fontId="5" fillId="1964" borderId="0" xfId="43" applyFont="1" applyFill="1" applyAlignment="1">
      <alignment horizontal="center" vertical="center"/>
    </xf>
    <xf numFmtId="0" fontId="5" fillId="1965" borderId="0" xfId="43" applyFont="1" applyFill="1" applyAlignment="1">
      <alignment horizontal="center" vertical="center"/>
    </xf>
    <xf numFmtId="0" fontId="5" fillId="1966" borderId="0" xfId="43" applyFont="1" applyFill="1" applyAlignment="1">
      <alignment horizontal="center" vertical="center"/>
    </xf>
    <xf numFmtId="0" fontId="5" fillId="1967" borderId="0" xfId="43" applyFont="1" applyFill="1" applyAlignment="1">
      <alignment horizontal="center" vertical="center"/>
    </xf>
    <xf numFmtId="0" fontId="164" fillId="103" borderId="0" xfId="43" applyFont="1" applyFill="1" applyAlignment="1">
      <alignment horizontal="center" vertical="center"/>
    </xf>
    <xf numFmtId="0" fontId="164" fillId="1968" borderId="0" xfId="43" applyFont="1" applyFill="1" applyAlignment="1">
      <alignment horizontal="center" vertical="center"/>
    </xf>
    <xf numFmtId="0" fontId="164" fillId="104" borderId="0" xfId="43" applyFont="1" applyFill="1" applyAlignment="1">
      <alignment horizontal="center" vertical="center"/>
    </xf>
    <xf numFmtId="0" fontId="164" fillId="105" borderId="0" xfId="43" applyFont="1" applyFill="1" applyAlignment="1">
      <alignment horizontal="center" vertical="center"/>
    </xf>
    <xf numFmtId="0" fontId="164" fillId="106" borderId="0" xfId="43" applyFont="1" applyFill="1" applyAlignment="1">
      <alignment horizontal="center" vertical="center"/>
    </xf>
    <xf numFmtId="0" fontId="164" fillId="107" borderId="0" xfId="43" applyFont="1" applyFill="1" applyAlignment="1">
      <alignment horizontal="center" vertical="center"/>
    </xf>
    <xf numFmtId="0" fontId="164" fillId="108" borderId="0" xfId="43" applyFont="1" applyFill="1" applyAlignment="1">
      <alignment horizontal="center" vertical="center"/>
    </xf>
    <xf numFmtId="0" fontId="164" fillId="109" borderId="0" xfId="43" applyFont="1" applyFill="1" applyAlignment="1">
      <alignment horizontal="center" vertical="center"/>
    </xf>
    <xf numFmtId="0" fontId="5" fillId="110" borderId="0" xfId="43" applyFont="1" applyFill="1" applyAlignment="1">
      <alignment horizontal="center" vertical="center"/>
    </xf>
    <xf numFmtId="0" fontId="164" fillId="111" borderId="0" xfId="43" applyFont="1" applyFill="1" applyAlignment="1">
      <alignment horizontal="center" vertical="center"/>
    </xf>
    <xf numFmtId="0" fontId="164" fillId="112" borderId="0" xfId="43" applyFont="1" applyFill="1" applyAlignment="1">
      <alignment horizontal="center" vertical="center"/>
    </xf>
    <xf numFmtId="0" fontId="164" fillId="113" borderId="0" xfId="43" applyFont="1" applyFill="1" applyAlignment="1">
      <alignment horizontal="center" vertical="center"/>
    </xf>
    <xf numFmtId="0" fontId="164" fillId="114" borderId="0" xfId="43" applyFont="1" applyFill="1" applyAlignment="1">
      <alignment horizontal="center" vertical="center"/>
    </xf>
    <xf numFmtId="0" fontId="5" fillId="115" borderId="0" xfId="43" applyFont="1" applyFill="1" applyAlignment="1">
      <alignment horizontal="center" vertical="center"/>
    </xf>
    <xf numFmtId="0" fontId="5" fillId="116" borderId="0" xfId="43" applyFont="1" applyFill="1" applyAlignment="1">
      <alignment horizontal="center" vertical="center"/>
    </xf>
    <xf numFmtId="0" fontId="5" fillId="117" borderId="0" xfId="43" applyFont="1" applyFill="1" applyAlignment="1">
      <alignment horizontal="center" vertical="center"/>
    </xf>
    <xf numFmtId="0" fontId="5" fillId="118" borderId="0" xfId="43" applyFont="1" applyFill="1" applyAlignment="1">
      <alignment horizontal="center" vertical="center"/>
    </xf>
    <xf numFmtId="0" fontId="5" fillId="119" borderId="0" xfId="43" applyFont="1" applyFill="1" applyAlignment="1">
      <alignment horizontal="center" vertical="center"/>
    </xf>
    <xf numFmtId="0" fontId="5" fillId="120" borderId="0" xfId="43" applyFont="1" applyFill="1" applyAlignment="1">
      <alignment horizontal="center" vertical="center"/>
    </xf>
    <xf numFmtId="0" fontId="5" fillId="121" borderId="0" xfId="43" applyFont="1" applyFill="1" applyAlignment="1">
      <alignment horizontal="center" vertical="center"/>
    </xf>
    <xf numFmtId="0" fontId="5" fillId="122" borderId="0" xfId="43" applyFont="1" applyFill="1" applyAlignment="1">
      <alignment horizontal="center" vertical="center"/>
    </xf>
    <xf numFmtId="0" fontId="5" fillId="1969" borderId="0" xfId="43" applyFont="1" applyFill="1" applyAlignment="1">
      <alignment horizontal="center" vertical="center"/>
    </xf>
    <xf numFmtId="0" fontId="5" fillId="123" borderId="0" xfId="43" applyFont="1" applyFill="1" applyAlignment="1">
      <alignment horizontal="center" vertical="center"/>
    </xf>
    <xf numFmtId="0" fontId="5" fillId="124" borderId="0" xfId="43" applyFont="1" applyFill="1" applyAlignment="1">
      <alignment horizontal="center" vertical="center"/>
    </xf>
    <xf numFmtId="0" fontId="168" fillId="1049" borderId="138" xfId="0" applyFont="1" applyFill="1" applyBorder="1" applyAlignment="1">
      <alignment horizontal="left" vertical="center"/>
    </xf>
    <xf numFmtId="0" fontId="169" fillId="1047" borderId="138" xfId="2" applyFont="1" applyFill="1" applyBorder="1" applyAlignment="1">
      <alignment horizontal="left" vertical="center"/>
    </xf>
    <xf numFmtId="0" fontId="170" fillId="0" borderId="138" xfId="2" applyFont="1" applyBorder="1" applyAlignment="1">
      <alignment horizontal="left" vertical="center"/>
    </xf>
    <xf numFmtId="0" fontId="169" fillId="115" borderId="138" xfId="43" applyFont="1" applyFill="1" applyBorder="1" applyAlignment="1">
      <alignment horizontal="left" vertical="center"/>
    </xf>
    <xf numFmtId="0" fontId="171" fillId="15" borderId="138" xfId="43" applyFont="1" applyFill="1" applyBorder="1" applyAlignment="1">
      <alignment horizontal="left" vertical="center"/>
    </xf>
    <xf numFmtId="0" fontId="169" fillId="135" borderId="138" xfId="43" applyFont="1" applyFill="1" applyBorder="1" applyAlignment="1">
      <alignment horizontal="left" vertical="center"/>
    </xf>
    <xf numFmtId="0" fontId="171" fillId="134" borderId="138" xfId="43" applyFont="1" applyFill="1" applyBorder="1" applyAlignment="1">
      <alignment horizontal="left" vertical="center"/>
    </xf>
    <xf numFmtId="0" fontId="171" fillId="20" borderId="138" xfId="43" applyFont="1" applyFill="1" applyBorder="1" applyAlignment="1">
      <alignment horizontal="left" vertical="center"/>
    </xf>
    <xf numFmtId="0" fontId="171" fillId="35" borderId="138" xfId="43" applyFont="1" applyFill="1" applyBorder="1" applyAlignment="1">
      <alignment horizontal="left" vertical="center"/>
    </xf>
    <xf numFmtId="0" fontId="171" fillId="40" borderId="138" xfId="43" applyFont="1" applyFill="1" applyBorder="1" applyAlignment="1">
      <alignment horizontal="left" vertical="center"/>
    </xf>
    <xf numFmtId="0" fontId="171" fillId="38" borderId="138" xfId="43" applyFont="1" applyFill="1" applyBorder="1" applyAlignment="1">
      <alignment horizontal="left" vertical="center"/>
    </xf>
    <xf numFmtId="0" fontId="171" fillId="133" borderId="138" xfId="43" applyFont="1" applyFill="1" applyBorder="1" applyAlignment="1">
      <alignment horizontal="left" vertical="center"/>
    </xf>
    <xf numFmtId="0" fontId="169" fillId="127" borderId="138" xfId="43" applyFont="1" applyFill="1" applyBorder="1" applyAlignment="1">
      <alignment horizontal="left" vertical="center"/>
    </xf>
    <xf numFmtId="0" fontId="169" fillId="31" borderId="138" xfId="43" applyFont="1" applyFill="1" applyBorder="1" applyAlignment="1">
      <alignment horizontal="left" vertical="center"/>
    </xf>
    <xf numFmtId="0" fontId="169" fillId="91" borderId="138" xfId="43" applyFont="1" applyFill="1" applyBorder="1" applyAlignment="1">
      <alignment horizontal="left" vertical="center"/>
    </xf>
    <xf numFmtId="0" fontId="169" fillId="92" borderId="138" xfId="43" applyFont="1" applyFill="1" applyBorder="1" applyAlignment="1">
      <alignment horizontal="left" vertical="center"/>
    </xf>
    <xf numFmtId="0" fontId="169" fillId="93" borderId="138" xfId="43" applyFont="1" applyFill="1" applyBorder="1" applyAlignment="1">
      <alignment horizontal="left" vertical="center"/>
    </xf>
    <xf numFmtId="0" fontId="169" fillId="94" borderId="138" xfId="43" applyFont="1" applyFill="1" applyBorder="1" applyAlignment="1">
      <alignment horizontal="left" vertical="center"/>
    </xf>
    <xf numFmtId="0" fontId="171" fillId="95" borderId="138" xfId="43" applyFont="1" applyFill="1" applyBorder="1" applyAlignment="1">
      <alignment horizontal="left" vertical="center"/>
    </xf>
    <xf numFmtId="0" fontId="171" fillId="3" borderId="138" xfId="43" applyFont="1" applyFill="1" applyBorder="1" applyAlignment="1">
      <alignment horizontal="left" vertical="center"/>
    </xf>
    <xf numFmtId="0" fontId="169" fillId="96" borderId="138" xfId="43" applyFont="1" applyFill="1" applyBorder="1" applyAlignment="1">
      <alignment horizontal="left" vertical="center"/>
    </xf>
    <xf numFmtId="0" fontId="169" fillId="97" borderId="138" xfId="43" applyFont="1" applyFill="1" applyBorder="1" applyAlignment="1">
      <alignment horizontal="left" vertical="center"/>
    </xf>
    <xf numFmtId="0" fontId="171" fillId="30" borderId="138" xfId="43" applyFont="1" applyFill="1" applyBorder="1" applyAlignment="1">
      <alignment horizontal="left" vertical="center"/>
    </xf>
    <xf numFmtId="0" fontId="171" fillId="98" borderId="138" xfId="43" applyFont="1" applyFill="1" applyBorder="1" applyAlignment="1">
      <alignment horizontal="left" vertical="center"/>
    </xf>
    <xf numFmtId="0" fontId="169" fillId="99" borderId="138" xfId="43" applyFont="1" applyFill="1" applyBorder="1" applyAlignment="1">
      <alignment horizontal="left" vertical="center"/>
    </xf>
    <xf numFmtId="0" fontId="171" fillId="100" borderId="138" xfId="43" applyFont="1" applyFill="1" applyBorder="1" applyAlignment="1">
      <alignment horizontal="left" vertical="center"/>
    </xf>
    <xf numFmtId="0" fontId="169" fillId="101" borderId="138" xfId="43" applyFont="1" applyFill="1" applyBorder="1" applyAlignment="1">
      <alignment horizontal="left" vertical="center"/>
    </xf>
    <xf numFmtId="0" fontId="171" fillId="102" borderId="138" xfId="43" applyFont="1" applyFill="1" applyBorder="1" applyAlignment="1">
      <alignment horizontal="left" vertical="center"/>
    </xf>
    <xf numFmtId="0" fontId="171" fillId="87" borderId="138" xfId="43" applyFont="1" applyFill="1" applyBorder="1" applyAlignment="1">
      <alignment horizontal="left" vertical="center"/>
    </xf>
    <xf numFmtId="0" fontId="171" fillId="86" borderId="138" xfId="43" applyFont="1" applyFill="1" applyBorder="1" applyAlignment="1">
      <alignment horizontal="left" vertical="center"/>
    </xf>
    <xf numFmtId="0" fontId="171" fillId="88" borderId="138" xfId="43" applyFont="1" applyFill="1" applyBorder="1" applyAlignment="1">
      <alignment horizontal="left" vertical="center"/>
    </xf>
    <xf numFmtId="0" fontId="169" fillId="89" borderId="138" xfId="43" applyFont="1" applyFill="1" applyBorder="1" applyAlignment="1">
      <alignment horizontal="left" vertical="center"/>
    </xf>
    <xf numFmtId="0" fontId="169" fillId="85" borderId="138" xfId="43" applyFont="1" applyFill="1" applyBorder="1" applyAlignment="1">
      <alignment horizontal="left" vertical="center"/>
    </xf>
    <xf numFmtId="0" fontId="171" fillId="103" borderId="138" xfId="43" applyFont="1" applyFill="1" applyBorder="1" applyAlignment="1">
      <alignment horizontal="left" vertical="center"/>
    </xf>
    <xf numFmtId="0" fontId="171" fillId="104" borderId="138" xfId="43" applyFont="1" applyFill="1" applyBorder="1" applyAlignment="1">
      <alignment horizontal="left" vertical="center"/>
    </xf>
    <xf numFmtId="0" fontId="171" fillId="105" borderId="138" xfId="43" applyFont="1" applyFill="1" applyBorder="1" applyAlignment="1">
      <alignment horizontal="left" vertical="center"/>
    </xf>
    <xf numFmtId="0" fontId="171" fillId="106" borderId="138" xfId="43" applyFont="1" applyFill="1" applyBorder="1" applyAlignment="1">
      <alignment horizontal="left" vertical="center"/>
    </xf>
    <xf numFmtId="0" fontId="171" fillId="107" borderId="138" xfId="43" applyFont="1" applyFill="1" applyBorder="1" applyAlignment="1">
      <alignment horizontal="left" vertical="center"/>
    </xf>
    <xf numFmtId="0" fontId="171" fillId="108" borderId="138" xfId="43" applyFont="1" applyFill="1" applyBorder="1" applyAlignment="1">
      <alignment horizontal="left" vertical="center"/>
    </xf>
    <xf numFmtId="0" fontId="171" fillId="109" borderId="138" xfId="43" applyFont="1" applyFill="1" applyBorder="1" applyAlignment="1">
      <alignment horizontal="left" vertical="center"/>
    </xf>
    <xf numFmtId="0" fontId="171" fillId="110" borderId="138" xfId="43" applyFont="1" applyFill="1" applyBorder="1" applyAlignment="1">
      <alignment horizontal="left" vertical="center"/>
    </xf>
    <xf numFmtId="0" fontId="171" fillId="111" borderId="138" xfId="43" applyFont="1" applyFill="1" applyBorder="1" applyAlignment="1">
      <alignment horizontal="left" vertical="center"/>
    </xf>
    <xf numFmtId="0" fontId="171" fillId="112" borderId="138" xfId="43" applyFont="1" applyFill="1" applyBorder="1" applyAlignment="1">
      <alignment horizontal="left" vertical="center"/>
    </xf>
    <xf numFmtId="0" fontId="171" fillId="113" borderId="138" xfId="43" applyFont="1" applyFill="1" applyBorder="1" applyAlignment="1">
      <alignment horizontal="left" vertical="center"/>
    </xf>
    <xf numFmtId="0" fontId="171" fillId="114" borderId="138" xfId="43" applyFont="1" applyFill="1" applyBorder="1" applyAlignment="1">
      <alignment horizontal="left" vertical="center"/>
    </xf>
    <xf numFmtId="0" fontId="171" fillId="115" borderId="138" xfId="43" applyFont="1" applyFill="1" applyBorder="1" applyAlignment="1">
      <alignment horizontal="left" vertical="center"/>
    </xf>
    <xf numFmtId="0" fontId="169" fillId="116" borderId="138" xfId="43" applyFont="1" applyFill="1" applyBorder="1" applyAlignment="1">
      <alignment horizontal="left" vertical="center"/>
    </xf>
    <xf numFmtId="0" fontId="171" fillId="117" borderId="138" xfId="43" applyFont="1" applyFill="1" applyBorder="1" applyAlignment="1">
      <alignment horizontal="left" vertical="center"/>
    </xf>
    <xf numFmtId="0" fontId="169" fillId="118" borderId="138" xfId="43" applyFont="1" applyFill="1" applyBorder="1" applyAlignment="1">
      <alignment horizontal="left" vertical="center"/>
    </xf>
    <xf numFmtId="0" fontId="171" fillId="28" borderId="138" xfId="43" applyFont="1" applyFill="1" applyBorder="1" applyAlignment="1">
      <alignment horizontal="left" vertical="center"/>
    </xf>
    <xf numFmtId="0" fontId="169" fillId="121" borderId="138" xfId="43" applyFont="1" applyFill="1" applyBorder="1" applyAlignment="1">
      <alignment horizontal="left" vertical="center"/>
    </xf>
    <xf numFmtId="0" fontId="169" fillId="122" borderId="138" xfId="43" applyFont="1" applyFill="1" applyBorder="1" applyAlignment="1">
      <alignment horizontal="left" vertical="center"/>
    </xf>
    <xf numFmtId="0" fontId="169" fillId="123" borderId="138" xfId="43" applyFont="1" applyFill="1" applyBorder="1" applyAlignment="1">
      <alignment horizontal="left" vertical="center"/>
    </xf>
    <xf numFmtId="0" fontId="169" fillId="124" borderId="138" xfId="43" applyFont="1" applyFill="1" applyBorder="1" applyAlignment="1">
      <alignment horizontal="left" vertical="center"/>
    </xf>
    <xf numFmtId="0" fontId="172" fillId="0" borderId="0" xfId="0" applyFont="1" applyAlignment="1">
      <alignment horizontal="left" vertical="center"/>
    </xf>
    <xf numFmtId="0" fontId="19" fillId="9" borderId="41" xfId="2" applyFont="1" applyFill="1" applyBorder="1" applyAlignment="1" applyProtection="1">
      <alignment horizontal="center" vertical="center" wrapText="1"/>
      <protection hidden="1"/>
    </xf>
    <xf numFmtId="0" fontId="19" fillId="9" borderId="1" xfId="2" applyFont="1" applyFill="1" applyBorder="1" applyAlignment="1" applyProtection="1">
      <alignment horizontal="center" vertical="center" wrapText="1"/>
      <protection hidden="1"/>
    </xf>
    <xf numFmtId="0" fontId="2" fillId="61" borderId="0" xfId="2" applyFont="1" applyFill="1" applyAlignment="1">
      <alignment horizontal="left" vertical="center"/>
    </xf>
    <xf numFmtId="0" fontId="96" fillId="61" borderId="54" xfId="7" applyFont="1" applyFill="1" applyBorder="1" applyAlignment="1">
      <alignment horizontal="center" vertical="center"/>
    </xf>
    <xf numFmtId="0" fontId="121" fillId="61" borderId="54" xfId="2" applyFont="1" applyFill="1" applyBorder="1" applyAlignment="1" applyProtection="1">
      <alignment horizontal="center" vertical="center"/>
      <protection hidden="1"/>
    </xf>
    <xf numFmtId="0" fontId="84" fillId="61" borderId="0" xfId="7" applyFont="1" applyFill="1" applyAlignment="1">
      <alignment horizontal="center" vertical="center"/>
    </xf>
    <xf numFmtId="0" fontId="65" fillId="12" borderId="139" xfId="2" applyFont="1" applyFill="1" applyBorder="1" applyAlignment="1" applyProtection="1">
      <alignment horizontal="center" vertical="center"/>
      <protection hidden="1"/>
    </xf>
    <xf numFmtId="0" fontId="65" fillId="23" borderId="139" xfId="2" applyFont="1" applyFill="1" applyBorder="1" applyAlignment="1" applyProtection="1">
      <alignment horizontal="center" vertical="center"/>
      <protection hidden="1"/>
    </xf>
    <xf numFmtId="0" fontId="65" fillId="17" borderId="139" xfId="2" applyFont="1" applyFill="1" applyBorder="1" applyAlignment="1" applyProtection="1">
      <alignment horizontal="center" vertical="center"/>
      <protection hidden="1"/>
    </xf>
    <xf numFmtId="0" fontId="69" fillId="25" borderId="139" xfId="2" applyFont="1" applyFill="1" applyBorder="1" applyAlignment="1" applyProtection="1">
      <alignment horizontal="center" vertical="center"/>
      <protection hidden="1"/>
    </xf>
    <xf numFmtId="0" fontId="48" fillId="23" borderId="139" xfId="2" applyFont="1" applyFill="1" applyBorder="1" applyAlignment="1" applyProtection="1">
      <alignment horizontal="center" vertical="center"/>
      <protection hidden="1"/>
    </xf>
    <xf numFmtId="0" fontId="48" fillId="66" borderId="139" xfId="2" applyFont="1" applyFill="1" applyBorder="1" applyAlignment="1" applyProtection="1">
      <alignment horizontal="center" vertical="center"/>
      <protection hidden="1"/>
    </xf>
    <xf numFmtId="0" fontId="96" fillId="61" borderId="0" xfId="28" applyFont="1" applyFill="1" applyAlignment="1">
      <alignment horizontal="center" vertical="center"/>
    </xf>
    <xf numFmtId="0" fontId="121" fillId="61" borderId="0" xfId="2" applyFont="1" applyFill="1" applyAlignment="1" applyProtection="1">
      <alignment horizontal="center" vertical="center"/>
      <protection hidden="1"/>
    </xf>
    <xf numFmtId="0" fontId="73" fillId="63" borderId="95" xfId="2" applyFont="1" applyFill="1" applyBorder="1" applyAlignment="1" applyProtection="1">
      <alignment vertical="center"/>
      <protection locked="0"/>
    </xf>
    <xf numFmtId="0" fontId="73" fillId="63" borderId="93" xfId="2" applyFont="1" applyFill="1" applyBorder="1" applyAlignment="1" applyProtection="1">
      <alignment vertical="center"/>
      <protection locked="0"/>
    </xf>
    <xf numFmtId="0" fontId="73" fillId="63" borderId="94" xfId="2" applyFont="1" applyFill="1" applyBorder="1" applyAlignment="1" applyProtection="1">
      <alignment vertical="center"/>
      <protection locked="0"/>
    </xf>
    <xf numFmtId="0" fontId="73" fillId="63" borderId="95" xfId="2" applyFont="1" applyFill="1" applyBorder="1" applyAlignment="1">
      <alignment vertical="center"/>
    </xf>
    <xf numFmtId="0" fontId="127" fillId="63" borderId="95" xfId="2" applyFont="1" applyFill="1" applyBorder="1" applyAlignment="1" applyProtection="1">
      <alignment vertical="center"/>
      <protection hidden="1"/>
    </xf>
    <xf numFmtId="0" fontId="73" fillId="63" borderId="92" xfId="2" applyFont="1" applyFill="1" applyBorder="1" applyAlignment="1" applyProtection="1">
      <alignment vertical="center"/>
      <protection locked="0"/>
    </xf>
    <xf numFmtId="0" fontId="73" fillId="63" borderId="93" xfId="2" applyFont="1" applyFill="1" applyBorder="1" applyAlignment="1">
      <alignment vertical="center"/>
    </xf>
    <xf numFmtId="0" fontId="127" fillId="63" borderId="93" xfId="2" applyFont="1" applyFill="1" applyBorder="1" applyAlignment="1" applyProtection="1">
      <alignment vertical="center"/>
      <protection hidden="1"/>
    </xf>
    <xf numFmtId="0" fontId="1" fillId="73" borderId="0" xfId="30" applyFill="1" applyAlignment="1">
      <alignment vertical="center"/>
    </xf>
    <xf numFmtId="1" fontId="1" fillId="7" borderId="0" xfId="29" applyNumberFormat="1" applyFill="1" applyAlignment="1">
      <alignment horizontal="center" vertical="center"/>
    </xf>
    <xf numFmtId="0" fontId="170" fillId="0" borderId="58" xfId="2" applyFont="1" applyBorder="1" applyAlignment="1">
      <alignment horizontal="left" vertical="center"/>
    </xf>
    <xf numFmtId="0" fontId="109" fillId="0" borderId="0" xfId="0" applyFont="1" applyAlignment="1">
      <alignment horizontal="center" vertical="center"/>
    </xf>
    <xf numFmtId="0" fontId="109" fillId="15" borderId="0" xfId="0" applyFont="1" applyFill="1"/>
    <xf numFmtId="0" fontId="83" fillId="15" borderId="0" xfId="0" applyFont="1" applyFill="1"/>
    <xf numFmtId="0" fontId="83" fillId="15" borderId="0" xfId="0" applyFont="1" applyFill="1" applyAlignment="1">
      <alignment horizontal="left" vertical="center" indent="1"/>
    </xf>
    <xf numFmtId="0" fontId="39" fillId="15" borderId="0" xfId="0" applyFont="1" applyFill="1" applyAlignment="1">
      <alignment horizontal="center" vertical="center"/>
    </xf>
    <xf numFmtId="0" fontId="4" fillId="15" borderId="0" xfId="0" applyFont="1" applyFill="1" applyAlignment="1">
      <alignment horizontal="left" vertical="center"/>
    </xf>
    <xf numFmtId="0" fontId="39" fillId="15" borderId="0" xfId="0" applyFont="1" applyFill="1" applyAlignment="1">
      <alignment horizontal="left" vertical="center"/>
    </xf>
    <xf numFmtId="0" fontId="34" fillId="15" borderId="0" xfId="0" applyFont="1" applyFill="1"/>
    <xf numFmtId="0" fontId="39" fillId="15" borderId="0" xfId="0" applyFont="1" applyFill="1"/>
    <xf numFmtId="0" fontId="109" fillId="10" borderId="0" xfId="0" applyFont="1" applyFill="1" applyAlignment="1">
      <alignment vertical="center"/>
    </xf>
    <xf numFmtId="0" fontId="91" fillId="7" borderId="0" xfId="29" applyFont="1" applyFill="1" applyAlignment="1">
      <alignment horizontal="center" vertical="center"/>
    </xf>
    <xf numFmtId="0" fontId="10" fillId="10" borderId="0" xfId="4" applyFont="1" applyFill="1" applyAlignment="1">
      <alignment horizontal="center" vertical="center" wrapText="1"/>
    </xf>
    <xf numFmtId="0" fontId="1" fillId="10" borderId="0" xfId="4" applyFill="1" applyAlignment="1">
      <alignment wrapText="1"/>
    </xf>
    <xf numFmtId="0" fontId="48" fillId="10" borderId="0" xfId="2" applyFont="1" applyFill="1" applyAlignment="1" applyProtection="1">
      <alignment horizontal="left" vertical="center" wrapText="1"/>
      <protection hidden="1"/>
    </xf>
    <xf numFmtId="0" fontId="84" fillId="51" borderId="0" xfId="7" applyFont="1" applyFill="1" applyAlignment="1">
      <alignment horizontal="center" vertical="center"/>
    </xf>
    <xf numFmtId="0" fontId="84" fillId="51" borderId="140" xfId="7" applyFont="1" applyFill="1" applyBorder="1" applyAlignment="1">
      <alignment horizontal="center" vertical="center"/>
    </xf>
    <xf numFmtId="170" fontId="26" fillId="7" borderId="23" xfId="2" applyNumberFormat="1" applyFont="1" applyFill="1" applyBorder="1" applyAlignment="1">
      <alignment horizontal="right" vertical="center"/>
    </xf>
    <xf numFmtId="170" fontId="26" fillId="10" borderId="23" xfId="2" applyNumberFormat="1" applyFont="1" applyFill="1" applyBorder="1" applyAlignment="1">
      <alignment horizontal="right" vertical="center"/>
    </xf>
    <xf numFmtId="0" fontId="32" fillId="20" borderId="2" xfId="2" applyFont="1" applyFill="1" applyBorder="1" applyAlignment="1" applyProtection="1">
      <alignment horizontal="center" vertical="center" textRotation="90"/>
      <protection locked="0"/>
    </xf>
    <xf numFmtId="0" fontId="84" fillId="33" borderId="6" xfId="28" applyFont="1" applyFill="1" applyBorder="1" applyAlignment="1">
      <alignment horizontal="center" vertical="center"/>
    </xf>
    <xf numFmtId="0" fontId="53" fillId="10" borderId="0" xfId="0" applyFont="1" applyFill="1" applyAlignment="1">
      <alignment horizontal="right" vertical="center"/>
    </xf>
    <xf numFmtId="1" fontId="15" fillId="5" borderId="0" xfId="24" applyNumberFormat="1" applyFont="1" applyFill="1" applyAlignment="1" applyProtection="1">
      <alignment horizontal="center" vertical="center"/>
      <protection hidden="1"/>
    </xf>
    <xf numFmtId="1" fontId="25" fillId="5" borderId="22" xfId="2" applyNumberFormat="1" applyFont="1" applyFill="1" applyBorder="1" applyAlignment="1" applyProtection="1">
      <alignment horizontal="left" vertical="center"/>
      <protection hidden="1"/>
    </xf>
    <xf numFmtId="0" fontId="25" fillId="5" borderId="22" xfId="2" applyFont="1" applyFill="1" applyBorder="1" applyAlignment="1" applyProtection="1">
      <alignment horizontal="left" vertical="center"/>
      <protection hidden="1"/>
    </xf>
    <xf numFmtId="0" fontId="48" fillId="5" borderId="0" xfId="14" applyFont="1" applyFill="1" applyAlignment="1">
      <alignment horizontal="center" vertical="center"/>
    </xf>
    <xf numFmtId="170" fontId="26" fillId="52" borderId="23" xfId="2" applyNumberFormat="1" applyFont="1" applyFill="1" applyBorder="1" applyAlignment="1">
      <alignment horizontal="right" vertical="center"/>
    </xf>
    <xf numFmtId="0" fontId="84" fillId="33" borderId="8" xfId="28" applyFont="1" applyFill="1" applyBorder="1" applyAlignment="1">
      <alignment horizontal="center" vertical="center"/>
    </xf>
    <xf numFmtId="0" fontId="48" fillId="52" borderId="6" xfId="28" applyFont="1" applyFill="1" applyBorder="1" applyAlignment="1">
      <alignment horizontal="center" vertical="center"/>
    </xf>
    <xf numFmtId="170" fontId="26" fillId="57" borderId="23" xfId="2" applyNumberFormat="1" applyFont="1" applyFill="1" applyBorder="1" applyAlignment="1">
      <alignment horizontal="right" vertical="center"/>
    </xf>
    <xf numFmtId="0" fontId="48" fillId="57" borderId="6" xfId="28" applyFont="1" applyFill="1" applyBorder="1" applyAlignment="1">
      <alignment horizontal="center" vertical="center"/>
    </xf>
    <xf numFmtId="0" fontId="48" fillId="57" borderId="8" xfId="28" applyFont="1" applyFill="1" applyBorder="1" applyAlignment="1">
      <alignment horizontal="center" vertical="center"/>
    </xf>
    <xf numFmtId="0" fontId="48" fillId="55" borderId="6" xfId="28" applyFont="1" applyFill="1" applyBorder="1" applyAlignment="1">
      <alignment horizontal="center" vertical="center"/>
    </xf>
    <xf numFmtId="170" fontId="26" fillId="55" borderId="23" xfId="2" applyNumberFormat="1" applyFont="1" applyFill="1" applyBorder="1" applyAlignment="1">
      <alignment horizontal="right" vertical="center"/>
    </xf>
    <xf numFmtId="0" fontId="48" fillId="55" borderId="8" xfId="28" applyFont="1" applyFill="1" applyBorder="1" applyAlignment="1">
      <alignment horizontal="center" vertical="center"/>
    </xf>
    <xf numFmtId="0" fontId="84" fillId="10" borderId="29" xfId="7" applyFont="1" applyFill="1" applyBorder="1" applyAlignment="1">
      <alignment horizontal="center" vertical="center"/>
    </xf>
    <xf numFmtId="0" fontId="13" fillId="26" borderId="6" xfId="2" applyFont="1" applyFill="1" applyBorder="1" applyAlignment="1" applyProtection="1">
      <alignment horizontal="center" vertical="center" textRotation="90"/>
      <protection locked="0"/>
    </xf>
    <xf numFmtId="0" fontId="13" fillId="26" borderId="8" xfId="2" applyFont="1" applyFill="1" applyBorder="1" applyAlignment="1" applyProtection="1">
      <alignment horizontal="center" vertical="center" textRotation="90"/>
      <protection locked="0"/>
    </xf>
    <xf numFmtId="0" fontId="1" fillId="10" borderId="0" xfId="30" applyFill="1"/>
    <xf numFmtId="0" fontId="26" fillId="10" borderId="0" xfId="29" applyFont="1" applyFill="1"/>
    <xf numFmtId="0" fontId="104" fillId="10" borderId="0" xfId="7" applyFont="1" applyFill="1" applyAlignment="1">
      <alignment horizontal="center" vertical="center"/>
    </xf>
    <xf numFmtId="0" fontId="87" fillId="45" borderId="0" xfId="7" applyFont="1" applyFill="1" applyAlignment="1">
      <alignment horizontal="left" vertical="center"/>
    </xf>
    <xf numFmtId="0" fontId="106" fillId="4" borderId="0" xfId="2" applyFont="1" applyFill="1" applyAlignment="1">
      <alignment horizontal="center" vertical="center"/>
    </xf>
    <xf numFmtId="0" fontId="1" fillId="4" borderId="0" xfId="29" applyFill="1"/>
    <xf numFmtId="0" fontId="56" fillId="4" borderId="23" xfId="36" applyFont="1" applyFill="1" applyBorder="1" applyAlignment="1">
      <alignment vertical="center"/>
    </xf>
    <xf numFmtId="0" fontId="56" fillId="4" borderId="0" xfId="36" applyFont="1" applyFill="1" applyAlignment="1">
      <alignment vertical="center"/>
    </xf>
    <xf numFmtId="0" fontId="26" fillId="4" borderId="0" xfId="36" applyFont="1" applyFill="1" applyAlignment="1">
      <alignment vertical="center"/>
    </xf>
    <xf numFmtId="0" fontId="152" fillId="4" borderId="23" xfId="36" applyFont="1" applyFill="1" applyBorder="1" applyAlignment="1">
      <alignment vertical="center"/>
    </xf>
    <xf numFmtId="0" fontId="85" fillId="4" borderId="0" xfId="2" applyFont="1" applyFill="1" applyAlignment="1">
      <alignment horizontal="right" vertical="center"/>
    </xf>
    <xf numFmtId="0" fontId="24" fillId="4" borderId="0" xfId="36" applyFont="1" applyFill="1" applyAlignment="1">
      <alignment horizontal="center" vertical="center"/>
    </xf>
    <xf numFmtId="0" fontId="1" fillId="9" borderId="0" xfId="4" applyFill="1" applyAlignment="1">
      <alignment horizontal="center" vertical="center"/>
    </xf>
    <xf numFmtId="0" fontId="84" fillId="33" borderId="141" xfId="28" applyFont="1" applyFill="1" applyBorder="1" applyAlignment="1">
      <alignment horizontal="center" vertical="center"/>
    </xf>
    <xf numFmtId="0" fontId="66" fillId="18" borderId="6" xfId="32" applyFont="1" applyFill="1" applyBorder="1" applyAlignment="1">
      <alignment horizontal="center" vertical="center"/>
    </xf>
    <xf numFmtId="0" fontId="48" fillId="57" borderId="141" xfId="28" applyFont="1" applyFill="1" applyBorder="1" applyAlignment="1">
      <alignment horizontal="center" vertical="center"/>
    </xf>
    <xf numFmtId="0" fontId="1" fillId="9" borderId="6" xfId="4" applyFill="1" applyBorder="1" applyAlignment="1">
      <alignment horizontal="center" vertical="center"/>
    </xf>
    <xf numFmtId="0" fontId="52" fillId="9" borderId="0" xfId="4" applyFont="1" applyFill="1" applyAlignment="1">
      <alignment horizontal="center" vertical="center"/>
    </xf>
    <xf numFmtId="0" fontId="15" fillId="9" borderId="0" xfId="4" applyFont="1" applyFill="1" applyAlignment="1">
      <alignment horizontal="left" vertical="center"/>
    </xf>
    <xf numFmtId="0" fontId="32" fillId="20" borderId="53" xfId="2" applyFont="1" applyFill="1" applyBorder="1" applyAlignment="1" applyProtection="1">
      <alignment vertical="center" textRotation="90"/>
      <protection locked="0"/>
    </xf>
    <xf numFmtId="0" fontId="96" fillId="61" borderId="54" xfId="7" applyFont="1" applyFill="1" applyBorder="1" applyAlignment="1">
      <alignment vertical="center"/>
    </xf>
    <xf numFmtId="0" fontId="121" fillId="61" borderId="54" xfId="2" applyFont="1" applyFill="1" applyBorder="1" applyAlignment="1" applyProtection="1">
      <alignment vertical="center"/>
      <protection hidden="1"/>
    </xf>
    <xf numFmtId="0" fontId="84" fillId="33" borderId="57" xfId="28" applyFont="1" applyFill="1" applyBorder="1" applyAlignment="1">
      <alignment vertical="center"/>
    </xf>
    <xf numFmtId="0" fontId="96" fillId="61" borderId="0" xfId="28" applyFont="1" applyFill="1" applyAlignment="1">
      <alignment vertical="center"/>
    </xf>
    <xf numFmtId="0" fontId="121" fillId="61" borderId="0" xfId="2" applyFont="1" applyFill="1" applyAlignment="1" applyProtection="1">
      <alignment vertical="center"/>
      <protection hidden="1"/>
    </xf>
    <xf numFmtId="1" fontId="23" fillId="75" borderId="5" xfId="2" applyNumberFormat="1" applyFont="1" applyFill="1" applyBorder="1" applyAlignment="1" applyProtection="1">
      <alignment vertical="center"/>
      <protection hidden="1"/>
    </xf>
    <xf numFmtId="177" fontId="55" fillId="42" borderId="0" xfId="2" applyNumberFormat="1" applyFont="1" applyFill="1" applyAlignment="1" applyProtection="1">
      <alignment vertical="center"/>
      <protection hidden="1"/>
    </xf>
    <xf numFmtId="0" fontId="24" fillId="10" borderId="0" xfId="21" applyFont="1" applyFill="1" applyAlignment="1">
      <alignment vertical="center"/>
    </xf>
    <xf numFmtId="0" fontId="89" fillId="10" borderId="0" xfId="21" applyFont="1" applyFill="1" applyAlignment="1">
      <alignment vertical="center"/>
    </xf>
    <xf numFmtId="0" fontId="1" fillId="10" borderId="58" xfId="0" applyFont="1" applyFill="1" applyBorder="1" applyAlignment="1">
      <alignment vertical="center"/>
    </xf>
    <xf numFmtId="0" fontId="86" fillId="5" borderId="0" xfId="28" applyFont="1" applyFill="1" applyAlignment="1">
      <alignment vertical="center"/>
    </xf>
    <xf numFmtId="0" fontId="86" fillId="10" borderId="0" xfId="28" applyFont="1" applyFill="1" applyAlignment="1">
      <alignment vertical="center"/>
    </xf>
    <xf numFmtId="0" fontId="92" fillId="10" borderId="0" xfId="0" applyFont="1" applyFill="1" applyAlignment="1">
      <alignment vertical="center"/>
    </xf>
    <xf numFmtId="0" fontId="92" fillId="9" borderId="0" xfId="0" applyFont="1" applyFill="1" applyAlignment="1">
      <alignment vertical="center"/>
    </xf>
    <xf numFmtId="0" fontId="140" fillId="10" borderId="0" xfId="0" applyFont="1" applyFill="1" applyAlignment="1">
      <alignment vertical="center"/>
    </xf>
    <xf numFmtId="0" fontId="95" fillId="30" borderId="58" xfId="0" applyFont="1" applyFill="1" applyBorder="1" applyAlignment="1">
      <alignment vertical="center"/>
    </xf>
    <xf numFmtId="0" fontId="115" fillId="10" borderId="23" xfId="14" applyFont="1" applyFill="1" applyBorder="1" applyAlignment="1">
      <alignment vertical="center"/>
    </xf>
    <xf numFmtId="0" fontId="64" fillId="10" borderId="0" xfId="19" applyFont="1" applyFill="1" applyAlignment="1">
      <alignment vertical="center"/>
    </xf>
    <xf numFmtId="0" fontId="79" fillId="30" borderId="0" xfId="19" applyFont="1" applyFill="1" applyAlignment="1">
      <alignment vertical="center"/>
    </xf>
    <xf numFmtId="0" fontId="30" fillId="12" borderId="23" xfId="2" applyFont="1" applyFill="1" applyBorder="1" applyAlignment="1">
      <alignment vertical="center"/>
    </xf>
    <xf numFmtId="0" fontId="98" fillId="12" borderId="26" xfId="2" applyFont="1" applyFill="1" applyBorder="1" applyAlignment="1">
      <alignment vertical="center"/>
    </xf>
    <xf numFmtId="0" fontId="119" fillId="10" borderId="58" xfId="0" applyFont="1" applyFill="1" applyBorder="1" applyAlignment="1">
      <alignment vertical="center"/>
    </xf>
    <xf numFmtId="0" fontId="66" fillId="25" borderId="23" xfId="2" applyFont="1" applyFill="1" applyBorder="1" applyAlignment="1" applyProtection="1">
      <alignment vertical="center"/>
      <protection hidden="1"/>
    </xf>
    <xf numFmtId="0" fontId="65" fillId="17" borderId="35" xfId="2" applyFont="1" applyFill="1" applyBorder="1" applyAlignment="1" applyProtection="1">
      <alignment vertical="center"/>
      <protection hidden="1"/>
    </xf>
    <xf numFmtId="0" fontId="125" fillId="10" borderId="0" xfId="4" applyFont="1" applyFill="1" applyAlignment="1">
      <alignment vertical="center"/>
    </xf>
    <xf numFmtId="0" fontId="86" fillId="15" borderId="28" xfId="28" applyFont="1" applyFill="1" applyBorder="1" applyAlignment="1">
      <alignment vertical="center"/>
    </xf>
    <xf numFmtId="0" fontId="86" fillId="15" borderId="36" xfId="28" applyFont="1" applyFill="1" applyBorder="1" applyAlignment="1">
      <alignment vertical="center"/>
    </xf>
    <xf numFmtId="0" fontId="86" fillId="15" borderId="44" xfId="28" applyFont="1" applyFill="1" applyBorder="1" applyAlignment="1">
      <alignment vertical="center"/>
    </xf>
    <xf numFmtId="0" fontId="125" fillId="62" borderId="0" xfId="29" applyFont="1" applyFill="1" applyAlignment="1">
      <alignment vertical="center"/>
    </xf>
    <xf numFmtId="0" fontId="125" fillId="62" borderId="58" xfId="29" applyFont="1" applyFill="1" applyBorder="1" applyAlignment="1">
      <alignment vertical="center"/>
    </xf>
    <xf numFmtId="0" fontId="126" fillId="9" borderId="0" xfId="2" applyFont="1" applyFill="1" applyAlignment="1" applyProtection="1">
      <alignment vertical="center"/>
      <protection hidden="1"/>
    </xf>
    <xf numFmtId="0" fontId="40" fillId="10" borderId="58" xfId="2" applyFont="1" applyFill="1" applyBorder="1" applyAlignment="1">
      <alignment vertical="center"/>
    </xf>
    <xf numFmtId="0" fontId="59" fillId="9" borderId="0" xfId="31" applyFont="1" applyFill="1" applyAlignment="1">
      <alignment vertical="center"/>
    </xf>
    <xf numFmtId="0" fontId="40" fillId="10" borderId="61" xfId="14" applyFont="1" applyFill="1" applyBorder="1" applyAlignment="1">
      <alignment vertical="center"/>
    </xf>
    <xf numFmtId="170" fontId="71" fillId="30" borderId="21" xfId="2" applyNumberFormat="1" applyFont="1" applyFill="1" applyBorder="1" applyAlignment="1">
      <alignment vertical="center"/>
    </xf>
    <xf numFmtId="1" fontId="72" fillId="30" borderId="93" xfId="2" applyNumberFormat="1" applyFont="1" applyFill="1" applyBorder="1" applyAlignment="1">
      <alignment vertical="center"/>
    </xf>
    <xf numFmtId="171" fontId="45" fillId="30" borderId="93" xfId="2" applyNumberFormat="1" applyFont="1" applyFill="1" applyBorder="1" applyAlignment="1">
      <alignment vertical="center"/>
    </xf>
    <xf numFmtId="0" fontId="71" fillId="30" borderId="93" xfId="2" applyFont="1" applyFill="1" applyBorder="1" applyAlignment="1">
      <alignment vertical="center"/>
    </xf>
    <xf numFmtId="0" fontId="66" fillId="18" borderId="57" xfId="32" applyFont="1" applyFill="1" applyBorder="1" applyAlignment="1">
      <alignment vertical="center"/>
    </xf>
    <xf numFmtId="1" fontId="72" fillId="30" borderId="91" xfId="2" applyNumberFormat="1" applyFont="1" applyFill="1" applyBorder="1" applyAlignment="1">
      <alignment vertical="center"/>
    </xf>
    <xf numFmtId="171" fontId="45" fillId="30" borderId="91" xfId="2" applyNumberFormat="1" applyFont="1" applyFill="1" applyBorder="1" applyAlignment="1">
      <alignment vertical="center"/>
    </xf>
    <xf numFmtId="0" fontId="71" fillId="30" borderId="91" xfId="2" applyFont="1" applyFill="1" applyBorder="1" applyAlignment="1">
      <alignment vertical="center"/>
    </xf>
    <xf numFmtId="0" fontId="170" fillId="0" borderId="138" xfId="2" applyFont="1" applyBorder="1" applyAlignment="1">
      <alignment vertical="center"/>
    </xf>
    <xf numFmtId="0" fontId="42" fillId="10" borderId="40" xfId="2" applyFont="1" applyFill="1" applyBorder="1" applyAlignment="1" applyProtection="1">
      <alignment vertical="center"/>
      <protection hidden="1"/>
    </xf>
    <xf numFmtId="0" fontId="42" fillId="10" borderId="28" xfId="2" applyFont="1" applyFill="1" applyBorder="1" applyAlignment="1" applyProtection="1">
      <alignment vertical="center"/>
      <protection hidden="1"/>
    </xf>
    <xf numFmtId="0" fontId="84" fillId="33" borderId="64" xfId="28" applyFont="1" applyFill="1" applyBorder="1" applyAlignment="1">
      <alignment vertical="center"/>
    </xf>
    <xf numFmtId="0" fontId="96" fillId="65" borderId="56" xfId="7" applyFont="1" applyFill="1" applyBorder="1" applyAlignment="1">
      <alignment vertical="center"/>
    </xf>
    <xf numFmtId="0" fontId="96" fillId="61" borderId="56" xfId="7" applyFont="1" applyFill="1" applyBorder="1" applyAlignment="1">
      <alignment vertical="center"/>
    </xf>
    <xf numFmtId="0" fontId="125" fillId="62" borderId="56" xfId="29" applyFont="1" applyFill="1" applyBorder="1" applyAlignment="1">
      <alignment vertical="center"/>
    </xf>
    <xf numFmtId="0" fontId="12" fillId="5" borderId="0" xfId="27" applyFont="1" applyFill="1" applyAlignment="1">
      <alignment vertical="center"/>
    </xf>
    <xf numFmtId="0" fontId="12" fillId="5" borderId="58" xfId="27" applyFont="1" applyFill="1" applyBorder="1" applyAlignment="1">
      <alignment vertical="center"/>
    </xf>
    <xf numFmtId="0" fontId="12" fillId="67" borderId="56" xfId="2" applyFont="1" applyFill="1" applyBorder="1" applyAlignment="1">
      <alignment vertical="center"/>
    </xf>
    <xf numFmtId="0" fontId="12" fillId="67" borderId="30" xfId="2" applyFont="1" applyFill="1" applyBorder="1" applyAlignment="1">
      <alignment vertical="center"/>
    </xf>
    <xf numFmtId="0" fontId="25" fillId="9" borderId="0" xfId="2" applyFont="1" applyFill="1" applyAlignment="1">
      <alignment horizontal="right" vertical="center"/>
    </xf>
    <xf numFmtId="49" fontId="34" fillId="10" borderId="0" xfId="0" applyNumberFormat="1" applyFont="1" applyFill="1" applyAlignment="1">
      <alignment horizontal="center" vertical="center"/>
    </xf>
    <xf numFmtId="49" fontId="34" fillId="10" borderId="0" xfId="0" quotePrefix="1" applyNumberFormat="1" applyFont="1" applyFill="1" applyAlignment="1">
      <alignment horizontal="center" vertical="center"/>
    </xf>
    <xf numFmtId="0" fontId="27" fillId="10" borderId="0" xfId="0" applyFont="1" applyFill="1" applyAlignment="1">
      <alignment horizontal="center" vertical="center"/>
    </xf>
    <xf numFmtId="0" fontId="173" fillId="15" borderId="16" xfId="2" applyFont="1" applyFill="1" applyBorder="1" applyAlignment="1" applyProtection="1">
      <alignment horizontal="center" vertical="center"/>
      <protection hidden="1"/>
    </xf>
    <xf numFmtId="0" fontId="174" fillId="15" borderId="16" xfId="2" applyFont="1" applyFill="1" applyBorder="1" applyAlignment="1" applyProtection="1">
      <alignment horizontal="center" vertical="center"/>
      <protection hidden="1"/>
    </xf>
    <xf numFmtId="0" fontId="174" fillId="36" borderId="16" xfId="2" applyFont="1" applyFill="1" applyBorder="1" applyAlignment="1" applyProtection="1">
      <alignment horizontal="center" vertical="center"/>
      <protection hidden="1"/>
    </xf>
    <xf numFmtId="0" fontId="174" fillId="36" borderId="0" xfId="2" applyFont="1" applyFill="1" applyAlignment="1" applyProtection="1">
      <alignment horizontal="center" vertical="center"/>
      <protection hidden="1"/>
    </xf>
    <xf numFmtId="0" fontId="174" fillId="42" borderId="16" xfId="2" applyFont="1" applyFill="1" applyBorder="1" applyAlignment="1" applyProtection="1">
      <alignment horizontal="center" vertical="center"/>
      <protection hidden="1"/>
    </xf>
    <xf numFmtId="0" fontId="83" fillId="10" borderId="0" xfId="0" applyFont="1" applyFill="1"/>
    <xf numFmtId="0" fontId="101" fillId="9" borderId="0" xfId="2" applyFont="1" applyFill="1" applyAlignment="1">
      <alignment horizontal="left" vertical="center"/>
    </xf>
    <xf numFmtId="0" fontId="175" fillId="9" borderId="0" xfId="2" applyFont="1" applyFill="1" applyAlignment="1">
      <alignment horizontal="left" vertical="center"/>
    </xf>
    <xf numFmtId="0" fontId="15" fillId="24" borderId="0" xfId="6" applyFont="1" applyFill="1" applyAlignment="1">
      <alignment horizontal="left" vertical="center"/>
    </xf>
    <xf numFmtId="0" fontId="110" fillId="24" borderId="0" xfId="1" applyFont="1" applyFill="1" applyAlignment="1" applyProtection="1">
      <alignment vertical="center"/>
      <protection hidden="1"/>
    </xf>
    <xf numFmtId="0" fontId="101" fillId="24" borderId="0" xfId="6" applyFont="1" applyFill="1" applyAlignment="1">
      <alignment horizontal="right" vertical="center"/>
    </xf>
    <xf numFmtId="0" fontId="48" fillId="10" borderId="1" xfId="2" applyFont="1" applyFill="1" applyBorder="1" applyAlignment="1" applyProtection="1">
      <alignment horizontal="center" vertical="center"/>
      <protection hidden="1"/>
    </xf>
    <xf numFmtId="0" fontId="48" fillId="10" borderId="3" xfId="2" applyFont="1" applyFill="1" applyBorder="1" applyAlignment="1" applyProtection="1">
      <alignment horizontal="center" vertical="center"/>
      <protection hidden="1"/>
    </xf>
    <xf numFmtId="0" fontId="48" fillId="10" borderId="0" xfId="2" applyFont="1" applyFill="1" applyAlignment="1" applyProtection="1">
      <alignment horizontal="center" vertical="center"/>
      <protection hidden="1"/>
    </xf>
    <xf numFmtId="0" fontId="48" fillId="10" borderId="7" xfId="2" applyFont="1" applyFill="1" applyBorder="1" applyAlignment="1" applyProtection="1">
      <alignment horizontal="center" vertical="center"/>
      <protection hidden="1"/>
    </xf>
    <xf numFmtId="0" fontId="48" fillId="10" borderId="9" xfId="2" applyFont="1" applyFill="1" applyBorder="1" applyAlignment="1" applyProtection="1">
      <alignment horizontal="center" vertical="center"/>
      <protection hidden="1"/>
    </xf>
    <xf numFmtId="0" fontId="48" fillId="10" borderId="10" xfId="2" applyFont="1" applyFill="1" applyBorder="1" applyAlignment="1" applyProtection="1">
      <alignment horizontal="center" vertical="center"/>
      <protection hidden="1"/>
    </xf>
    <xf numFmtId="0" fontId="11" fillId="6" borderId="0" xfId="2" applyFont="1" applyFill="1" applyAlignment="1" applyProtection="1">
      <alignment vertical="center"/>
      <protection hidden="1"/>
    </xf>
    <xf numFmtId="0" fontId="17" fillId="6" borderId="0" xfId="6" applyFont="1" applyFill="1" applyAlignment="1">
      <alignment vertical="center"/>
    </xf>
    <xf numFmtId="0" fontId="11" fillId="5" borderId="0" xfId="2" applyFont="1" applyFill="1" applyAlignment="1" applyProtection="1">
      <alignment horizontal="left" vertical="center"/>
      <protection hidden="1"/>
    </xf>
    <xf numFmtId="0" fontId="17" fillId="5" borderId="0" xfId="6" applyFont="1" applyFill="1" applyAlignment="1">
      <alignment horizontal="left" vertical="center"/>
    </xf>
    <xf numFmtId="0" fontId="78" fillId="10" borderId="0" xfId="0" applyFont="1" applyFill="1" applyAlignment="1">
      <alignment vertical="center"/>
    </xf>
    <xf numFmtId="0" fontId="78" fillId="0" borderId="0" xfId="0" applyFont="1" applyAlignment="1">
      <alignment vertical="center"/>
    </xf>
    <xf numFmtId="0" fontId="74" fillId="10" borderId="0" xfId="1" applyFont="1" applyFill="1" applyAlignment="1">
      <alignment vertical="center"/>
    </xf>
    <xf numFmtId="0" fontId="74" fillId="0" borderId="0" xfId="1" applyFont="1" applyAlignment="1">
      <alignment vertical="center"/>
    </xf>
    <xf numFmtId="0" fontId="101" fillId="9" borderId="0" xfId="2" applyFont="1" applyFill="1" applyAlignment="1" applyProtection="1">
      <alignment vertical="center"/>
      <protection hidden="1"/>
    </xf>
    <xf numFmtId="0" fontId="101" fillId="9" borderId="0" xfId="2" applyFont="1" applyFill="1" applyAlignment="1">
      <alignment vertical="center"/>
    </xf>
    <xf numFmtId="49" fontId="34" fillId="10" borderId="0" xfId="0" applyNumberFormat="1" applyFont="1" applyFill="1" applyAlignment="1">
      <alignment vertical="center"/>
    </xf>
    <xf numFmtId="0" fontId="34" fillId="0" borderId="0" xfId="0" applyFont="1" applyAlignment="1">
      <alignment vertical="center"/>
    </xf>
    <xf numFmtId="0" fontId="17" fillId="0" borderId="0" xfId="0" applyFont="1" applyAlignment="1">
      <alignment vertical="center"/>
    </xf>
    <xf numFmtId="0" fontId="37" fillId="6" borderId="0" xfId="2" applyFont="1" applyFill="1" applyAlignment="1">
      <alignment horizontal="right" vertical="center"/>
    </xf>
    <xf numFmtId="0" fontId="62" fillId="10" borderId="6" xfId="0" applyFont="1" applyFill="1" applyBorder="1" applyAlignment="1">
      <alignment vertical="center"/>
    </xf>
    <xf numFmtId="0" fontId="15" fillId="49" borderId="7" xfId="13" applyFont="1" applyFill="1" applyBorder="1" applyAlignment="1">
      <alignment horizontal="center" vertical="center"/>
    </xf>
    <xf numFmtId="0" fontId="109" fillId="10" borderId="6" xfId="29" applyFont="1" applyFill="1" applyBorder="1" applyAlignment="1">
      <alignment vertical="center"/>
    </xf>
    <xf numFmtId="0" fontId="109" fillId="10" borderId="7" xfId="29" applyFont="1" applyFill="1" applyBorder="1" applyAlignment="1">
      <alignment vertical="center"/>
    </xf>
    <xf numFmtId="0" fontId="25" fillId="10" borderId="0" xfId="29" applyFont="1" applyFill="1" applyAlignment="1">
      <alignment horizontal="left" vertical="center"/>
    </xf>
    <xf numFmtId="0" fontId="83" fillId="10" borderId="0" xfId="29" applyFont="1" applyFill="1" applyAlignment="1">
      <alignment vertical="center"/>
    </xf>
    <xf numFmtId="0" fontId="100" fillId="10" borderId="6" xfId="29" applyFont="1" applyFill="1" applyBorder="1" applyAlignment="1">
      <alignment horizontal="center" vertical="center"/>
    </xf>
    <xf numFmtId="0" fontId="32" fillId="20" borderId="7" xfId="2" applyFont="1" applyFill="1" applyBorder="1" applyAlignment="1" applyProtection="1">
      <alignment horizontal="center" vertical="center" textRotation="90"/>
      <protection locked="0"/>
    </xf>
    <xf numFmtId="0" fontId="25" fillId="11" borderId="7" xfId="2" applyFont="1" applyFill="1" applyBorder="1" applyAlignment="1" applyProtection="1">
      <alignment horizontal="center" vertical="center"/>
      <protection locked="0"/>
    </xf>
    <xf numFmtId="0" fontId="83" fillId="10" borderId="6" xfId="29" applyFont="1" applyFill="1" applyBorder="1" applyAlignment="1">
      <alignment vertical="center"/>
    </xf>
    <xf numFmtId="0" fontId="9" fillId="10" borderId="7" xfId="29" applyFont="1" applyFill="1" applyBorder="1" applyAlignment="1">
      <alignment horizontal="center" vertical="center"/>
    </xf>
    <xf numFmtId="0" fontId="179" fillId="10" borderId="0" xfId="1" applyFont="1" applyFill="1" applyBorder="1" applyAlignment="1">
      <alignment vertical="center"/>
    </xf>
    <xf numFmtId="0" fontId="180" fillId="6" borderId="7" xfId="2" applyFont="1" applyFill="1" applyBorder="1" applyAlignment="1">
      <alignment horizontal="center" vertical="center"/>
    </xf>
    <xf numFmtId="0" fontId="69" fillId="10" borderId="6" xfId="2" applyFont="1" applyFill="1" applyBorder="1" applyAlignment="1" applyProtection="1">
      <alignment horizontal="left" vertical="center"/>
      <protection hidden="1"/>
    </xf>
    <xf numFmtId="0" fontId="32" fillId="38" borderId="7" xfId="2" applyFont="1" applyFill="1" applyBorder="1" applyAlignment="1">
      <alignment horizontal="center" vertical="center"/>
    </xf>
    <xf numFmtId="1" fontId="1" fillId="7" borderId="8" xfId="29" applyNumberFormat="1" applyFill="1" applyBorder="1" applyAlignment="1">
      <alignment horizontal="center"/>
    </xf>
    <xf numFmtId="1" fontId="1" fillId="7" borderId="9" xfId="29" applyNumberFormat="1" applyFill="1" applyBorder="1" applyAlignment="1">
      <alignment horizontal="center"/>
    </xf>
    <xf numFmtId="1" fontId="1" fillId="7" borderId="10" xfId="29" applyNumberFormat="1" applyFill="1" applyBorder="1" applyAlignment="1">
      <alignment horizontal="center"/>
    </xf>
    <xf numFmtId="0" fontId="181" fillId="45" borderId="0" xfId="29" applyFont="1" applyFill="1" applyAlignment="1">
      <alignment vertical="center"/>
    </xf>
    <xf numFmtId="0" fontId="179" fillId="49" borderId="0" xfId="46" applyFont="1" applyFill="1" applyBorder="1" applyAlignment="1">
      <alignment vertical="center"/>
    </xf>
    <xf numFmtId="0" fontId="179" fillId="10" borderId="0" xfId="1" applyFont="1" applyFill="1"/>
    <xf numFmtId="0" fontId="136" fillId="10" borderId="0" xfId="29" applyFont="1" applyFill="1" applyAlignment="1">
      <alignment vertical="center"/>
    </xf>
    <xf numFmtId="0" fontId="4" fillId="10" borderId="0" xfId="29" applyFont="1" applyFill="1" applyAlignment="1">
      <alignment horizontal="left" vertical="center"/>
    </xf>
    <xf numFmtId="0" fontId="83" fillId="10" borderId="0" xfId="0" applyFont="1" applyFill="1" applyAlignment="1">
      <alignment horizontal="right" vertical="center"/>
    </xf>
    <xf numFmtId="0" fontId="19" fillId="0" borderId="0" xfId="29" applyFont="1"/>
    <xf numFmtId="0" fontId="66" fillId="10" borderId="0" xfId="2" applyFont="1" applyFill="1" applyAlignment="1" applyProtection="1">
      <alignment horizontal="left" vertical="center"/>
      <protection locked="0"/>
    </xf>
    <xf numFmtId="0" fontId="8" fillId="33" borderId="1" xfId="27" applyFont="1" applyFill="1" applyBorder="1" applyAlignment="1">
      <alignment horizontal="center" vertical="center"/>
    </xf>
    <xf numFmtId="0" fontId="94" fillId="0" borderId="0" xfId="0" applyFont="1" applyAlignment="1">
      <alignment vertical="center"/>
    </xf>
    <xf numFmtId="0" fontId="94" fillId="10" borderId="0" xfId="0" applyFont="1" applyFill="1" applyAlignment="1">
      <alignment vertical="center"/>
    </xf>
    <xf numFmtId="0" fontId="19" fillId="0" borderId="0" xfId="7" applyFont="1"/>
    <xf numFmtId="0" fontId="13" fillId="10" borderId="1" xfId="2" applyFont="1" applyFill="1" applyBorder="1" applyAlignment="1" applyProtection="1">
      <alignment horizontal="center" vertical="center" textRotation="90"/>
      <protection locked="0"/>
    </xf>
    <xf numFmtId="0" fontId="30" fillId="10" borderId="1" xfId="2" applyFont="1" applyFill="1" applyBorder="1" applyAlignment="1" applyProtection="1">
      <alignment vertical="center"/>
      <protection hidden="1"/>
    </xf>
    <xf numFmtId="0" fontId="12" fillId="10" borderId="1" xfId="2" applyFont="1" applyFill="1" applyBorder="1" applyAlignment="1" applyProtection="1">
      <alignment vertical="center"/>
      <protection hidden="1"/>
    </xf>
    <xf numFmtId="0" fontId="61" fillId="10" borderId="1" xfId="2" applyFont="1" applyFill="1" applyBorder="1" applyAlignment="1" applyProtection="1">
      <alignment vertical="center"/>
      <protection hidden="1"/>
    </xf>
    <xf numFmtId="0" fontId="24" fillId="10" borderId="1" xfId="7" applyFont="1" applyFill="1" applyBorder="1"/>
    <xf numFmtId="0" fontId="15" fillId="9" borderId="3" xfId="2" applyFont="1" applyFill="1" applyBorder="1" applyAlignment="1" applyProtection="1">
      <alignment horizontal="center" vertical="center"/>
      <protection hidden="1"/>
    </xf>
    <xf numFmtId="0" fontId="13" fillId="10" borderId="9" xfId="2" applyFont="1" applyFill="1" applyBorder="1" applyAlignment="1" applyProtection="1">
      <alignment horizontal="center" vertical="center" textRotation="90"/>
      <protection locked="0"/>
    </xf>
    <xf numFmtId="0" fontId="26" fillId="12" borderId="10" xfId="2" applyFont="1" applyFill="1" applyBorder="1" applyAlignment="1" applyProtection="1">
      <alignment horizontal="center" vertical="center"/>
      <protection hidden="1"/>
    </xf>
    <xf numFmtId="0" fontId="122" fillId="78" borderId="0" xfId="10" applyFont="1" applyFill="1" applyAlignment="1">
      <alignment vertical="center" textRotation="90"/>
    </xf>
    <xf numFmtId="0" fontId="185" fillId="10" borderId="0" xfId="10" applyFont="1" applyFill="1" applyAlignment="1">
      <alignment horizontal="left" vertical="center"/>
    </xf>
    <xf numFmtId="0" fontId="62" fillId="10" borderId="1" xfId="0" applyFont="1" applyFill="1" applyBorder="1" applyAlignment="1">
      <alignment vertical="center"/>
    </xf>
    <xf numFmtId="0" fontId="186" fillId="10" borderId="0" xfId="2" applyFont="1" applyFill="1" applyAlignment="1" applyProtection="1">
      <alignment horizontal="left" vertical="center"/>
      <protection hidden="1"/>
    </xf>
    <xf numFmtId="0" fontId="12" fillId="79" borderId="143" xfId="29" applyFont="1" applyFill="1" applyBorder="1" applyAlignment="1">
      <alignment horizontal="center" vertical="center"/>
    </xf>
    <xf numFmtId="0" fontId="103" fillId="13" borderId="0" xfId="28" applyFont="1" applyFill="1" applyAlignment="1">
      <alignment horizontal="center" vertical="center"/>
    </xf>
    <xf numFmtId="0" fontId="66" fillId="9" borderId="0" xfId="32" applyFont="1" applyFill="1" applyAlignment="1">
      <alignment horizontal="center" vertical="center"/>
    </xf>
    <xf numFmtId="0" fontId="103" fillId="5" borderId="0" xfId="2" applyFont="1" applyFill="1" applyAlignment="1" applyProtection="1">
      <alignment horizontal="center" vertical="center"/>
      <protection hidden="1"/>
    </xf>
    <xf numFmtId="0" fontId="103" fillId="5" borderId="0" xfId="24" applyFont="1" applyFill="1" applyAlignment="1">
      <alignment horizontal="center" vertical="center"/>
    </xf>
    <xf numFmtId="0" fontId="103" fillId="5" borderId="0" xfId="31" applyFont="1" applyFill="1" applyAlignment="1">
      <alignment horizontal="center" vertical="center"/>
    </xf>
    <xf numFmtId="0" fontId="103" fillId="5" borderId="0" xfId="2" applyFont="1" applyFill="1" applyAlignment="1" applyProtection="1">
      <alignment vertical="center"/>
      <protection locked="0"/>
    </xf>
    <xf numFmtId="0" fontId="103" fillId="5" borderId="0" xfId="2" applyFont="1" applyFill="1" applyAlignment="1">
      <alignment vertical="center"/>
    </xf>
    <xf numFmtId="0" fontId="103" fillId="5" borderId="0" xfId="14" applyFont="1" applyFill="1" applyAlignment="1">
      <alignment horizontal="center" vertical="center"/>
    </xf>
    <xf numFmtId="0" fontId="103" fillId="5" borderId="0" xfId="2" applyFont="1" applyFill="1" applyAlignment="1" applyProtection="1">
      <alignment horizontal="center"/>
      <protection locked="0"/>
    </xf>
    <xf numFmtId="0" fontId="103" fillId="5" borderId="0" xfId="2" applyFont="1" applyFill="1" applyAlignment="1" applyProtection="1">
      <alignment vertical="center"/>
      <protection hidden="1"/>
    </xf>
    <xf numFmtId="0" fontId="103" fillId="5" borderId="0" xfId="2" applyFont="1" applyFill="1" applyAlignment="1">
      <alignment horizontal="center"/>
    </xf>
    <xf numFmtId="2" fontId="60" fillId="5" borderId="5" xfId="2" applyNumberFormat="1" applyFont="1" applyFill="1" applyBorder="1" applyAlignment="1">
      <alignment horizontal="center" vertical="center"/>
    </xf>
    <xf numFmtId="0" fontId="187" fillId="4" borderId="0" xfId="7" applyFont="1" applyFill="1" applyAlignment="1">
      <alignment horizontal="right" vertical="center"/>
    </xf>
    <xf numFmtId="0" fontId="24" fillId="10" borderId="1" xfId="2" applyFont="1" applyFill="1" applyBorder="1" applyAlignment="1" applyProtection="1">
      <alignment vertical="center"/>
      <protection hidden="1"/>
    </xf>
    <xf numFmtId="0" fontId="13" fillId="10" borderId="0" xfId="2" applyFont="1" applyFill="1" applyAlignment="1" applyProtection="1">
      <alignment horizontal="center" vertical="center" textRotation="90"/>
      <protection locked="0"/>
    </xf>
    <xf numFmtId="0" fontId="24" fillId="10" borderId="0" xfId="2" applyFont="1" applyFill="1" applyAlignment="1" applyProtection="1">
      <alignment vertical="center"/>
      <protection hidden="1"/>
    </xf>
    <xf numFmtId="0" fontId="61" fillId="10" borderId="0" xfId="2" applyFont="1" applyFill="1" applyAlignment="1" applyProtection="1">
      <alignment vertical="center"/>
      <protection hidden="1"/>
    </xf>
    <xf numFmtId="0" fontId="61" fillId="10" borderId="0" xfId="2" applyFont="1" applyFill="1" applyAlignment="1" applyProtection="1">
      <alignment vertical="center" wrapText="1"/>
      <protection hidden="1"/>
    </xf>
    <xf numFmtId="0" fontId="30" fillId="10" borderId="0" xfId="2" applyFont="1" applyFill="1" applyAlignment="1" applyProtection="1">
      <alignment horizontal="left" vertical="center"/>
      <protection hidden="1"/>
    </xf>
    <xf numFmtId="0" fontId="85" fillId="10" borderId="0" xfId="2" applyFont="1" applyFill="1" applyAlignment="1" applyProtection="1">
      <alignment vertical="center"/>
      <protection hidden="1"/>
    </xf>
    <xf numFmtId="0" fontId="40" fillId="49" borderId="1" xfId="13" applyFont="1" applyFill="1" applyBorder="1" applyAlignment="1">
      <alignment horizontal="right" vertical="center"/>
    </xf>
    <xf numFmtId="0" fontId="62" fillId="10" borderId="0" xfId="0" applyFont="1" applyFill="1" applyAlignment="1">
      <alignment vertical="center"/>
    </xf>
    <xf numFmtId="0" fontId="109" fillId="10" borderId="0" xfId="29" applyFont="1" applyFill="1" applyAlignment="1">
      <alignment vertical="center"/>
    </xf>
    <xf numFmtId="0" fontId="18" fillId="10" borderId="0" xfId="29" applyFont="1" applyFill="1" applyAlignment="1">
      <alignment vertical="center"/>
    </xf>
    <xf numFmtId="0" fontId="176" fillId="10" borderId="0" xfId="29" applyFont="1" applyFill="1" applyAlignment="1">
      <alignment vertical="center"/>
    </xf>
    <xf numFmtId="0" fontId="83" fillId="10" borderId="0" xfId="29" applyFont="1" applyFill="1" applyAlignment="1">
      <alignment horizontal="left" vertical="center"/>
    </xf>
    <xf numFmtId="0" fontId="177" fillId="10" borderId="0" xfId="29" applyFont="1" applyFill="1" applyAlignment="1">
      <alignment horizontal="left" vertical="center"/>
    </xf>
    <xf numFmtId="0" fontId="55" fillId="10" borderId="0" xfId="0" applyFont="1" applyFill="1" applyAlignment="1">
      <alignment horizontal="left" vertical="center" indent="1"/>
    </xf>
    <xf numFmtId="0" fontId="178" fillId="10" borderId="0" xfId="29" applyFont="1" applyFill="1" applyAlignment="1">
      <alignment vertical="center"/>
    </xf>
    <xf numFmtId="0" fontId="100" fillId="10" borderId="0" xfId="29" applyFont="1" applyFill="1" applyAlignment="1">
      <alignment horizontal="center" vertical="center"/>
    </xf>
    <xf numFmtId="0" fontId="105" fillId="10" borderId="0" xfId="29" applyFont="1" applyFill="1" applyAlignment="1">
      <alignment horizontal="right" vertical="center"/>
    </xf>
    <xf numFmtId="0" fontId="105" fillId="10" borderId="0" xfId="29" applyFont="1" applyFill="1"/>
    <xf numFmtId="0" fontId="105" fillId="10" borderId="0" xfId="2" applyFont="1" applyFill="1" applyAlignment="1" applyProtection="1">
      <alignment horizontal="center" vertical="center"/>
      <protection hidden="1"/>
    </xf>
    <xf numFmtId="0" fontId="25" fillId="10" borderId="0" xfId="2" applyFont="1" applyFill="1" applyAlignment="1" applyProtection="1">
      <alignment horizontal="right" vertical="center"/>
      <protection hidden="1"/>
    </xf>
    <xf numFmtId="0" fontId="188" fillId="10" borderId="0" xfId="4" applyFont="1" applyFill="1" applyAlignment="1">
      <alignment horizontal="center" vertical="center"/>
    </xf>
    <xf numFmtId="0" fontId="152" fillId="26" borderId="9" xfId="2" applyFont="1" applyFill="1" applyBorder="1" applyAlignment="1" applyProtection="1">
      <alignment vertical="center"/>
      <protection hidden="1"/>
    </xf>
    <xf numFmtId="0" fontId="123" fillId="60" borderId="3" xfId="29" applyFont="1" applyFill="1" applyBorder="1" applyAlignment="1">
      <alignment horizontal="center" vertical="center"/>
    </xf>
    <xf numFmtId="0" fontId="123" fillId="60" borderId="7" xfId="29" applyFont="1" applyFill="1" applyBorder="1" applyAlignment="1">
      <alignment horizontal="center" vertical="center"/>
    </xf>
    <xf numFmtId="0" fontId="34" fillId="0" borderId="0" xfId="0" applyFont="1" applyAlignment="1">
      <alignment horizontal="left" vertical="center"/>
    </xf>
    <xf numFmtId="0" fontId="168" fillId="1049" borderId="139" xfId="0" applyFont="1" applyFill="1" applyBorder="1" applyAlignment="1">
      <alignment horizontal="center" vertical="center"/>
    </xf>
    <xf numFmtId="1" fontId="71" fillId="30" borderId="139" xfId="2" applyNumberFormat="1" applyFont="1" applyFill="1" applyBorder="1" applyAlignment="1">
      <alignment horizontal="center" vertical="center"/>
    </xf>
    <xf numFmtId="1" fontId="72" fillId="30" borderId="139" xfId="2" applyNumberFormat="1" applyFont="1" applyFill="1" applyBorder="1" applyAlignment="1">
      <alignment horizontal="center" vertical="center"/>
    </xf>
    <xf numFmtId="171" fontId="45" fillId="30" borderId="139" xfId="2" applyNumberFormat="1" applyFont="1" applyFill="1" applyBorder="1" applyAlignment="1">
      <alignment horizontal="center" vertical="center"/>
    </xf>
    <xf numFmtId="0" fontId="71" fillId="30" borderId="139" xfId="2" applyFont="1" applyFill="1" applyBorder="1" applyAlignment="1">
      <alignment horizontal="center" vertical="center"/>
    </xf>
    <xf numFmtId="0" fontId="169" fillId="1047" borderId="139" xfId="2" applyFont="1" applyFill="1" applyBorder="1" applyAlignment="1">
      <alignment horizontal="center" vertical="center"/>
    </xf>
    <xf numFmtId="0" fontId="170" fillId="0" borderId="139" xfId="2" applyFont="1" applyBorder="1" applyAlignment="1">
      <alignment horizontal="center" vertical="center"/>
    </xf>
    <xf numFmtId="0" fontId="169" fillId="115" borderId="139" xfId="43" applyFont="1" applyFill="1" applyBorder="1" applyAlignment="1">
      <alignment horizontal="center" vertical="center"/>
    </xf>
    <xf numFmtId="1" fontId="72" fillId="72" borderId="139" xfId="2" applyNumberFormat="1" applyFont="1" applyFill="1" applyBorder="1" applyAlignment="1">
      <alignment horizontal="center" vertical="center"/>
    </xf>
    <xf numFmtId="0" fontId="171" fillId="15" borderId="139" xfId="43" applyFont="1" applyFill="1" applyBorder="1" applyAlignment="1">
      <alignment horizontal="center" vertical="center"/>
    </xf>
    <xf numFmtId="0" fontId="42" fillId="10" borderId="139" xfId="2" applyFont="1" applyFill="1" applyBorder="1" applyAlignment="1" applyProtection="1">
      <alignment horizontal="center" vertical="center"/>
      <protection hidden="1"/>
    </xf>
    <xf numFmtId="0" fontId="171" fillId="112" borderId="139" xfId="43" applyFont="1" applyFill="1" applyBorder="1" applyAlignment="1">
      <alignment horizontal="center" vertical="center"/>
    </xf>
    <xf numFmtId="0" fontId="171" fillId="105" borderId="139" xfId="43" applyFont="1" applyFill="1" applyBorder="1" applyAlignment="1">
      <alignment horizontal="center" vertical="center"/>
    </xf>
    <xf numFmtId="0" fontId="128" fillId="0" borderId="139" xfId="2" applyFont="1" applyBorder="1" applyAlignment="1">
      <alignment horizontal="center" vertical="center"/>
    </xf>
    <xf numFmtId="0" fontId="80" fillId="25" borderId="139" xfId="2" applyFont="1" applyFill="1" applyBorder="1" applyAlignment="1" applyProtection="1">
      <alignment horizontal="center" vertical="center"/>
      <protection hidden="1"/>
    </xf>
    <xf numFmtId="0" fontId="30" fillId="12" borderId="139" xfId="2" applyFont="1" applyFill="1" applyBorder="1" applyAlignment="1">
      <alignment horizontal="center" vertical="center"/>
    </xf>
    <xf numFmtId="0" fontId="66" fillId="25" borderId="139" xfId="2" applyFont="1" applyFill="1" applyBorder="1" applyAlignment="1" applyProtection="1">
      <alignment horizontal="center" vertical="center"/>
      <protection hidden="1"/>
    </xf>
    <xf numFmtId="0" fontId="64" fillId="10" borderId="6" xfId="19" applyFont="1" applyFill="1" applyBorder="1" applyAlignment="1">
      <alignment horizontal="right" vertical="center"/>
    </xf>
    <xf numFmtId="0" fontId="119" fillId="10" borderId="7" xfId="0" applyFont="1" applyFill="1" applyBorder="1" applyAlignment="1">
      <alignment horizontal="left" vertical="top" wrapText="1"/>
    </xf>
    <xf numFmtId="0" fontId="30" fillId="12" borderId="144" xfId="2" applyFont="1" applyFill="1" applyBorder="1" applyAlignment="1">
      <alignment horizontal="center" vertical="center"/>
    </xf>
    <xf numFmtId="1" fontId="71" fillId="30" borderId="5" xfId="2" applyNumberFormat="1" applyFont="1" applyFill="1" applyBorder="1" applyAlignment="1">
      <alignment horizontal="center" vertical="center"/>
    </xf>
    <xf numFmtId="171" fontId="45" fillId="30" borderId="5" xfId="2" applyNumberFormat="1" applyFont="1" applyFill="1" applyBorder="1" applyAlignment="1">
      <alignment horizontal="center" vertical="center"/>
    </xf>
    <xf numFmtId="0" fontId="71" fillId="30" borderId="5" xfId="2" applyFont="1" applyFill="1" applyBorder="1" applyAlignment="1">
      <alignment horizontal="center" vertical="center"/>
    </xf>
    <xf numFmtId="170" fontId="71" fillId="30" borderId="5" xfId="2" applyNumberFormat="1" applyFont="1" applyFill="1" applyBorder="1" applyAlignment="1">
      <alignment horizontal="center" vertical="center"/>
    </xf>
    <xf numFmtId="0" fontId="42" fillId="10" borderId="5" xfId="2" applyFont="1" applyFill="1" applyBorder="1" applyAlignment="1" applyProtection="1">
      <alignment horizontal="center" vertical="center"/>
      <protection hidden="1"/>
    </xf>
    <xf numFmtId="0" fontId="28" fillId="0" borderId="58" xfId="2" applyFont="1" applyBorder="1" applyAlignment="1">
      <alignment horizontal="center" vertical="center"/>
    </xf>
    <xf numFmtId="0" fontId="66" fillId="18" borderId="64" xfId="32" applyFont="1" applyFill="1" applyBorder="1" applyAlignment="1">
      <alignment horizontal="center" vertical="center"/>
    </xf>
    <xf numFmtId="0" fontId="42" fillId="10" borderId="147" xfId="2" applyFont="1" applyFill="1" applyBorder="1" applyAlignment="1" applyProtection="1">
      <alignment horizontal="center" vertical="center"/>
      <protection hidden="1"/>
    </xf>
    <xf numFmtId="1" fontId="72" fillId="30" borderId="147" xfId="2" applyNumberFormat="1" applyFont="1" applyFill="1" applyBorder="1" applyAlignment="1">
      <alignment horizontal="center" vertical="center"/>
    </xf>
    <xf numFmtId="171" fontId="45" fillId="30" borderId="147" xfId="2" applyNumberFormat="1" applyFont="1" applyFill="1" applyBorder="1" applyAlignment="1">
      <alignment horizontal="center" vertical="center"/>
    </xf>
    <xf numFmtId="0" fontId="71" fillId="30" borderId="147" xfId="2" applyFont="1" applyFill="1" applyBorder="1" applyAlignment="1">
      <alignment horizontal="center" vertical="center"/>
    </xf>
    <xf numFmtId="0" fontId="89" fillId="10" borderId="0" xfId="21" applyFont="1" applyFill="1" applyAlignment="1">
      <alignment horizontal="left" vertical="center"/>
    </xf>
    <xf numFmtId="0" fontId="128" fillId="10" borderId="149" xfId="2" applyFont="1" applyFill="1" applyBorder="1" applyAlignment="1">
      <alignment horizontal="left" vertical="center"/>
    </xf>
    <xf numFmtId="0" fontId="189" fillId="10" borderId="149" xfId="0" applyFont="1" applyFill="1" applyBorder="1" applyAlignment="1">
      <alignment horizontal="left" vertical="center"/>
    </xf>
    <xf numFmtId="0" fontId="128" fillId="10" borderId="149" xfId="43" applyFont="1" applyFill="1" applyBorder="1" applyAlignment="1">
      <alignment horizontal="left" vertical="center"/>
    </xf>
    <xf numFmtId="0" fontId="128" fillId="10" borderId="148" xfId="2" applyFont="1" applyFill="1" applyBorder="1" applyAlignment="1">
      <alignment horizontal="left" vertical="center"/>
    </xf>
    <xf numFmtId="1" fontId="71" fillId="30" borderId="147" xfId="2" applyNumberFormat="1" applyFont="1" applyFill="1" applyBorder="1" applyAlignment="1">
      <alignment horizontal="center" vertical="center"/>
    </xf>
    <xf numFmtId="0" fontId="190" fillId="10" borderId="7" xfId="2" applyFont="1" applyFill="1" applyBorder="1" applyAlignment="1">
      <alignment horizontal="center" vertical="center"/>
    </xf>
    <xf numFmtId="0" fontId="66" fillId="25" borderId="0" xfId="2" applyFont="1" applyFill="1" applyAlignment="1" applyProtection="1">
      <alignment horizontal="center" vertical="center"/>
      <protection hidden="1"/>
    </xf>
    <xf numFmtId="0" fontId="1" fillId="10" borderId="0" xfId="0" applyFont="1" applyFill="1" applyAlignment="1">
      <alignment horizontal="right" vertical="center"/>
    </xf>
    <xf numFmtId="1" fontId="98" fillId="12" borderId="25" xfId="2" applyNumberFormat="1" applyFont="1" applyFill="1" applyBorder="1" applyAlignment="1" applyProtection="1">
      <alignment vertical="center"/>
      <protection hidden="1"/>
    </xf>
    <xf numFmtId="0" fontId="65" fillId="17" borderId="145" xfId="2" applyFont="1" applyFill="1" applyBorder="1" applyAlignment="1" applyProtection="1">
      <alignment horizontal="center" vertical="center"/>
      <protection hidden="1"/>
    </xf>
    <xf numFmtId="0" fontId="65" fillId="17" borderId="146" xfId="2" applyFont="1" applyFill="1" applyBorder="1" applyAlignment="1" applyProtection="1">
      <alignment horizontal="center" vertical="center"/>
      <protection hidden="1"/>
    </xf>
    <xf numFmtId="0" fontId="80" fillId="25" borderId="146" xfId="2" applyFont="1" applyFill="1" applyBorder="1" applyAlignment="1" applyProtection="1">
      <alignment horizontal="center" vertical="center"/>
      <protection hidden="1"/>
    </xf>
    <xf numFmtId="0" fontId="90" fillId="10" borderId="6" xfId="29" applyFont="1" applyFill="1" applyBorder="1" applyAlignment="1">
      <alignment horizontal="center" vertical="center" wrapText="1"/>
    </xf>
    <xf numFmtId="1" fontId="73" fillId="10" borderId="0" xfId="2" applyNumberFormat="1" applyFont="1" applyFill="1" applyAlignment="1" applyProtection="1">
      <alignment vertical="center"/>
      <protection hidden="1"/>
    </xf>
    <xf numFmtId="0" fontId="80" fillId="10" borderId="0" xfId="2" applyFont="1" applyFill="1" applyAlignment="1" applyProtection="1">
      <alignment horizontal="center" vertical="center"/>
      <protection hidden="1"/>
    </xf>
    <xf numFmtId="0" fontId="27" fillId="10" borderId="0" xfId="0" applyFont="1" applyFill="1" applyAlignment="1">
      <alignment vertical="center"/>
    </xf>
    <xf numFmtId="0" fontId="34" fillId="10" borderId="0" xfId="8" applyFont="1" applyFill="1" applyAlignment="1">
      <alignment vertical="center"/>
    </xf>
    <xf numFmtId="0" fontId="47" fillId="10" borderId="0" xfId="0" applyFont="1" applyFill="1" applyAlignment="1">
      <alignment vertical="center"/>
    </xf>
    <xf numFmtId="0" fontId="43" fillId="10" borderId="0" xfId="0" applyFont="1" applyFill="1" applyAlignment="1">
      <alignment vertical="center"/>
    </xf>
    <xf numFmtId="0" fontId="191" fillId="1049" borderId="139" xfId="0" applyFont="1" applyFill="1" applyBorder="1" applyAlignment="1">
      <alignment horizontal="center" vertical="center"/>
    </xf>
    <xf numFmtId="0" fontId="5" fillId="1047" borderId="139" xfId="2" applyFont="1" applyFill="1" applyBorder="1" applyAlignment="1">
      <alignment horizontal="center" vertical="center"/>
    </xf>
    <xf numFmtId="0" fontId="24" fillId="0" borderId="139" xfId="2" applyFont="1" applyBorder="1" applyAlignment="1">
      <alignment horizontal="center" vertical="center"/>
    </xf>
    <xf numFmtId="0" fontId="5" fillId="115" borderId="139" xfId="43" applyFont="1" applyFill="1" applyBorder="1" applyAlignment="1">
      <alignment horizontal="center" vertical="center"/>
    </xf>
    <xf numFmtId="0" fontId="164" fillId="15" borderId="139" xfId="43" applyFont="1" applyFill="1" applyBorder="1" applyAlignment="1">
      <alignment horizontal="center" vertical="center"/>
    </xf>
    <xf numFmtId="0" fontId="40" fillId="9" borderId="139" xfId="31" applyFont="1" applyFill="1" applyBorder="1" applyAlignment="1">
      <alignment horizontal="center" vertical="center"/>
    </xf>
    <xf numFmtId="1" fontId="23" fillId="75" borderId="139" xfId="2" applyNumberFormat="1" applyFont="1" applyFill="1" applyBorder="1" applyAlignment="1" applyProtection="1">
      <alignment horizontal="center" vertical="center"/>
      <protection hidden="1"/>
    </xf>
    <xf numFmtId="0" fontId="1" fillId="0" borderId="58" xfId="0" applyFont="1" applyBorder="1" applyAlignment="1">
      <alignment horizontal="center" vertical="center"/>
    </xf>
    <xf numFmtId="171" fontId="45" fillId="30" borderId="150" xfId="2" applyNumberFormat="1" applyFont="1" applyFill="1" applyBorder="1" applyAlignment="1">
      <alignment horizontal="center" vertical="center"/>
    </xf>
    <xf numFmtId="171" fontId="45" fillId="30" borderId="151" xfId="2" applyNumberFormat="1" applyFont="1" applyFill="1" applyBorder="1" applyAlignment="1">
      <alignment horizontal="center" vertical="center"/>
    </xf>
    <xf numFmtId="171" fontId="45" fillId="30" borderId="152" xfId="2" applyNumberFormat="1" applyFont="1" applyFill="1" applyBorder="1" applyAlignment="1">
      <alignment horizontal="center" vertical="center"/>
    </xf>
    <xf numFmtId="0" fontId="1" fillId="0" borderId="1" xfId="0" applyFont="1" applyBorder="1" applyAlignment="1">
      <alignment horizontal="center" vertical="center"/>
    </xf>
    <xf numFmtId="0" fontId="190" fillId="10" borderId="3" xfId="2" applyFont="1" applyFill="1" applyBorder="1" applyAlignment="1">
      <alignment horizontal="center" vertical="center"/>
    </xf>
    <xf numFmtId="0" fontId="19" fillId="59" borderId="0" xfId="2" applyFont="1" applyFill="1" applyAlignment="1">
      <alignment vertical="center"/>
    </xf>
    <xf numFmtId="16" fontId="24" fillId="9" borderId="9" xfId="2" quotePrefix="1" applyNumberFormat="1" applyFont="1" applyFill="1" applyBorder="1" applyAlignment="1">
      <alignment horizontal="center" vertical="center"/>
    </xf>
    <xf numFmtId="167" fontId="94" fillId="9" borderId="9" xfId="2" applyNumberFormat="1" applyFont="1" applyFill="1" applyBorder="1" applyAlignment="1">
      <alignment horizontal="center" vertical="center"/>
    </xf>
    <xf numFmtId="0" fontId="94" fillId="9" borderId="9" xfId="2" applyFont="1" applyFill="1" applyBorder="1" applyAlignment="1">
      <alignment horizontal="center" vertical="center"/>
    </xf>
    <xf numFmtId="0" fontId="19" fillId="9" borderId="0" xfId="2" applyFont="1" applyFill="1" applyAlignment="1" applyProtection="1">
      <alignment horizontal="center" vertical="center" wrapText="1"/>
      <protection hidden="1"/>
    </xf>
    <xf numFmtId="0" fontId="59" fillId="59" borderId="0" xfId="2" applyFont="1" applyFill="1" applyAlignment="1">
      <alignment horizontal="center" vertical="center"/>
    </xf>
    <xf numFmtId="164" fontId="94" fillId="9" borderId="10" xfId="2" applyNumberFormat="1" applyFont="1" applyFill="1" applyBorder="1" applyAlignment="1">
      <alignment horizontal="center" vertical="center"/>
    </xf>
    <xf numFmtId="2" fontId="94" fillId="9" borderId="9" xfId="2" applyNumberFormat="1" applyFont="1" applyFill="1" applyBorder="1" applyAlignment="1">
      <alignment horizontal="center" vertical="center"/>
    </xf>
    <xf numFmtId="0" fontId="139" fillId="59" borderId="0" xfId="2" applyFont="1" applyFill="1" applyAlignment="1">
      <alignment vertical="center"/>
    </xf>
    <xf numFmtId="0" fontId="94" fillId="10" borderId="0" xfId="2" applyFont="1" applyFill="1" applyAlignment="1">
      <alignment horizontal="center" vertical="center"/>
    </xf>
    <xf numFmtId="0" fontId="32" fillId="9" borderId="8" xfId="2" applyFont="1" applyFill="1" applyBorder="1" applyAlignment="1" applyProtection="1">
      <alignment horizontal="center" vertical="center"/>
      <protection hidden="1"/>
    </xf>
    <xf numFmtId="0" fontId="1" fillId="10" borderId="1" xfId="0" applyFont="1" applyFill="1" applyBorder="1" applyAlignment="1">
      <alignment horizontal="center" vertical="center"/>
    </xf>
    <xf numFmtId="0" fontId="170" fillId="10" borderId="6" xfId="2" applyFont="1" applyFill="1" applyBorder="1" applyAlignment="1">
      <alignment horizontal="right" vertical="center"/>
    </xf>
    <xf numFmtId="176" fontId="112" fillId="10" borderId="0" xfId="2" applyNumberFormat="1" applyFont="1" applyFill="1" applyAlignment="1">
      <alignment horizontal="center" vertical="center"/>
    </xf>
    <xf numFmtId="0" fontId="39" fillId="0" borderId="0" xfId="0" applyFont="1" applyAlignment="1">
      <alignment horizontal="left" vertical="center"/>
    </xf>
    <xf numFmtId="0" fontId="6" fillId="0" borderId="0" xfId="1" applyAlignment="1">
      <alignment horizontal="left" vertical="center"/>
    </xf>
    <xf numFmtId="0" fontId="40" fillId="59" borderId="6" xfId="2" applyFont="1" applyFill="1" applyBorder="1" applyAlignment="1">
      <alignment horizontal="center" vertical="center"/>
    </xf>
    <xf numFmtId="170" fontId="134" fillId="32" borderId="0" xfId="0" applyNumberFormat="1" applyFont="1" applyFill="1" applyAlignment="1">
      <alignment horizontal="left" vertical="center"/>
    </xf>
    <xf numFmtId="1" fontId="23" fillId="75" borderId="139" xfId="2" applyNumberFormat="1" applyFont="1" applyFill="1" applyBorder="1" applyAlignment="1" applyProtection="1">
      <alignment horizontal="left" vertical="center"/>
      <protection hidden="1"/>
    </xf>
    <xf numFmtId="0" fontId="0" fillId="42" borderId="0" xfId="0" applyFill="1" applyAlignment="1">
      <alignment vertical="center"/>
    </xf>
    <xf numFmtId="0" fontId="0" fillId="76" borderId="0" xfId="0" applyFill="1" applyAlignment="1">
      <alignment vertical="center"/>
    </xf>
    <xf numFmtId="0" fontId="0" fillId="77" borderId="0" xfId="0" applyFill="1" applyAlignment="1">
      <alignment vertical="center"/>
    </xf>
    <xf numFmtId="0" fontId="4" fillId="0" borderId="0" xfId="0" applyFont="1"/>
    <xf numFmtId="0" fontId="39" fillId="0" borderId="0" xfId="0" applyFont="1"/>
    <xf numFmtId="0" fontId="76" fillId="30" borderId="139" xfId="2" applyFont="1" applyFill="1" applyBorder="1" applyAlignment="1">
      <alignment horizontal="center" vertical="center"/>
    </xf>
    <xf numFmtId="0" fontId="18" fillId="0" borderId="0" xfId="0" applyFont="1" applyAlignment="1">
      <alignment horizontal="left" vertical="center"/>
    </xf>
    <xf numFmtId="0" fontId="0" fillId="0" borderId="139" xfId="0" applyBorder="1"/>
    <xf numFmtId="0" fontId="136" fillId="1971" borderId="0" xfId="0" applyFont="1" applyFill="1" applyAlignment="1">
      <alignment vertical="center"/>
    </xf>
    <xf numFmtId="0" fontId="0" fillId="1971" borderId="0" xfId="0" applyFill="1"/>
    <xf numFmtId="0" fontId="0" fillId="1971" borderId="0" xfId="0" applyFill="1" applyAlignment="1">
      <alignment horizontal="left" vertical="center" indent="1"/>
    </xf>
    <xf numFmtId="0" fontId="0" fillId="1971" borderId="0" xfId="0" applyFill="1" applyAlignment="1">
      <alignment horizontal="left" vertical="center" indent="2"/>
    </xf>
    <xf numFmtId="0" fontId="4" fillId="1971" borderId="0" xfId="0" applyFont="1" applyFill="1" applyAlignment="1">
      <alignment horizontal="left" vertical="center" indent="1"/>
    </xf>
    <xf numFmtId="2" fontId="23" fillId="75" borderId="139" xfId="2" applyNumberFormat="1" applyFont="1" applyFill="1" applyBorder="1" applyAlignment="1" applyProtection="1">
      <alignment horizontal="left" vertical="center"/>
      <protection hidden="1"/>
    </xf>
    <xf numFmtId="0" fontId="6" fillId="0" borderId="0" xfId="1" applyAlignment="1">
      <alignment horizontal="left" vertical="center" indent="1"/>
    </xf>
    <xf numFmtId="0" fontId="139" fillId="59" borderId="7" xfId="2" applyFont="1" applyFill="1" applyBorder="1" applyAlignment="1">
      <alignment horizontal="right" vertical="center"/>
    </xf>
    <xf numFmtId="0" fontId="12" fillId="12" borderId="1" xfId="2" applyFont="1" applyFill="1" applyBorder="1" applyAlignment="1">
      <alignment horizontal="center" vertical="center"/>
    </xf>
    <xf numFmtId="167" fontId="149" fillId="52" borderId="0" xfId="2" applyNumberFormat="1" applyFont="1" applyFill="1" applyAlignment="1">
      <alignment horizontal="center" vertical="center"/>
    </xf>
    <xf numFmtId="170" fontId="111" fillId="56" borderId="0" xfId="0" applyNumberFormat="1" applyFont="1" applyFill="1" applyAlignment="1">
      <alignment horizontal="center" vertical="center"/>
    </xf>
    <xf numFmtId="167" fontId="149" fillId="1972" borderId="0" xfId="2" applyNumberFormat="1" applyFont="1" applyFill="1" applyAlignment="1">
      <alignment horizontal="center" vertical="center"/>
    </xf>
    <xf numFmtId="170" fontId="111" fillId="58" borderId="0" xfId="0" applyNumberFormat="1" applyFont="1" applyFill="1" applyAlignment="1">
      <alignment horizontal="center" vertical="center"/>
    </xf>
    <xf numFmtId="167" fontId="111" fillId="1973" borderId="0" xfId="2" applyNumberFormat="1" applyFont="1" applyFill="1" applyAlignment="1">
      <alignment horizontal="center" vertical="center"/>
    </xf>
    <xf numFmtId="0" fontId="1" fillId="71" borderId="0" xfId="0" applyFont="1" applyFill="1" applyAlignment="1">
      <alignment horizontal="center" vertical="center"/>
    </xf>
    <xf numFmtId="0" fontId="1" fillId="1974" borderId="0" xfId="0" applyFont="1" applyFill="1" applyAlignment="1">
      <alignment horizontal="center" vertical="center"/>
    </xf>
    <xf numFmtId="0" fontId="1" fillId="77" borderId="0" xfId="0" applyFont="1" applyFill="1" applyAlignment="1">
      <alignment horizontal="center" vertical="center"/>
    </xf>
    <xf numFmtId="0" fontId="1" fillId="21" borderId="0" xfId="0" applyFont="1" applyFill="1" applyAlignment="1">
      <alignment horizontal="center" vertical="center"/>
    </xf>
    <xf numFmtId="0" fontId="170" fillId="21" borderId="6" xfId="2" applyFont="1" applyFill="1" applyBorder="1" applyAlignment="1">
      <alignment horizontal="right" vertical="center"/>
    </xf>
    <xf numFmtId="176" fontId="112" fillId="21" borderId="0" xfId="2" applyNumberFormat="1" applyFont="1" applyFill="1" applyAlignment="1">
      <alignment horizontal="center" vertical="center"/>
    </xf>
    <xf numFmtId="167" fontId="149" fillId="21" borderId="0" xfId="2" applyNumberFormat="1" applyFont="1" applyFill="1" applyAlignment="1">
      <alignment horizontal="center" vertical="center"/>
    </xf>
    <xf numFmtId="170" fontId="134" fillId="1975" borderId="0" xfId="0" applyNumberFormat="1" applyFont="1" applyFill="1" applyAlignment="1">
      <alignment horizontal="center" vertical="center"/>
    </xf>
    <xf numFmtId="170" fontId="134" fillId="1975" borderId="0" xfId="0" applyNumberFormat="1" applyFont="1" applyFill="1" applyAlignment="1">
      <alignment horizontal="left" vertical="center"/>
    </xf>
    <xf numFmtId="170" fontId="111" fillId="1975" borderId="0" xfId="0" applyNumberFormat="1" applyFont="1" applyFill="1" applyAlignment="1">
      <alignment horizontal="center" vertical="center"/>
    </xf>
    <xf numFmtId="167" fontId="111" fillId="21" borderId="0" xfId="2" applyNumberFormat="1" applyFont="1" applyFill="1" applyAlignment="1">
      <alignment horizontal="center" vertical="center"/>
    </xf>
    <xf numFmtId="0" fontId="170" fillId="21" borderId="6" xfId="2" applyFont="1" applyFill="1" applyBorder="1" applyAlignment="1">
      <alignment horizontal="left" vertical="center"/>
    </xf>
    <xf numFmtId="0" fontId="170" fillId="1974" borderId="6" xfId="2" applyFont="1" applyFill="1" applyBorder="1" applyAlignment="1">
      <alignment horizontal="right" vertical="center"/>
    </xf>
    <xf numFmtId="170" fontId="134" fillId="1976" borderId="0" xfId="0" applyNumberFormat="1" applyFont="1" applyFill="1" applyAlignment="1">
      <alignment horizontal="center" vertical="center"/>
    </xf>
    <xf numFmtId="170" fontId="134" fillId="1976" borderId="0" xfId="0" applyNumberFormat="1" applyFont="1" applyFill="1" applyAlignment="1">
      <alignment horizontal="left" vertical="center"/>
    </xf>
    <xf numFmtId="170" fontId="111" fillId="1976" borderId="0" xfId="0" applyNumberFormat="1" applyFont="1" applyFill="1" applyAlignment="1">
      <alignment horizontal="center" vertical="center"/>
    </xf>
    <xf numFmtId="176" fontId="24" fillId="1974" borderId="0" xfId="2" applyNumberFormat="1" applyFont="1" applyFill="1" applyAlignment="1">
      <alignment horizontal="center" vertical="center"/>
    </xf>
    <xf numFmtId="167" fontId="111" fillId="1974" borderId="0" xfId="2" applyNumberFormat="1" applyFont="1" applyFill="1" applyAlignment="1">
      <alignment horizontal="center" vertical="center"/>
    </xf>
    <xf numFmtId="0" fontId="170" fillId="1974" borderId="6" xfId="2" applyFont="1" applyFill="1" applyBorder="1" applyAlignment="1">
      <alignment horizontal="left" vertical="center"/>
    </xf>
    <xf numFmtId="0" fontId="170" fillId="139" borderId="6" xfId="2" applyFont="1" applyFill="1" applyBorder="1" applyAlignment="1">
      <alignment horizontal="right" vertical="center"/>
    </xf>
    <xf numFmtId="170" fontId="134" fillId="1977" borderId="0" xfId="0" applyNumberFormat="1" applyFont="1" applyFill="1" applyAlignment="1">
      <alignment horizontal="center" vertical="center"/>
    </xf>
    <xf numFmtId="170" fontId="134" fillId="1977" borderId="0" xfId="0" applyNumberFormat="1" applyFont="1" applyFill="1" applyAlignment="1">
      <alignment horizontal="left" vertical="center"/>
    </xf>
    <xf numFmtId="170" fontId="111" fillId="1977" borderId="0" xfId="0" applyNumberFormat="1" applyFont="1" applyFill="1" applyAlignment="1">
      <alignment horizontal="center" vertical="center"/>
    </xf>
    <xf numFmtId="176" fontId="24" fillId="139" borderId="0" xfId="2" applyNumberFormat="1" applyFont="1" applyFill="1" applyAlignment="1">
      <alignment horizontal="center" vertical="center"/>
    </xf>
    <xf numFmtId="167" fontId="111" fillId="139" borderId="0" xfId="2" applyNumberFormat="1" applyFont="1" applyFill="1" applyAlignment="1">
      <alignment horizontal="center" vertical="center"/>
    </xf>
    <xf numFmtId="0" fontId="170" fillId="139" borderId="6" xfId="2" applyFont="1" applyFill="1" applyBorder="1" applyAlignment="1">
      <alignment horizontal="left" vertical="center"/>
    </xf>
    <xf numFmtId="0" fontId="48" fillId="139" borderId="57" xfId="28" applyFont="1" applyFill="1" applyBorder="1" applyAlignment="1">
      <alignment horizontal="center" vertical="center"/>
    </xf>
    <xf numFmtId="0" fontId="48" fillId="139" borderId="64" xfId="28" applyFont="1" applyFill="1" applyBorder="1" applyAlignment="1">
      <alignment horizontal="center" vertical="center"/>
    </xf>
    <xf numFmtId="0" fontId="170" fillId="198" borderId="6" xfId="2" applyFont="1" applyFill="1" applyBorder="1" applyAlignment="1">
      <alignment horizontal="right" vertical="center"/>
    </xf>
    <xf numFmtId="170" fontId="134" fillId="1978" borderId="0" xfId="0" applyNumberFormat="1" applyFont="1" applyFill="1" applyAlignment="1">
      <alignment horizontal="center" vertical="center"/>
    </xf>
    <xf numFmtId="170" fontId="134" fillId="1978" borderId="0" xfId="0" applyNumberFormat="1" applyFont="1" applyFill="1" applyAlignment="1">
      <alignment horizontal="left" vertical="center"/>
    </xf>
    <xf numFmtId="170" fontId="111" fillId="1978" borderId="0" xfId="0" applyNumberFormat="1" applyFont="1" applyFill="1" applyAlignment="1">
      <alignment horizontal="center" vertical="center"/>
    </xf>
    <xf numFmtId="176" fontId="24" fillId="198" borderId="0" xfId="2" applyNumberFormat="1" applyFont="1" applyFill="1" applyAlignment="1">
      <alignment horizontal="center" vertical="center"/>
    </xf>
    <xf numFmtId="167" fontId="111" fillId="198" borderId="0" xfId="2" applyNumberFormat="1" applyFont="1" applyFill="1" applyAlignment="1">
      <alignment horizontal="center" vertical="center"/>
    </xf>
    <xf numFmtId="0" fontId="170" fillId="198" borderId="6" xfId="2" applyFont="1" applyFill="1" applyBorder="1" applyAlignment="1">
      <alignment horizontal="left" vertical="center"/>
    </xf>
    <xf numFmtId="0" fontId="48" fillId="198" borderId="57" xfId="28" applyFont="1" applyFill="1" applyBorder="1" applyAlignment="1">
      <alignment horizontal="center" vertical="center"/>
    </xf>
    <xf numFmtId="0" fontId="48" fillId="198" borderId="64" xfId="28" applyFont="1" applyFill="1" applyBorder="1" applyAlignment="1">
      <alignment horizontal="center" vertical="center"/>
    </xf>
    <xf numFmtId="0" fontId="84" fillId="252" borderId="57" xfId="28" applyFont="1" applyFill="1" applyBorder="1" applyAlignment="1">
      <alignment horizontal="center" vertical="center"/>
    </xf>
    <xf numFmtId="0" fontId="84" fillId="252" borderId="64" xfId="28" applyFont="1" applyFill="1" applyBorder="1" applyAlignment="1">
      <alignment horizontal="center" vertical="center"/>
    </xf>
    <xf numFmtId="0" fontId="169" fillId="257" borderId="6" xfId="2" applyFont="1" applyFill="1" applyBorder="1" applyAlignment="1">
      <alignment horizontal="right" vertical="center"/>
    </xf>
    <xf numFmtId="176" fontId="5" fillId="257" borderId="0" xfId="2" applyNumberFormat="1" applyFont="1" applyFill="1" applyAlignment="1">
      <alignment horizontal="center" vertical="center"/>
    </xf>
    <xf numFmtId="167" fontId="192" fillId="257" borderId="0" xfId="2" applyNumberFormat="1" applyFont="1" applyFill="1" applyAlignment="1">
      <alignment horizontal="center" vertical="center"/>
    </xf>
    <xf numFmtId="170" fontId="193" fillId="1980" borderId="0" xfId="0" applyNumberFormat="1" applyFont="1" applyFill="1" applyAlignment="1">
      <alignment horizontal="center" vertical="center"/>
    </xf>
    <xf numFmtId="170" fontId="193" fillId="1980" borderId="0" xfId="0" applyNumberFormat="1" applyFont="1" applyFill="1" applyAlignment="1">
      <alignment horizontal="left" vertical="center"/>
    </xf>
    <xf numFmtId="170" fontId="192" fillId="1980" borderId="0" xfId="0" applyNumberFormat="1" applyFont="1" applyFill="1" applyAlignment="1">
      <alignment horizontal="center" vertical="center"/>
    </xf>
    <xf numFmtId="0" fontId="169" fillId="257" borderId="6" xfId="2" applyFont="1" applyFill="1" applyBorder="1" applyAlignment="1">
      <alignment horizontal="left" vertical="center"/>
    </xf>
    <xf numFmtId="0" fontId="84" fillId="257" borderId="57" xfId="28" applyFont="1" applyFill="1" applyBorder="1" applyAlignment="1">
      <alignment horizontal="center" vertical="center"/>
    </xf>
    <xf numFmtId="0" fontId="84" fillId="257" borderId="64" xfId="28" applyFont="1" applyFill="1" applyBorder="1" applyAlignment="1">
      <alignment horizontal="center" vertical="center"/>
    </xf>
    <xf numFmtId="0" fontId="170" fillId="269" borderId="6" xfId="2" applyFont="1" applyFill="1" applyBorder="1" applyAlignment="1">
      <alignment horizontal="right" vertical="center"/>
    </xf>
    <xf numFmtId="176" fontId="112" fillId="269" borderId="0" xfId="2" applyNumberFormat="1" applyFont="1" applyFill="1" applyAlignment="1">
      <alignment horizontal="center" vertical="center"/>
    </xf>
    <xf numFmtId="167" fontId="149" fillId="269" borderId="0" xfId="2" applyNumberFormat="1" applyFont="1" applyFill="1" applyAlignment="1">
      <alignment horizontal="center" vertical="center"/>
    </xf>
    <xf numFmtId="170" fontId="134" fillId="1981" borderId="0" xfId="0" applyNumberFormat="1" applyFont="1" applyFill="1" applyAlignment="1">
      <alignment horizontal="center" vertical="center"/>
    </xf>
    <xf numFmtId="170" fontId="134" fillId="1981" borderId="0" xfId="0" applyNumberFormat="1" applyFont="1" applyFill="1" applyAlignment="1">
      <alignment horizontal="left" vertical="center"/>
    </xf>
    <xf numFmtId="170" fontId="111" fillId="1981" borderId="0" xfId="0" applyNumberFormat="1" applyFont="1" applyFill="1" applyAlignment="1">
      <alignment horizontal="center" vertical="center"/>
    </xf>
    <xf numFmtId="0" fontId="94" fillId="269" borderId="0" xfId="2" applyFont="1" applyFill="1" applyAlignment="1">
      <alignment horizontal="center" vertical="center"/>
    </xf>
    <xf numFmtId="176" fontId="24" fillId="269" borderId="0" xfId="2" applyNumberFormat="1" applyFont="1" applyFill="1" applyAlignment="1">
      <alignment horizontal="center" vertical="center"/>
    </xf>
    <xf numFmtId="167" fontId="111" fillId="269" borderId="0" xfId="2" applyNumberFormat="1" applyFont="1" applyFill="1" applyAlignment="1">
      <alignment horizontal="center" vertical="center"/>
    </xf>
    <xf numFmtId="0" fontId="170" fillId="269" borderId="6" xfId="2" applyFont="1" applyFill="1" applyBorder="1" applyAlignment="1">
      <alignment horizontal="left" vertical="center"/>
    </xf>
    <xf numFmtId="0" fontId="48" fillId="269" borderId="57" xfId="28" applyFont="1" applyFill="1" applyBorder="1" applyAlignment="1">
      <alignment horizontal="center" vertical="center"/>
    </xf>
    <xf numFmtId="0" fontId="48" fillId="269" borderId="64" xfId="28" applyFont="1" applyFill="1" applyBorder="1" applyAlignment="1">
      <alignment horizontal="center" vertical="center"/>
    </xf>
    <xf numFmtId="0" fontId="169" fillId="282" borderId="6" xfId="2" applyFont="1" applyFill="1" applyBorder="1" applyAlignment="1">
      <alignment horizontal="right" vertical="center"/>
    </xf>
    <xf numFmtId="176" fontId="5" fillId="282" borderId="0" xfId="2" applyNumberFormat="1" applyFont="1" applyFill="1" applyAlignment="1">
      <alignment horizontal="center" vertical="center"/>
    </xf>
    <xf numFmtId="167" fontId="192" fillId="282" borderId="0" xfId="2" applyNumberFormat="1" applyFont="1" applyFill="1" applyAlignment="1">
      <alignment horizontal="center" vertical="center"/>
    </xf>
    <xf numFmtId="170" fontId="193" fillId="1982" borderId="0" xfId="0" applyNumberFormat="1" applyFont="1" applyFill="1" applyAlignment="1">
      <alignment horizontal="center" vertical="center"/>
    </xf>
    <xf numFmtId="170" fontId="193" fillId="1982" borderId="0" xfId="0" applyNumberFormat="1" applyFont="1" applyFill="1" applyAlignment="1">
      <alignment horizontal="left" vertical="center"/>
    </xf>
    <xf numFmtId="170" fontId="192" fillId="1982" borderId="0" xfId="0" applyNumberFormat="1" applyFont="1" applyFill="1" applyAlignment="1">
      <alignment horizontal="center" vertical="center"/>
    </xf>
    <xf numFmtId="0" fontId="169" fillId="282" borderId="6" xfId="2" applyFont="1" applyFill="1" applyBorder="1" applyAlignment="1">
      <alignment horizontal="left" vertical="center"/>
    </xf>
    <xf numFmtId="0" fontId="84" fillId="282" borderId="57" xfId="28" applyFont="1" applyFill="1" applyBorder="1" applyAlignment="1">
      <alignment horizontal="center" vertical="center"/>
    </xf>
    <xf numFmtId="0" fontId="84" fillId="282" borderId="64" xfId="28" applyFont="1" applyFill="1" applyBorder="1" applyAlignment="1">
      <alignment horizontal="center" vertical="center"/>
    </xf>
    <xf numFmtId="0" fontId="170" fillId="361" borderId="6" xfId="2" applyFont="1" applyFill="1" applyBorder="1" applyAlignment="1">
      <alignment horizontal="right" vertical="center"/>
    </xf>
    <xf numFmtId="170" fontId="134" fillId="1983" borderId="0" xfId="0" applyNumberFormat="1" applyFont="1" applyFill="1" applyAlignment="1">
      <alignment horizontal="center" vertical="center"/>
    </xf>
    <xf numFmtId="170" fontId="134" fillId="1983" borderId="0" xfId="0" applyNumberFormat="1" applyFont="1" applyFill="1" applyAlignment="1">
      <alignment horizontal="left" vertical="center"/>
    </xf>
    <xf numFmtId="170" fontId="111" fillId="1983" borderId="0" xfId="0" applyNumberFormat="1" applyFont="1" applyFill="1" applyAlignment="1">
      <alignment horizontal="center" vertical="center"/>
    </xf>
    <xf numFmtId="176" fontId="24" fillId="361" borderId="0" xfId="2" applyNumberFormat="1" applyFont="1" applyFill="1" applyAlignment="1">
      <alignment horizontal="center" vertical="center"/>
    </xf>
    <xf numFmtId="167" fontId="111" fillId="361" borderId="0" xfId="2" applyNumberFormat="1" applyFont="1" applyFill="1" applyAlignment="1">
      <alignment horizontal="center" vertical="center"/>
    </xf>
    <xf numFmtId="0" fontId="170" fillId="361" borderId="6" xfId="2" applyFont="1" applyFill="1" applyBorder="1" applyAlignment="1">
      <alignment horizontal="left" vertical="center"/>
    </xf>
    <xf numFmtId="0" fontId="48" fillId="361" borderId="57" xfId="28" applyFont="1" applyFill="1" applyBorder="1" applyAlignment="1">
      <alignment horizontal="center" vertical="center"/>
    </xf>
    <xf numFmtId="0" fontId="48" fillId="361" borderId="64" xfId="28" applyFont="1" applyFill="1" applyBorder="1" applyAlignment="1">
      <alignment horizontal="center" vertical="center"/>
    </xf>
    <xf numFmtId="0" fontId="170" fillId="381" borderId="6" xfId="2" applyFont="1" applyFill="1" applyBorder="1" applyAlignment="1">
      <alignment horizontal="right" vertical="center"/>
    </xf>
    <xf numFmtId="176" fontId="24" fillId="381" borderId="0" xfId="2" applyNumberFormat="1" applyFont="1" applyFill="1" applyAlignment="1">
      <alignment horizontal="center" vertical="center"/>
    </xf>
    <xf numFmtId="167" fontId="111" fillId="381" borderId="0" xfId="2" applyNumberFormat="1" applyFont="1" applyFill="1" applyAlignment="1">
      <alignment horizontal="center" vertical="center"/>
    </xf>
    <xf numFmtId="170" fontId="134" fillId="1984" borderId="0" xfId="0" applyNumberFormat="1" applyFont="1" applyFill="1" applyAlignment="1">
      <alignment horizontal="center" vertical="center"/>
    </xf>
    <xf numFmtId="170" fontId="134" fillId="1984" borderId="0" xfId="0" applyNumberFormat="1" applyFont="1" applyFill="1" applyAlignment="1">
      <alignment horizontal="left" vertical="center"/>
    </xf>
    <xf numFmtId="170" fontId="111" fillId="1984" borderId="0" xfId="0" applyNumberFormat="1" applyFont="1" applyFill="1" applyAlignment="1">
      <alignment horizontal="center" vertical="center"/>
    </xf>
    <xf numFmtId="176" fontId="112" fillId="381" borderId="0" xfId="2" applyNumberFormat="1" applyFont="1" applyFill="1" applyAlignment="1">
      <alignment horizontal="center" vertical="center"/>
    </xf>
    <xf numFmtId="0" fontId="94" fillId="381" borderId="0" xfId="2" applyFont="1" applyFill="1" applyAlignment="1">
      <alignment horizontal="center" vertical="center"/>
    </xf>
    <xf numFmtId="0" fontId="170" fillId="381" borderId="6" xfId="2" applyFont="1" applyFill="1" applyBorder="1" applyAlignment="1">
      <alignment horizontal="left" vertical="center"/>
    </xf>
    <xf numFmtId="0" fontId="48" fillId="381" borderId="57" xfId="28" applyFont="1" applyFill="1" applyBorder="1" applyAlignment="1">
      <alignment horizontal="center" vertical="center"/>
    </xf>
    <xf numFmtId="0" fontId="48" fillId="381" borderId="64" xfId="28" applyFont="1" applyFill="1" applyBorder="1" applyAlignment="1">
      <alignment horizontal="center" vertical="center"/>
    </xf>
    <xf numFmtId="0" fontId="48" fillId="21" borderId="57" xfId="28" applyFont="1" applyFill="1" applyBorder="1" applyAlignment="1">
      <alignment horizontal="center" vertical="center"/>
    </xf>
    <xf numFmtId="0" fontId="48" fillId="21" borderId="64" xfId="28" applyFont="1" applyFill="1" applyBorder="1" applyAlignment="1">
      <alignment horizontal="center" vertical="center"/>
    </xf>
    <xf numFmtId="0" fontId="48" fillId="1974" borderId="57" xfId="28" applyFont="1" applyFill="1" applyBorder="1" applyAlignment="1">
      <alignment horizontal="center" vertical="center"/>
    </xf>
    <xf numFmtId="0" fontId="48" fillId="1974" borderId="64" xfId="28" applyFont="1" applyFill="1" applyBorder="1" applyAlignment="1">
      <alignment horizontal="center" vertical="center"/>
    </xf>
    <xf numFmtId="0" fontId="80" fillId="25" borderId="144" xfId="2" applyFont="1" applyFill="1" applyBorder="1" applyAlignment="1" applyProtection="1">
      <alignment horizontal="center" vertical="center"/>
      <protection hidden="1"/>
    </xf>
    <xf numFmtId="0" fontId="109" fillId="0" borderId="0" xfId="0" applyFont="1" applyAlignment="1">
      <alignment horizontal="left" vertical="center"/>
    </xf>
    <xf numFmtId="0" fontId="194" fillId="0" borderId="0" xfId="0" applyFont="1" applyAlignment="1">
      <alignment horizontal="left" vertical="center"/>
    </xf>
    <xf numFmtId="0" fontId="115" fillId="10" borderId="0" xfId="14" applyFont="1" applyFill="1" applyAlignment="1">
      <alignment horizontal="right" vertical="center"/>
    </xf>
    <xf numFmtId="0" fontId="127" fillId="63" borderId="26" xfId="2" applyFont="1" applyFill="1" applyBorder="1" applyAlignment="1" applyProtection="1">
      <alignment vertical="center" wrapText="1"/>
      <protection hidden="1"/>
    </xf>
    <xf numFmtId="9" fontId="61" fillId="10" borderId="58" xfId="0" applyNumberFormat="1" applyFont="1" applyFill="1" applyBorder="1" applyAlignment="1">
      <alignment horizontal="left" vertical="center"/>
    </xf>
    <xf numFmtId="0" fontId="98" fillId="63" borderId="26" xfId="2" applyFont="1" applyFill="1" applyBorder="1" applyAlignment="1" applyProtection="1">
      <alignment horizontal="center" vertical="center"/>
      <protection locked="0"/>
    </xf>
    <xf numFmtId="0" fontId="98" fillId="63" borderId="26" xfId="2" applyFont="1" applyFill="1" applyBorder="1" applyAlignment="1">
      <alignment horizontal="center" vertical="center"/>
    </xf>
    <xf numFmtId="0" fontId="61" fillId="63" borderId="58" xfId="2" applyFont="1" applyFill="1" applyBorder="1" applyAlignment="1">
      <alignment horizontal="center" vertical="center"/>
    </xf>
    <xf numFmtId="0" fontId="169" fillId="252" borderId="6" xfId="2" applyFont="1" applyFill="1" applyBorder="1" applyAlignment="1">
      <alignment horizontal="right" vertical="center"/>
    </xf>
    <xf numFmtId="176" fontId="5" fillId="252" borderId="0" xfId="2" applyNumberFormat="1" applyFont="1" applyFill="1" applyAlignment="1">
      <alignment horizontal="center" vertical="center"/>
    </xf>
    <xf numFmtId="167" fontId="192" fillId="252" borderId="0" xfId="2" applyNumberFormat="1" applyFont="1" applyFill="1" applyAlignment="1">
      <alignment horizontal="center" vertical="center"/>
    </xf>
    <xf numFmtId="170" fontId="193" fillId="1979" borderId="0" xfId="0" applyNumberFormat="1" applyFont="1" applyFill="1" applyAlignment="1">
      <alignment horizontal="center" vertical="center"/>
    </xf>
    <xf numFmtId="170" fontId="193" fillId="1979" borderId="0" xfId="0" applyNumberFormat="1" applyFont="1" applyFill="1" applyAlignment="1">
      <alignment horizontal="left" vertical="center"/>
    </xf>
    <xf numFmtId="170" fontId="192" fillId="1979" borderId="0" xfId="0" applyNumberFormat="1" applyFont="1" applyFill="1" applyAlignment="1">
      <alignment horizontal="center" vertical="center"/>
    </xf>
    <xf numFmtId="0" fontId="169" fillId="252" borderId="6" xfId="2" applyFont="1" applyFill="1" applyBorder="1" applyAlignment="1">
      <alignment horizontal="left" vertical="center"/>
    </xf>
    <xf numFmtId="0" fontId="95" fillId="25" borderId="0" xfId="0" applyFont="1" applyFill="1" applyAlignment="1">
      <alignment vertical="top" wrapText="1"/>
    </xf>
    <xf numFmtId="0" fontId="95" fillId="25" borderId="6" xfId="0" applyFont="1" applyFill="1" applyBorder="1" applyAlignment="1">
      <alignment vertical="top"/>
    </xf>
    <xf numFmtId="0" fontId="48" fillId="12" borderId="0" xfId="0" applyFont="1" applyFill="1" applyAlignment="1">
      <alignment horizontal="right" vertical="center"/>
    </xf>
    <xf numFmtId="0" fontId="24" fillId="22" borderId="0" xfId="0" applyFont="1" applyFill="1" applyAlignment="1">
      <alignment horizontal="right" vertical="center"/>
    </xf>
    <xf numFmtId="0" fontId="48" fillId="10" borderId="0" xfId="0" applyFont="1" applyFill="1" applyAlignment="1">
      <alignment vertical="center"/>
    </xf>
    <xf numFmtId="0" fontId="48" fillId="10" borderId="58" xfId="0" applyFont="1" applyFill="1" applyBorder="1" applyAlignment="1">
      <alignment vertical="center"/>
    </xf>
    <xf numFmtId="0" fontId="84" fillId="115" borderId="23" xfId="43" applyFont="1" applyFill="1" applyBorder="1" applyAlignment="1">
      <alignment horizontal="right" vertical="center"/>
    </xf>
    <xf numFmtId="0" fontId="83" fillId="0" borderId="6" xfId="29" applyFont="1" applyBorder="1"/>
    <xf numFmtId="0" fontId="39" fillId="10" borderId="0" xfId="29" applyFont="1" applyFill="1" applyAlignment="1">
      <alignment vertical="center"/>
    </xf>
    <xf numFmtId="0" fontId="1" fillId="10" borderId="7" xfId="0" applyFont="1" applyFill="1" applyBorder="1" applyAlignment="1">
      <alignment vertical="center"/>
    </xf>
    <xf numFmtId="0" fontId="1" fillId="10" borderId="0" xfId="29" applyFill="1" applyAlignment="1">
      <alignment horizontal="right" vertical="center"/>
    </xf>
    <xf numFmtId="0" fontId="1" fillId="10" borderId="7" xfId="0" applyFont="1" applyFill="1" applyBorder="1" applyAlignment="1">
      <alignment horizontal="left" vertical="center"/>
    </xf>
    <xf numFmtId="0" fontId="98" fillId="63" borderId="154" xfId="2" applyFont="1" applyFill="1" applyBorder="1" applyAlignment="1" applyProtection="1">
      <alignment horizontal="center" vertical="center"/>
      <protection locked="0"/>
    </xf>
    <xf numFmtId="0" fontId="61" fillId="63" borderId="7" xfId="2" applyFont="1" applyFill="1" applyBorder="1" applyAlignment="1">
      <alignment horizontal="center" vertical="center"/>
    </xf>
    <xf numFmtId="0" fontId="84" fillId="115" borderId="6" xfId="43" applyFont="1" applyFill="1" applyBorder="1" applyAlignment="1">
      <alignment horizontal="right" vertical="center"/>
    </xf>
    <xf numFmtId="0" fontId="48" fillId="10" borderId="7" xfId="0" applyFont="1" applyFill="1" applyBorder="1" applyAlignment="1">
      <alignment vertical="center"/>
    </xf>
    <xf numFmtId="0" fontId="1" fillId="0" borderId="7" xfId="29" applyBorder="1" applyAlignment="1">
      <alignment vertical="center"/>
    </xf>
    <xf numFmtId="0" fontId="1" fillId="10" borderId="6" xfId="0" applyFont="1" applyFill="1" applyBorder="1" applyAlignment="1">
      <alignment horizontal="center" vertical="center"/>
    </xf>
    <xf numFmtId="0" fontId="1" fillId="10" borderId="7" xfId="29" applyFill="1" applyBorder="1" applyAlignment="1">
      <alignment vertical="center"/>
    </xf>
    <xf numFmtId="181" fontId="45" fillId="30" borderId="5" xfId="2" applyNumberFormat="1" applyFont="1" applyFill="1" applyBorder="1" applyAlignment="1">
      <alignment horizontal="center" vertical="center"/>
    </xf>
    <xf numFmtId="0" fontId="30" fillId="10" borderId="0" xfId="14" applyFont="1" applyFill="1" applyAlignment="1">
      <alignment horizontal="right" vertical="center"/>
    </xf>
    <xf numFmtId="9" fontId="29" fillId="10" borderId="58" xfId="0" applyNumberFormat="1" applyFont="1" applyFill="1" applyBorder="1" applyAlignment="1">
      <alignment horizontal="left" vertical="center"/>
    </xf>
    <xf numFmtId="0" fontId="42" fillId="30" borderId="139" xfId="2" applyFont="1" applyFill="1" applyBorder="1" applyAlignment="1">
      <alignment horizontal="center" vertical="center"/>
    </xf>
    <xf numFmtId="0" fontId="25" fillId="10" borderId="6" xfId="2" applyFont="1" applyFill="1" applyBorder="1" applyAlignment="1" applyProtection="1">
      <alignment horizontal="left" vertical="center"/>
      <protection hidden="1"/>
    </xf>
    <xf numFmtId="0" fontId="95" fillId="10" borderId="6" xfId="0" applyFont="1" applyFill="1" applyBorder="1" applyAlignment="1">
      <alignment horizontal="left" vertical="center"/>
    </xf>
    <xf numFmtId="0" fontId="66" fillId="77" borderId="57" xfId="32" applyFont="1" applyFill="1" applyBorder="1" applyAlignment="1">
      <alignment horizontal="center" vertical="center"/>
    </xf>
    <xf numFmtId="0" fontId="84" fillId="16" borderId="0" xfId="43" applyFont="1" applyFill="1" applyAlignment="1">
      <alignment horizontal="right" vertical="center"/>
    </xf>
    <xf numFmtId="0" fontId="12" fillId="16" borderId="0" xfId="2" applyFont="1" applyFill="1" applyAlignment="1" applyProtection="1">
      <alignment horizontal="center" vertical="center"/>
      <protection locked="0"/>
    </xf>
    <xf numFmtId="0" fontId="1" fillId="9" borderId="0" xfId="0" applyFont="1" applyFill="1" applyAlignment="1">
      <alignment horizontal="center" vertical="center"/>
    </xf>
    <xf numFmtId="0" fontId="43" fillId="10" borderId="0" xfId="0" applyFont="1" applyFill="1" applyAlignment="1">
      <alignment horizontal="center" vertical="center"/>
    </xf>
    <xf numFmtId="182" fontId="24" fillId="9" borderId="9" xfId="2" quotePrefix="1" applyNumberFormat="1" applyFont="1" applyFill="1" applyBorder="1" applyAlignment="1">
      <alignment horizontal="center" vertical="center"/>
    </xf>
    <xf numFmtId="0" fontId="88" fillId="10" borderId="0" xfId="0" applyFont="1" applyFill="1" applyAlignment="1">
      <alignment vertical="center"/>
    </xf>
    <xf numFmtId="9" fontId="40" fillId="10" borderId="0" xfId="0" applyNumberFormat="1" applyFont="1" applyFill="1" applyAlignment="1">
      <alignment horizontal="center" vertical="center"/>
    </xf>
    <xf numFmtId="0" fontId="40" fillId="10" borderId="0" xfId="2" applyFont="1" applyFill="1" applyAlignment="1">
      <alignment horizontal="center"/>
    </xf>
    <xf numFmtId="0" fontId="108" fillId="27" borderId="7" xfId="2" applyFont="1" applyFill="1" applyBorder="1" applyAlignment="1">
      <alignment horizontal="center" vertical="center"/>
    </xf>
    <xf numFmtId="0" fontId="19" fillId="27" borderId="0" xfId="2" applyFont="1" applyFill="1" applyAlignment="1">
      <alignment horizontal="left" vertical="center"/>
    </xf>
    <xf numFmtId="0" fontId="63" fillId="27" borderId="0" xfId="2" applyFont="1" applyFill="1" applyAlignment="1">
      <alignment horizontal="center" vertical="center"/>
    </xf>
    <xf numFmtId="0" fontId="94" fillId="198" borderId="0" xfId="2" applyFont="1" applyFill="1" applyAlignment="1">
      <alignment horizontal="center" vertical="center"/>
    </xf>
    <xf numFmtId="0" fontId="94" fillId="198" borderId="7" xfId="2" applyFont="1" applyFill="1" applyBorder="1" applyAlignment="1">
      <alignment horizontal="center" vertical="center"/>
    </xf>
    <xf numFmtId="0" fontId="94" fillId="10" borderId="7" xfId="2" applyFont="1" applyFill="1" applyBorder="1" applyAlignment="1">
      <alignment horizontal="center" vertical="center"/>
    </xf>
    <xf numFmtId="0" fontId="94" fillId="139" borderId="0" xfId="2" applyFont="1" applyFill="1" applyAlignment="1">
      <alignment horizontal="center" vertical="center"/>
    </xf>
    <xf numFmtId="0" fontId="94" fillId="139" borderId="7" xfId="2" applyFont="1" applyFill="1" applyBorder="1" applyAlignment="1">
      <alignment horizontal="center" vertical="center"/>
    </xf>
    <xf numFmtId="0" fontId="67" fillId="21" borderId="0" xfId="2" applyFont="1" applyFill="1" applyAlignment="1">
      <alignment horizontal="center" vertical="center"/>
    </xf>
    <xf numFmtId="0" fontId="67" fillId="21" borderId="7" xfId="2" applyFont="1" applyFill="1" applyBorder="1" applyAlignment="1">
      <alignment horizontal="center" vertical="center"/>
    </xf>
    <xf numFmtId="0" fontId="67" fillId="10" borderId="0" xfId="2" applyFont="1" applyFill="1" applyAlignment="1">
      <alignment horizontal="center" vertical="center"/>
    </xf>
    <xf numFmtId="0" fontId="67" fillId="10" borderId="7" xfId="2" applyFont="1" applyFill="1" applyBorder="1" applyAlignment="1">
      <alignment horizontal="center" vertical="center"/>
    </xf>
    <xf numFmtId="0" fontId="94" fillId="1974" borderId="0" xfId="2" applyFont="1" applyFill="1" applyAlignment="1">
      <alignment horizontal="center" vertical="center"/>
    </xf>
    <xf numFmtId="0" fontId="94" fillId="1974" borderId="7" xfId="2" applyFont="1" applyFill="1" applyBorder="1" applyAlignment="1">
      <alignment horizontal="center" vertical="center"/>
    </xf>
    <xf numFmtId="0" fontId="94" fillId="381" borderId="7" xfId="2" applyFont="1" applyFill="1" applyBorder="1" applyAlignment="1">
      <alignment horizontal="center" vertical="center"/>
    </xf>
    <xf numFmtId="0" fontId="94" fillId="361" borderId="0" xfId="2" applyFont="1" applyFill="1" applyAlignment="1">
      <alignment horizontal="center" vertical="center"/>
    </xf>
    <xf numFmtId="0" fontId="94" fillId="361" borderId="7" xfId="2" applyFont="1" applyFill="1" applyBorder="1" applyAlignment="1">
      <alignment horizontal="center" vertical="center"/>
    </xf>
    <xf numFmtId="0" fontId="94" fillId="269" borderId="7" xfId="2" applyFont="1" applyFill="1" applyBorder="1" applyAlignment="1">
      <alignment horizontal="center" vertical="center"/>
    </xf>
    <xf numFmtId="0" fontId="94" fillId="282" borderId="0" xfId="2" applyFont="1" applyFill="1" applyAlignment="1">
      <alignment horizontal="center" vertical="center"/>
    </xf>
    <xf numFmtId="0" fontId="94" fillId="282" borderId="7" xfId="2" applyFont="1" applyFill="1" applyBorder="1" applyAlignment="1">
      <alignment horizontal="center" vertical="center"/>
    </xf>
    <xf numFmtId="0" fontId="195" fillId="257" borderId="0" xfId="2" applyFont="1" applyFill="1" applyAlignment="1">
      <alignment horizontal="center" vertical="center"/>
    </xf>
    <xf numFmtId="0" fontId="195" fillId="257" borderId="7" xfId="2" applyFont="1" applyFill="1" applyBorder="1" applyAlignment="1">
      <alignment horizontal="center" vertical="center"/>
    </xf>
    <xf numFmtId="0" fontId="195" fillId="252" borderId="0" xfId="2" applyFont="1" applyFill="1" applyAlignment="1">
      <alignment horizontal="center" vertical="center"/>
    </xf>
    <xf numFmtId="0" fontId="195" fillId="252" borderId="7" xfId="2" applyFont="1" applyFill="1" applyBorder="1" applyAlignment="1">
      <alignment horizontal="center" vertical="center"/>
    </xf>
    <xf numFmtId="0" fontId="196" fillId="0" borderId="0" xfId="29" applyFont="1" applyAlignment="1">
      <alignment vertical="center"/>
    </xf>
    <xf numFmtId="0" fontId="4" fillId="10" borderId="0" xfId="29" applyFont="1" applyFill="1" applyAlignment="1">
      <alignment horizontal="right" vertical="center"/>
    </xf>
    <xf numFmtId="0" fontId="4" fillId="10" borderId="0" xfId="29" applyFont="1" applyFill="1" applyAlignment="1">
      <alignment vertical="center"/>
    </xf>
    <xf numFmtId="183" fontId="88" fillId="9" borderId="32" xfId="0" applyNumberFormat="1" applyFont="1" applyFill="1" applyBorder="1" applyAlignment="1">
      <alignment horizontal="center" vertical="center"/>
    </xf>
    <xf numFmtId="164" fontId="111" fillId="1978" borderId="0" xfId="0" applyNumberFormat="1" applyFont="1" applyFill="1" applyAlignment="1">
      <alignment horizontal="center" vertical="center"/>
    </xf>
    <xf numFmtId="164" fontId="111" fillId="1977" borderId="0" xfId="0" applyNumberFormat="1" applyFont="1" applyFill="1" applyAlignment="1">
      <alignment horizontal="center" vertical="center"/>
    </xf>
    <xf numFmtId="164" fontId="111" fillId="32" borderId="0" xfId="0" applyNumberFormat="1" applyFont="1" applyFill="1" applyAlignment="1">
      <alignment horizontal="center" vertical="center"/>
    </xf>
    <xf numFmtId="164" fontId="192" fillId="1980" borderId="0" xfId="0" applyNumberFormat="1" applyFont="1" applyFill="1" applyAlignment="1">
      <alignment horizontal="center" vertical="center"/>
    </xf>
    <xf numFmtId="164" fontId="192" fillId="1979" borderId="0" xfId="0" applyNumberFormat="1" applyFont="1" applyFill="1" applyAlignment="1">
      <alignment horizontal="center" vertical="center"/>
    </xf>
    <xf numFmtId="164" fontId="111" fillId="1981" borderId="0" xfId="0" applyNumberFormat="1" applyFont="1" applyFill="1" applyAlignment="1">
      <alignment horizontal="center" vertical="center"/>
    </xf>
    <xf numFmtId="164" fontId="192" fillId="1982" borderId="0" xfId="0" applyNumberFormat="1" applyFont="1" applyFill="1" applyAlignment="1">
      <alignment horizontal="center" vertical="center"/>
    </xf>
    <xf numFmtId="164" fontId="111" fillId="1984" borderId="0" xfId="0" applyNumberFormat="1" applyFont="1" applyFill="1" applyAlignment="1">
      <alignment horizontal="center" vertical="center"/>
    </xf>
    <xf numFmtId="164" fontId="111" fillId="1983" borderId="0" xfId="0" applyNumberFormat="1" applyFont="1" applyFill="1" applyAlignment="1">
      <alignment horizontal="center" vertical="center"/>
    </xf>
    <xf numFmtId="164" fontId="111" fillId="1975" borderId="0" xfId="0" applyNumberFormat="1" applyFont="1" applyFill="1" applyAlignment="1">
      <alignment horizontal="center" vertical="center"/>
    </xf>
    <xf numFmtId="164" fontId="111" fillId="1976" borderId="0" xfId="0" applyNumberFormat="1" applyFont="1" applyFill="1" applyAlignment="1">
      <alignment horizontal="center" vertical="center"/>
    </xf>
    <xf numFmtId="1" fontId="71" fillId="30" borderId="157" xfId="2" applyNumberFormat="1" applyFont="1" applyFill="1" applyBorder="1" applyAlignment="1">
      <alignment horizontal="center" vertical="center"/>
    </xf>
    <xf numFmtId="1" fontId="71" fillId="30" borderId="158" xfId="2" applyNumberFormat="1" applyFont="1" applyFill="1" applyBorder="1" applyAlignment="1">
      <alignment horizontal="center" vertical="center"/>
    </xf>
    <xf numFmtId="0" fontId="66" fillId="18" borderId="159" xfId="32" applyFont="1" applyFill="1" applyBorder="1" applyAlignment="1">
      <alignment horizontal="center" vertical="center"/>
    </xf>
    <xf numFmtId="0" fontId="66" fillId="18" borderId="156" xfId="32" applyFont="1" applyFill="1" applyBorder="1" applyAlignment="1">
      <alignment horizontal="center" vertical="center"/>
    </xf>
    <xf numFmtId="168" fontId="12" fillId="27" borderId="0" xfId="2" applyNumberFormat="1" applyFont="1" applyFill="1" applyAlignment="1">
      <alignment horizontal="center" vertical="center"/>
    </xf>
    <xf numFmtId="0" fontId="48" fillId="9" borderId="139" xfId="2" applyFont="1" applyFill="1" applyBorder="1" applyAlignment="1" applyProtection="1">
      <alignment horizontal="center" vertical="center"/>
      <protection hidden="1"/>
    </xf>
    <xf numFmtId="1" fontId="24" fillId="9" borderId="139" xfId="2" applyNumberFormat="1" applyFont="1" applyFill="1" applyBorder="1" applyAlignment="1" applyProtection="1">
      <alignment horizontal="left" vertical="center"/>
      <protection hidden="1"/>
    </xf>
    <xf numFmtId="1" fontId="55" fillId="75" borderId="139" xfId="2" applyNumberFormat="1" applyFont="1" applyFill="1" applyBorder="1" applyAlignment="1" applyProtection="1">
      <alignment horizontal="left" vertical="center"/>
      <protection hidden="1"/>
    </xf>
    <xf numFmtId="0" fontId="18" fillId="10" borderId="1" xfId="29" applyFont="1" applyFill="1" applyBorder="1" applyAlignment="1">
      <alignment vertical="center"/>
    </xf>
    <xf numFmtId="0" fontId="109" fillId="10" borderId="1" xfId="29" applyFont="1" applyFill="1" applyBorder="1" applyAlignment="1">
      <alignment vertical="center"/>
    </xf>
    <xf numFmtId="0" fontId="109" fillId="10" borderId="3" xfId="29" applyFont="1" applyFill="1" applyBorder="1" applyAlignment="1">
      <alignment vertical="center"/>
    </xf>
    <xf numFmtId="0" fontId="18" fillId="10" borderId="53" xfId="29" applyFont="1" applyFill="1" applyBorder="1" applyAlignment="1">
      <alignment vertical="center"/>
    </xf>
    <xf numFmtId="0" fontId="109" fillId="10" borderId="54" xfId="29" applyFont="1" applyFill="1" applyBorder="1" applyAlignment="1">
      <alignment vertical="center"/>
    </xf>
    <xf numFmtId="0" fontId="109" fillId="10" borderId="55" xfId="29" applyFont="1" applyFill="1" applyBorder="1" applyAlignment="1">
      <alignment vertical="center"/>
    </xf>
    <xf numFmtId="0" fontId="18" fillId="10" borderId="56" xfId="29" applyFont="1" applyFill="1" applyBorder="1" applyAlignment="1">
      <alignment vertical="center"/>
    </xf>
    <xf numFmtId="0" fontId="109" fillId="10" borderId="56" xfId="29" applyFont="1" applyFill="1" applyBorder="1" applyAlignment="1">
      <alignment vertical="center"/>
    </xf>
    <xf numFmtId="0" fontId="18" fillId="10" borderId="2" xfId="29" applyFont="1" applyFill="1" applyBorder="1" applyAlignment="1">
      <alignment vertical="center"/>
    </xf>
    <xf numFmtId="0" fontId="176" fillId="10" borderId="6" xfId="29" applyFont="1" applyFill="1" applyBorder="1" applyAlignment="1">
      <alignment vertical="center"/>
    </xf>
    <xf numFmtId="0" fontId="18" fillId="10" borderId="6" xfId="29" applyFont="1" applyFill="1" applyBorder="1" applyAlignment="1">
      <alignment vertical="center"/>
    </xf>
    <xf numFmtId="0" fontId="18" fillId="10" borderId="8" xfId="29" applyFont="1" applyFill="1" applyBorder="1" applyAlignment="1">
      <alignment vertical="center"/>
    </xf>
    <xf numFmtId="0" fontId="109" fillId="10" borderId="9" xfId="29" applyFont="1" applyFill="1" applyBorder="1" applyAlignment="1">
      <alignment vertical="center"/>
    </xf>
    <xf numFmtId="0" fontId="109" fillId="10" borderId="10" xfId="29" applyFont="1" applyFill="1" applyBorder="1" applyAlignment="1">
      <alignment vertical="center"/>
    </xf>
    <xf numFmtId="0" fontId="176" fillId="10" borderId="57" xfId="29" applyFont="1" applyFill="1" applyBorder="1" applyAlignment="1">
      <alignment vertical="center"/>
    </xf>
    <xf numFmtId="0" fontId="109" fillId="10" borderId="58" xfId="29" applyFont="1" applyFill="1" applyBorder="1" applyAlignment="1">
      <alignment vertical="center"/>
    </xf>
    <xf numFmtId="0" fontId="18" fillId="10" borderId="57" xfId="29" applyFont="1" applyFill="1" applyBorder="1" applyAlignment="1">
      <alignment vertical="center"/>
    </xf>
    <xf numFmtId="0" fontId="18" fillId="10" borderId="64" xfId="29" applyFont="1" applyFill="1" applyBorder="1" applyAlignment="1">
      <alignment vertical="center"/>
    </xf>
    <xf numFmtId="0" fontId="109" fillId="10" borderId="30" xfId="29" applyFont="1" applyFill="1" applyBorder="1" applyAlignment="1">
      <alignment vertical="center"/>
    </xf>
    <xf numFmtId="168" fontId="19" fillId="5" borderId="0" xfId="2" applyNumberFormat="1" applyFont="1" applyFill="1" applyAlignment="1" applyProtection="1">
      <alignment horizontal="center" vertical="center"/>
      <protection hidden="1"/>
    </xf>
    <xf numFmtId="168" fontId="26" fillId="5" borderId="0" xfId="2" applyNumberFormat="1" applyFont="1" applyFill="1" applyAlignment="1" applyProtection="1">
      <alignment horizontal="center" vertical="center"/>
      <protection hidden="1"/>
    </xf>
    <xf numFmtId="0" fontId="7" fillId="6" borderId="0" xfId="2" applyFill="1" applyProtection="1">
      <protection hidden="1"/>
    </xf>
    <xf numFmtId="0" fontId="7" fillId="6" borderId="0" xfId="2" applyFill="1" applyAlignment="1">
      <alignment vertical="center"/>
    </xf>
    <xf numFmtId="0" fontId="197" fillId="6" borderId="0" xfId="2" applyFont="1" applyFill="1"/>
    <xf numFmtId="0" fontId="96" fillId="7" borderId="0" xfId="0" applyFont="1" applyFill="1" applyAlignment="1">
      <alignment horizontal="center" vertical="center"/>
    </xf>
    <xf numFmtId="0" fontId="7" fillId="0" borderId="0" xfId="2"/>
    <xf numFmtId="0" fontId="198" fillId="6" borderId="0" xfId="2" applyFont="1" applyFill="1" applyAlignment="1">
      <alignment vertical="center"/>
    </xf>
    <xf numFmtId="0" fontId="200" fillId="6" borderId="0" xfId="2" applyFont="1" applyFill="1" applyAlignment="1">
      <alignment vertical="center"/>
    </xf>
    <xf numFmtId="0" fontId="201" fillId="6" borderId="0" xfId="2" applyFont="1" applyFill="1" applyAlignment="1">
      <alignment vertical="center"/>
    </xf>
    <xf numFmtId="0" fontId="202" fillId="6" borderId="0" xfId="2" applyFont="1" applyFill="1" applyAlignment="1">
      <alignment vertical="center"/>
    </xf>
    <xf numFmtId="0" fontId="203" fillId="6" borderId="0" xfId="2" applyFont="1" applyFill="1" applyAlignment="1">
      <alignment horizontal="left" vertical="center"/>
    </xf>
    <xf numFmtId="0" fontId="204" fillId="6" borderId="0" xfId="2" applyFont="1" applyFill="1" applyAlignment="1">
      <alignment horizontal="left" vertical="center"/>
    </xf>
    <xf numFmtId="0" fontId="209" fillId="6" borderId="0" xfId="2" applyFont="1" applyFill="1" applyProtection="1">
      <protection hidden="1"/>
    </xf>
    <xf numFmtId="0" fontId="210" fillId="6" borderId="0" xfId="1" applyFont="1" applyFill="1" applyAlignment="1">
      <alignment vertical="center"/>
    </xf>
    <xf numFmtId="0" fontId="209" fillId="6" borderId="0" xfId="2" applyFont="1" applyFill="1" applyAlignment="1">
      <alignment vertical="center"/>
    </xf>
    <xf numFmtId="0" fontId="212" fillId="6" borderId="0" xfId="1" applyFont="1" applyFill="1" applyAlignment="1">
      <alignment vertical="center"/>
    </xf>
    <xf numFmtId="0" fontId="213" fillId="6" borderId="0" xfId="2" applyFont="1" applyFill="1" applyAlignment="1">
      <alignment vertical="center"/>
    </xf>
    <xf numFmtId="0" fontId="214" fillId="6" borderId="0" xfId="2" applyFont="1" applyFill="1" applyAlignment="1">
      <alignment vertical="center"/>
    </xf>
    <xf numFmtId="0" fontId="215" fillId="6" borderId="0" xfId="2" applyFont="1" applyFill="1" applyProtection="1">
      <protection hidden="1"/>
    </xf>
    <xf numFmtId="0" fontId="7" fillId="9" borderId="0" xfId="2" applyFill="1" applyProtection="1">
      <protection hidden="1"/>
    </xf>
    <xf numFmtId="0" fontId="217" fillId="9" borderId="0" xfId="2" applyFont="1" applyFill="1" applyAlignment="1">
      <alignment horizontal="left" vertical="center"/>
    </xf>
    <xf numFmtId="0" fontId="7" fillId="5" borderId="0" xfId="2" applyFill="1" applyAlignment="1">
      <alignment vertical="center"/>
    </xf>
    <xf numFmtId="0" fontId="218" fillId="9" borderId="0" xfId="2" applyFont="1" applyFill="1" applyAlignment="1">
      <alignment horizontal="left" vertical="center"/>
    </xf>
    <xf numFmtId="0" fontId="219" fillId="9" borderId="0" xfId="2" applyFont="1" applyFill="1" applyAlignment="1">
      <alignment horizontal="left" vertical="center"/>
    </xf>
    <xf numFmtId="0" fontId="222" fillId="6" borderId="0" xfId="2" applyFont="1" applyFill="1" applyAlignment="1">
      <alignment vertical="center"/>
    </xf>
    <xf numFmtId="0" fontId="46" fillId="7" borderId="0" xfId="0" applyFont="1" applyFill="1" applyAlignment="1">
      <alignment horizontal="center" vertical="center"/>
    </xf>
    <xf numFmtId="0" fontId="223" fillId="6" borderId="0" xfId="2" applyFont="1" applyFill="1" applyAlignment="1">
      <alignment horizontal="left" vertical="center"/>
    </xf>
    <xf numFmtId="0" fontId="224" fillId="6" borderId="0" xfId="2" applyFont="1" applyFill="1" applyAlignment="1">
      <alignment vertical="center"/>
    </xf>
    <xf numFmtId="0" fontId="225" fillId="21" borderId="0" xfId="2" applyFont="1" applyFill="1" applyAlignment="1">
      <alignment horizontal="right" vertical="center"/>
    </xf>
    <xf numFmtId="0" fontId="226" fillId="6" borderId="0" xfId="2" applyFont="1" applyFill="1" applyAlignment="1">
      <alignment horizontal="left" vertical="center"/>
    </xf>
    <xf numFmtId="0" fontId="228" fillId="9" borderId="0" xfId="2" applyFont="1" applyFill="1" applyAlignment="1">
      <alignment horizontal="left" vertical="center"/>
    </xf>
    <xf numFmtId="0" fontId="229" fillId="5" borderId="0" xfId="1" applyFont="1" applyFill="1" applyAlignment="1">
      <alignment vertical="center"/>
    </xf>
    <xf numFmtId="0" fontId="15" fillId="34" borderId="13" xfId="0" applyFont="1" applyFill="1" applyBorder="1" applyAlignment="1">
      <alignment vertical="center"/>
    </xf>
    <xf numFmtId="0" fontId="227" fillId="5" borderId="0" xfId="0" applyFont="1" applyFill="1" applyAlignment="1">
      <alignment vertical="center"/>
    </xf>
    <xf numFmtId="0" fontId="230" fillId="9" borderId="0" xfId="1" applyFont="1" applyFill="1" applyAlignment="1">
      <alignment horizontal="left" vertical="center"/>
    </xf>
    <xf numFmtId="0" fontId="231" fillId="6" borderId="0" xfId="2" applyFont="1" applyFill="1" applyAlignment="1">
      <alignment vertical="center"/>
    </xf>
    <xf numFmtId="0" fontId="48" fillId="49" borderId="161" xfId="13" applyFont="1" applyFill="1" applyBorder="1" applyAlignment="1">
      <alignment horizontal="left" vertical="center"/>
    </xf>
    <xf numFmtId="0" fontId="48" fillId="49" borderId="162" xfId="13" applyFont="1" applyFill="1" applyBorder="1" applyAlignment="1">
      <alignment horizontal="left" vertical="center"/>
    </xf>
    <xf numFmtId="0" fontId="48" fillId="49" borderId="163" xfId="13" applyFont="1" applyFill="1" applyBorder="1" applyAlignment="1">
      <alignment horizontal="left" vertical="center"/>
    </xf>
    <xf numFmtId="0" fontId="7" fillId="0" borderId="0" xfId="2" applyAlignment="1">
      <alignment vertical="center"/>
    </xf>
    <xf numFmtId="0" fontId="101" fillId="9" borderId="4" xfId="23" applyFont="1" applyFill="1" applyBorder="1" applyAlignment="1">
      <alignment horizontal="center" vertical="center"/>
    </xf>
    <xf numFmtId="0" fontId="15" fillId="9" borderId="4" xfId="2" applyFont="1" applyFill="1" applyBorder="1"/>
    <xf numFmtId="0" fontId="101" fillId="9" borderId="4" xfId="2" applyFont="1" applyFill="1" applyBorder="1" applyAlignment="1">
      <alignment horizontal="center" vertical="center"/>
    </xf>
    <xf numFmtId="0" fontId="233" fillId="9" borderId="4" xfId="2" applyFont="1" applyFill="1" applyBorder="1" applyAlignment="1" applyProtection="1">
      <alignment horizontal="left" vertical="center"/>
      <protection locked="0"/>
    </xf>
    <xf numFmtId="0" fontId="233" fillId="9" borderId="164" xfId="2" applyFont="1" applyFill="1" applyBorder="1" applyAlignment="1" applyProtection="1">
      <alignment horizontal="left" vertical="center"/>
      <protection locked="0"/>
    </xf>
    <xf numFmtId="0" fontId="52" fillId="10" borderId="23" xfId="13" applyFont="1" applyFill="1" applyBorder="1" applyAlignment="1">
      <alignment vertical="center"/>
    </xf>
    <xf numFmtId="0" fontId="52" fillId="10" borderId="14" xfId="13" applyFont="1" applyFill="1" applyBorder="1" applyAlignment="1">
      <alignment vertical="center"/>
    </xf>
    <xf numFmtId="0" fontId="220" fillId="27" borderId="0" xfId="23" applyFont="1" applyFill="1" applyAlignment="1" applyProtection="1">
      <alignment horizontal="center" vertical="center" wrapText="1"/>
      <protection locked="0"/>
    </xf>
    <xf numFmtId="0" fontId="234" fillId="27" borderId="0" xfId="23" applyFont="1" applyFill="1" applyAlignment="1" applyProtection="1">
      <alignment horizontal="center" vertical="center"/>
      <protection locked="0"/>
    </xf>
    <xf numFmtId="0" fontId="221" fillId="10" borderId="0" xfId="0" applyFont="1" applyFill="1" applyAlignment="1">
      <alignment horizontal="center" vertical="center"/>
    </xf>
    <xf numFmtId="0" fontId="100" fillId="1985" borderId="0" xfId="23" applyFont="1" applyFill="1" applyAlignment="1" applyProtection="1">
      <alignment horizontal="center" vertical="center"/>
      <protection locked="0"/>
    </xf>
    <xf numFmtId="0" fontId="221" fillId="10" borderId="0" xfId="14" applyFont="1" applyFill="1" applyAlignment="1">
      <alignment vertical="center"/>
    </xf>
    <xf numFmtId="0" fontId="221" fillId="10" borderId="0" xfId="0" applyFont="1" applyFill="1" applyAlignment="1">
      <alignment vertical="center"/>
    </xf>
    <xf numFmtId="0" fontId="233" fillId="10" borderId="0" xfId="2" applyFont="1" applyFill="1" applyAlignment="1" applyProtection="1">
      <alignment horizontal="left" vertical="center"/>
      <protection locked="0"/>
    </xf>
    <xf numFmtId="0" fontId="233" fillId="10" borderId="58" xfId="2" applyFont="1" applyFill="1" applyBorder="1" applyAlignment="1" applyProtection="1">
      <alignment horizontal="left" vertical="center"/>
      <protection locked="0"/>
    </xf>
    <xf numFmtId="0" fontId="100" fillId="1986" borderId="0" xfId="2" applyFont="1" applyFill="1" applyAlignment="1">
      <alignment horizontal="center" vertical="center"/>
    </xf>
    <xf numFmtId="0" fontId="78" fillId="10" borderId="0" xfId="0" applyFont="1" applyFill="1" applyAlignment="1">
      <alignment horizontal="center" vertical="center"/>
    </xf>
    <xf numFmtId="0" fontId="15" fillId="10" borderId="0" xfId="23" applyFont="1" applyFill="1" applyAlignment="1" applyProtection="1">
      <alignment horizontal="left" vertical="center"/>
      <protection locked="0"/>
    </xf>
    <xf numFmtId="0" fontId="15" fillId="10" borderId="0" xfId="23" applyFont="1" applyFill="1" applyAlignment="1" applyProtection="1">
      <alignment horizontal="center" vertical="center"/>
      <protection locked="0"/>
    </xf>
    <xf numFmtId="170" fontId="235" fillId="1985" borderId="0" xfId="23" applyNumberFormat="1" applyFont="1" applyFill="1" applyAlignment="1" applyProtection="1">
      <alignment horizontal="center" vertical="center"/>
      <protection locked="0"/>
    </xf>
    <xf numFmtId="0" fontId="221" fillId="10" borderId="58" xfId="0" applyFont="1" applyFill="1" applyBorder="1" applyAlignment="1">
      <alignment vertical="center"/>
    </xf>
    <xf numFmtId="184" fontId="100" fillId="1985" borderId="0" xfId="2" applyNumberFormat="1" applyFont="1" applyFill="1" applyAlignment="1">
      <alignment horizontal="center" vertical="center"/>
    </xf>
    <xf numFmtId="0" fontId="101" fillId="10" borderId="0" xfId="0" applyFont="1" applyFill="1" applyAlignment="1">
      <alignment vertical="center"/>
    </xf>
    <xf numFmtId="0" fontId="234" fillId="10" borderId="0" xfId="0" applyFont="1" applyFill="1" applyAlignment="1">
      <alignment vertical="center"/>
    </xf>
    <xf numFmtId="169" fontId="52" fillId="1987" borderId="0" xfId="2" applyNumberFormat="1" applyFont="1" applyFill="1" applyAlignment="1">
      <alignment horizontal="center" vertical="center"/>
    </xf>
    <xf numFmtId="0" fontId="15" fillId="1987" borderId="0" xfId="2" applyFont="1" applyFill="1" applyAlignment="1">
      <alignment vertical="center"/>
    </xf>
    <xf numFmtId="169" fontId="235" fillId="1985" borderId="0" xfId="23" applyNumberFormat="1" applyFont="1" applyFill="1" applyAlignment="1" applyProtection="1">
      <alignment horizontal="center" vertical="center"/>
      <protection locked="0"/>
    </xf>
    <xf numFmtId="1" fontId="100" fillId="10" borderId="0" xfId="21" applyNumberFormat="1" applyFont="1" applyFill="1" applyAlignment="1">
      <alignment vertical="center"/>
    </xf>
    <xf numFmtId="0" fontId="221" fillId="0" borderId="0" xfId="0" applyFont="1"/>
    <xf numFmtId="0" fontId="236" fillId="10" borderId="0" xfId="2" applyFont="1" applyFill="1" applyAlignment="1">
      <alignment horizontal="center" vertical="center"/>
    </xf>
    <xf numFmtId="0" fontId="237" fillId="10" borderId="0" xfId="0" applyFont="1" applyFill="1" applyAlignment="1">
      <alignment vertical="center" wrapText="1"/>
    </xf>
    <xf numFmtId="0" fontId="237" fillId="10" borderId="58" xfId="0" applyFont="1" applyFill="1" applyBorder="1" applyAlignment="1">
      <alignment vertical="center" wrapText="1"/>
    </xf>
    <xf numFmtId="1" fontId="50" fillId="9" borderId="26" xfId="21" applyNumberFormat="1" applyFont="1" applyFill="1" applyBorder="1" applyAlignment="1">
      <alignment vertical="center"/>
    </xf>
    <xf numFmtId="184" fontId="100" fillId="1988" borderId="26" xfId="2" applyNumberFormat="1" applyFont="1" applyFill="1" applyBorder="1" applyAlignment="1">
      <alignment vertical="center"/>
    </xf>
    <xf numFmtId="0" fontId="234" fillId="9" borderId="26" xfId="0" applyFont="1" applyFill="1" applyBorder="1" applyAlignment="1">
      <alignment vertical="center"/>
    </xf>
    <xf numFmtId="169" fontId="101" fillId="1989" borderId="26" xfId="2" applyNumberFormat="1" applyFont="1" applyFill="1" applyBorder="1" applyAlignment="1">
      <alignment vertical="center"/>
    </xf>
    <xf numFmtId="0" fontId="109" fillId="9" borderId="26" xfId="0" applyFont="1" applyFill="1" applyBorder="1" applyAlignment="1">
      <alignment vertical="center"/>
    </xf>
    <xf numFmtId="0" fontId="15" fillId="1989" borderId="26" xfId="2" applyFont="1" applyFill="1" applyBorder="1" applyAlignment="1">
      <alignment vertical="center"/>
    </xf>
    <xf numFmtId="0" fontId="221" fillId="9" borderId="26" xfId="0" applyFont="1" applyFill="1" applyBorder="1" applyAlignment="1">
      <alignment vertical="center"/>
    </xf>
    <xf numFmtId="0" fontId="221" fillId="9" borderId="26" xfId="0" applyFont="1" applyFill="1" applyBorder="1" applyAlignment="1">
      <alignment horizontal="center" vertical="center"/>
    </xf>
    <xf numFmtId="0" fontId="236" fillId="9" borderId="26" xfId="2" applyFont="1" applyFill="1" applyBorder="1" applyAlignment="1">
      <alignment horizontal="center" vertical="center"/>
    </xf>
    <xf numFmtId="0" fontId="237" fillId="9" borderId="26" xfId="0" applyFont="1" applyFill="1" applyBorder="1" applyAlignment="1">
      <alignment vertical="center" wrapText="1"/>
    </xf>
    <xf numFmtId="0" fontId="237" fillId="9" borderId="61" xfId="0" applyFont="1" applyFill="1" applyBorder="1" applyAlignment="1">
      <alignment vertical="center" wrapText="1"/>
    </xf>
    <xf numFmtId="0" fontId="52" fillId="10" borderId="165" xfId="13" applyFont="1" applyFill="1" applyBorder="1" applyAlignment="1">
      <alignment vertical="center"/>
    </xf>
    <xf numFmtId="0" fontId="52" fillId="10" borderId="20" xfId="13" applyFont="1" applyFill="1" applyBorder="1" applyAlignment="1">
      <alignment vertical="center"/>
    </xf>
    <xf numFmtId="0" fontId="57" fillId="6" borderId="0" xfId="0" applyFont="1" applyFill="1" applyAlignment="1">
      <alignment horizontal="left" vertical="top"/>
    </xf>
    <xf numFmtId="0" fontId="238" fillId="6" borderId="0" xfId="47" applyFont="1" applyFill="1" applyAlignment="1" applyProtection="1">
      <alignment vertical="center"/>
    </xf>
    <xf numFmtId="0" fontId="239" fillId="6" borderId="0" xfId="2" applyFont="1" applyFill="1" applyAlignment="1">
      <alignment vertical="center"/>
    </xf>
    <xf numFmtId="0" fontId="241" fillId="6" borderId="0" xfId="48" applyFont="1" applyFill="1" applyAlignment="1">
      <alignment vertical="center"/>
    </xf>
    <xf numFmtId="0" fontId="197" fillId="6" borderId="0" xfId="2" applyFont="1" applyFill="1" applyAlignment="1">
      <alignment vertical="center"/>
    </xf>
    <xf numFmtId="0" fontId="242" fillId="6" borderId="0" xfId="2" applyFont="1" applyFill="1" applyAlignment="1" applyProtection="1">
      <alignment horizontal="center" vertical="center"/>
      <protection hidden="1"/>
    </xf>
    <xf numFmtId="0" fontId="243" fillId="10" borderId="0" xfId="0" applyFont="1" applyFill="1"/>
    <xf numFmtId="0" fontId="244" fillId="10" borderId="0" xfId="2" applyFont="1" applyFill="1" applyAlignment="1" applyProtection="1">
      <alignment horizontal="center" vertical="center"/>
      <protection hidden="1"/>
    </xf>
    <xf numFmtId="0" fontId="246" fillId="10" borderId="0" xfId="1" applyFont="1" applyFill="1" applyAlignment="1">
      <alignment vertical="center"/>
    </xf>
    <xf numFmtId="0" fontId="245" fillId="10" borderId="0" xfId="0" applyFont="1" applyFill="1" applyAlignment="1">
      <alignment vertical="center"/>
    </xf>
    <xf numFmtId="0" fontId="78" fillId="10" borderId="0" xfId="0" applyFont="1" applyFill="1" applyAlignment="1">
      <alignment horizontal="right" vertical="center"/>
    </xf>
    <xf numFmtId="0" fontId="247" fillId="6" borderId="0" xfId="2" applyFont="1" applyFill="1" applyAlignment="1" applyProtection="1">
      <alignment horizontal="center" vertical="center"/>
      <protection hidden="1"/>
    </xf>
    <xf numFmtId="0" fontId="74" fillId="10" borderId="0" xfId="1" applyFont="1" applyFill="1"/>
    <xf numFmtId="0" fontId="248" fillId="10" borderId="0" xfId="0" applyFont="1" applyFill="1" applyAlignment="1">
      <alignment vertical="center"/>
    </xf>
    <xf numFmtId="0" fontId="249" fillId="10" borderId="0" xfId="0" applyFont="1" applyFill="1"/>
    <xf numFmtId="0" fontId="250" fillId="10" borderId="0" xfId="2" applyFont="1" applyFill="1" applyAlignment="1" applyProtection="1">
      <alignment horizontal="center" vertical="center"/>
      <protection hidden="1"/>
    </xf>
    <xf numFmtId="0" fontId="249" fillId="10" borderId="0" xfId="0" applyFont="1" applyFill="1" applyAlignment="1">
      <alignment vertical="center"/>
    </xf>
    <xf numFmtId="0" fontId="251" fillId="10" borderId="0" xfId="1" applyFont="1" applyFill="1" applyAlignment="1">
      <alignment vertical="center"/>
    </xf>
    <xf numFmtId="0" fontId="251" fillId="10" borderId="0" xfId="1" applyFont="1" applyFill="1"/>
    <xf numFmtId="0" fontId="252" fillId="10" borderId="0" xfId="0" applyFont="1" applyFill="1"/>
    <xf numFmtId="0" fontId="254" fillId="10" borderId="0" xfId="2" applyFont="1" applyFill="1" applyAlignment="1" applyProtection="1">
      <alignment horizontal="center" vertical="center"/>
      <protection hidden="1"/>
    </xf>
    <xf numFmtId="0" fontId="7" fillId="6" borderId="0" xfId="41" applyFill="1" applyProtection="1">
      <protection hidden="1"/>
    </xf>
    <xf numFmtId="0" fontId="218" fillId="9" borderId="0" xfId="41" applyFont="1" applyFill="1" applyAlignment="1">
      <alignment horizontal="left" vertical="center"/>
    </xf>
    <xf numFmtId="0" fontId="43" fillId="10" borderId="2" xfId="41" applyFont="1" applyFill="1" applyBorder="1" applyAlignment="1">
      <alignment vertical="center"/>
    </xf>
    <xf numFmtId="0" fontId="43" fillId="10" borderId="1" xfId="41" applyFont="1" applyFill="1" applyBorder="1" applyAlignment="1">
      <alignment vertical="center"/>
    </xf>
    <xf numFmtId="0" fontId="43" fillId="10" borderId="3" xfId="41" applyFont="1" applyFill="1" applyBorder="1" applyAlignment="1">
      <alignment vertical="center"/>
    </xf>
    <xf numFmtId="0" fontId="217" fillId="9" borderId="0" xfId="41" applyFont="1" applyFill="1" applyAlignment="1">
      <alignment horizontal="left" vertical="center"/>
    </xf>
    <xf numFmtId="0" fontId="7" fillId="0" borderId="0" xfId="41"/>
    <xf numFmtId="0" fontId="43" fillId="10" borderId="6" xfId="41" applyFont="1" applyFill="1" applyBorder="1" applyAlignment="1">
      <alignment vertical="center"/>
    </xf>
    <xf numFmtId="0" fontId="43" fillId="10" borderId="0" xfId="41" applyFont="1" applyFill="1" applyAlignment="1">
      <alignment vertical="center"/>
    </xf>
    <xf numFmtId="0" fontId="43" fillId="10" borderId="7" xfId="41" applyFont="1" applyFill="1" applyBorder="1" applyAlignment="1">
      <alignment vertical="center"/>
    </xf>
    <xf numFmtId="0" fontId="7" fillId="10" borderId="6" xfId="41" applyFill="1" applyBorder="1"/>
    <xf numFmtId="0" fontId="7" fillId="10" borderId="0" xfId="41" applyFill="1"/>
    <xf numFmtId="0" fontId="7" fillId="10" borderId="7" xfId="41" applyFill="1" applyBorder="1"/>
    <xf numFmtId="0" fontId="7" fillId="6" borderId="0" xfId="41" applyFill="1" applyAlignment="1">
      <alignment vertical="center"/>
    </xf>
    <xf numFmtId="0" fontId="197" fillId="6" borderId="0" xfId="41" applyFont="1" applyFill="1"/>
    <xf numFmtId="167" fontId="256" fillId="5" borderId="0" xfId="10" applyNumberFormat="1" applyFont="1" applyFill="1" applyAlignment="1">
      <alignment horizontal="left" vertical="center"/>
    </xf>
    <xf numFmtId="0" fontId="7" fillId="5" borderId="0" xfId="2" applyFill="1" applyAlignment="1" applyProtection="1">
      <alignment horizontal="left"/>
      <protection hidden="1"/>
    </xf>
    <xf numFmtId="0" fontId="257" fillId="6" borderId="0" xfId="2" applyFont="1" applyFill="1" applyAlignment="1">
      <alignment vertical="center"/>
    </xf>
    <xf numFmtId="0" fontId="257" fillId="6" borderId="0" xfId="2" applyFont="1" applyFill="1" applyAlignment="1">
      <alignment horizontal="center" vertical="center"/>
    </xf>
    <xf numFmtId="167" fontId="181" fillId="6" borderId="160" xfId="10" applyNumberFormat="1" applyFont="1" applyFill="1" applyBorder="1" applyAlignment="1">
      <alignment horizontal="center" vertical="center"/>
    </xf>
    <xf numFmtId="185" fontId="259" fillId="1990" borderId="166" xfId="40" applyNumberFormat="1" applyFont="1" applyFill="1" applyBorder="1" applyAlignment="1" applyProtection="1">
      <alignment horizontal="center" vertical="center"/>
      <protection locked="0"/>
    </xf>
    <xf numFmtId="0" fontId="222" fillId="6" borderId="0" xfId="2" applyFont="1" applyFill="1" applyAlignment="1">
      <alignment horizontal="right" vertical="center"/>
    </xf>
    <xf numFmtId="0" fontId="224" fillId="6" borderId="0" xfId="2" applyFont="1" applyFill="1" applyAlignment="1">
      <alignment horizontal="center" vertical="center"/>
    </xf>
    <xf numFmtId="0" fontId="260" fillId="6" borderId="0" xfId="40" applyFont="1" applyFill="1" applyAlignment="1">
      <alignment horizontal="left" vertical="center"/>
    </xf>
    <xf numFmtId="0" fontId="261" fillId="6" borderId="0" xfId="40" applyFont="1" applyFill="1" applyAlignment="1">
      <alignment horizontal="left" vertical="center"/>
    </xf>
    <xf numFmtId="0" fontId="262" fillId="6" borderId="0" xfId="40" applyFont="1" applyFill="1" applyAlignment="1">
      <alignment horizontal="left" vertical="center"/>
    </xf>
    <xf numFmtId="0" fontId="263" fillId="6" borderId="0" xfId="40" applyFont="1" applyFill="1" applyAlignment="1">
      <alignment horizontal="left" vertical="center"/>
    </xf>
    <xf numFmtId="0" fontId="264" fillId="6" borderId="0" xfId="40" applyFont="1" applyFill="1" applyAlignment="1">
      <alignment horizontal="left" vertical="center"/>
    </xf>
    <xf numFmtId="0" fontId="265" fillId="6" borderId="0" xfId="40" applyFont="1" applyFill="1" applyAlignment="1">
      <alignment horizontal="left" vertical="center"/>
    </xf>
    <xf numFmtId="0" fontId="266" fillId="6" borderId="0" xfId="40" applyFont="1" applyFill="1" applyAlignment="1">
      <alignment horizontal="left" vertical="center"/>
    </xf>
    <xf numFmtId="0" fontId="267" fillId="6" borderId="0" xfId="40" applyFont="1" applyFill="1" applyAlignment="1">
      <alignment horizontal="left" vertical="center"/>
    </xf>
    <xf numFmtId="0" fontId="268" fillId="6" borderId="0" xfId="40" applyFont="1" applyFill="1" applyAlignment="1">
      <alignment horizontal="left" vertical="center"/>
    </xf>
    <xf numFmtId="0" fontId="269" fillId="49" borderId="0" xfId="2" applyFont="1" applyFill="1" applyAlignment="1">
      <alignment horizontal="center" vertical="center"/>
    </xf>
    <xf numFmtId="0" fontId="270" fillId="49" borderId="0" xfId="2" applyFont="1" applyFill="1" applyAlignment="1">
      <alignment horizontal="center" vertical="center"/>
    </xf>
    <xf numFmtId="0" fontId="271" fillId="49" borderId="0" xfId="2" applyFont="1" applyFill="1" applyAlignment="1">
      <alignment horizontal="center" vertical="center"/>
    </xf>
    <xf numFmtId="0" fontId="272" fillId="49" borderId="0" xfId="2" applyFont="1" applyFill="1" applyAlignment="1">
      <alignment horizontal="center" vertical="center"/>
    </xf>
    <xf numFmtId="0" fontId="273" fillId="49" borderId="0" xfId="2" applyFont="1" applyFill="1" applyAlignment="1">
      <alignment horizontal="center" vertical="center"/>
    </xf>
    <xf numFmtId="0" fontId="274" fillId="49" borderId="0" xfId="2" applyFont="1" applyFill="1" applyAlignment="1">
      <alignment horizontal="center" vertical="center"/>
    </xf>
    <xf numFmtId="0" fontId="275" fillId="49" borderId="0" xfId="2" applyFont="1" applyFill="1" applyAlignment="1">
      <alignment horizontal="center" vertical="center"/>
    </xf>
    <xf numFmtId="0" fontId="276" fillId="49" borderId="0" xfId="2" applyFont="1" applyFill="1" applyAlignment="1">
      <alignment horizontal="center" vertical="center"/>
    </xf>
    <xf numFmtId="0" fontId="277" fillId="49" borderId="0" xfId="2" applyFont="1" applyFill="1" applyAlignment="1">
      <alignment horizontal="center" vertical="center"/>
    </xf>
    <xf numFmtId="0" fontId="278" fillId="49" borderId="0" xfId="2" applyFont="1" applyFill="1" applyAlignment="1">
      <alignment horizontal="center" vertical="center"/>
    </xf>
    <xf numFmtId="0" fontId="279" fillId="49" borderId="0" xfId="2" applyFont="1" applyFill="1" applyAlignment="1">
      <alignment horizontal="center" vertical="center"/>
    </xf>
    <xf numFmtId="0" fontId="280" fillId="49" borderId="0" xfId="2" applyFont="1" applyFill="1" applyAlignment="1">
      <alignment horizontal="center" vertical="center"/>
    </xf>
    <xf numFmtId="0" fontId="281" fillId="49" borderId="0" xfId="2" applyFont="1" applyFill="1" applyAlignment="1">
      <alignment horizontal="center" vertical="center"/>
    </xf>
    <xf numFmtId="0" fontId="282" fillId="49" borderId="0" xfId="2" applyFont="1" applyFill="1" applyAlignment="1">
      <alignment horizontal="center" vertical="center"/>
    </xf>
    <xf numFmtId="0" fontId="283" fillId="49" borderId="0" xfId="2" applyFont="1" applyFill="1" applyAlignment="1">
      <alignment horizontal="center" vertical="center"/>
    </xf>
    <xf numFmtId="0" fontId="284" fillId="49" borderId="0" xfId="2" applyFont="1" applyFill="1" applyAlignment="1">
      <alignment horizontal="center" vertical="center"/>
    </xf>
    <xf numFmtId="0" fontId="285" fillId="49" borderId="0" xfId="2" applyFont="1" applyFill="1" applyAlignment="1">
      <alignment horizontal="center" vertical="center"/>
    </xf>
    <xf numFmtId="0" fontId="286" fillId="49" borderId="0" xfId="2" applyFont="1" applyFill="1" applyAlignment="1">
      <alignment horizontal="center" vertical="center"/>
    </xf>
    <xf numFmtId="0" fontId="287" fillId="10" borderId="6" xfId="2" applyFont="1" applyFill="1" applyBorder="1" applyAlignment="1">
      <alignment horizontal="center" vertical="center"/>
    </xf>
    <xf numFmtId="0" fontId="289" fillId="0" borderId="27" xfId="49" applyFont="1" applyBorder="1" applyAlignment="1">
      <alignment horizontal="center" vertical="center"/>
    </xf>
    <xf numFmtId="173" fontId="290" fillId="1991" borderId="167" xfId="2" applyNumberFormat="1" applyFont="1" applyFill="1" applyBorder="1" applyAlignment="1">
      <alignment horizontal="center" vertical="center"/>
    </xf>
    <xf numFmtId="0" fontId="291" fillId="1992" borderId="6" xfId="2" applyFont="1" applyFill="1" applyBorder="1" applyAlignment="1">
      <alignment horizontal="center" vertical="center"/>
    </xf>
    <xf numFmtId="0" fontId="291" fillId="1993" borderId="6" xfId="2" applyFont="1" applyFill="1" applyBorder="1" applyAlignment="1">
      <alignment horizontal="center" vertical="center"/>
    </xf>
    <xf numFmtId="0" fontId="292" fillId="6" borderId="0" xfId="2" applyFont="1" applyFill="1" applyAlignment="1" applyProtection="1">
      <alignment horizontal="left" vertical="center"/>
      <protection hidden="1"/>
    </xf>
    <xf numFmtId="0" fontId="293" fillId="6" borderId="0" xfId="2" applyFont="1" applyFill="1" applyProtection="1">
      <protection hidden="1"/>
    </xf>
    <xf numFmtId="0" fontId="292" fillId="6" borderId="0" xfId="2" applyFont="1" applyFill="1" applyAlignment="1" applyProtection="1">
      <alignment vertical="center"/>
      <protection hidden="1"/>
    </xf>
    <xf numFmtId="0" fontId="292" fillId="6" borderId="0" xfId="40" applyFont="1" applyFill="1" applyAlignment="1">
      <alignment horizontal="left" vertical="center"/>
    </xf>
    <xf numFmtId="0" fontId="292" fillId="6" borderId="0" xfId="24" applyFont="1" applyFill="1" applyAlignment="1">
      <alignment horizontal="left" vertical="center"/>
    </xf>
    <xf numFmtId="0" fontId="133" fillId="6" borderId="0" xfId="2" applyFont="1" applyFill="1" applyAlignment="1">
      <alignment horizontal="left" vertical="center"/>
    </xf>
    <xf numFmtId="0" fontId="294" fillId="5" borderId="0" xfId="1" applyFont="1" applyFill="1" applyBorder="1" applyAlignment="1">
      <alignment vertical="center"/>
    </xf>
    <xf numFmtId="0" fontId="207" fillId="6" borderId="0" xfId="40" applyFont="1" applyFill="1" applyAlignment="1">
      <alignment horizontal="left" vertical="center"/>
    </xf>
    <xf numFmtId="0" fontId="204" fillId="6" borderId="0" xfId="48" applyFont="1" applyFill="1" applyAlignment="1">
      <alignment vertical="center"/>
    </xf>
    <xf numFmtId="0" fontId="295" fillId="9" borderId="0" xfId="1" applyFont="1" applyFill="1" applyAlignment="1">
      <alignment vertical="center"/>
    </xf>
    <xf numFmtId="0" fontId="7" fillId="9" borderId="0" xfId="41" applyFill="1" applyAlignment="1">
      <alignment vertical="center"/>
    </xf>
    <xf numFmtId="0" fontId="7" fillId="9" borderId="0" xfId="2" applyFill="1" applyAlignment="1">
      <alignment vertical="center"/>
    </xf>
    <xf numFmtId="0" fontId="7" fillId="0" borderId="0" xfId="41" applyAlignment="1">
      <alignment vertical="center"/>
    </xf>
    <xf numFmtId="0" fontId="232" fillId="6" borderId="0" xfId="41" applyFont="1" applyFill="1" applyAlignment="1">
      <alignment horizontal="center" vertical="center"/>
    </xf>
    <xf numFmtId="0" fontId="232" fillId="6" borderId="0" xfId="41" quotePrefix="1" applyFont="1" applyFill="1" applyAlignment="1">
      <alignment horizontal="center" vertical="center"/>
    </xf>
    <xf numFmtId="0" fontId="296" fillId="6" borderId="0" xfId="0" applyFont="1" applyFill="1" applyAlignment="1">
      <alignment horizontal="right" vertical="center"/>
    </xf>
    <xf numFmtId="0" fontId="297" fillId="6" borderId="0" xfId="0" applyFont="1" applyFill="1" applyAlignment="1">
      <alignment vertical="center"/>
    </xf>
    <xf numFmtId="0" fontId="87" fillId="6" borderId="0" xfId="0" applyFont="1" applyFill="1" applyAlignment="1">
      <alignment horizontal="center" vertical="center"/>
    </xf>
    <xf numFmtId="0" fontId="292" fillId="6" borderId="0" xfId="41" applyFont="1" applyFill="1" applyAlignment="1" applyProtection="1">
      <alignment vertical="center"/>
      <protection hidden="1"/>
    </xf>
    <xf numFmtId="0" fontId="231" fillId="6" borderId="0" xfId="41" applyFont="1" applyFill="1" applyAlignment="1">
      <alignment vertical="center"/>
    </xf>
    <xf numFmtId="0" fontId="298" fillId="10" borderId="0" xfId="41" applyFont="1" applyFill="1" applyAlignment="1">
      <alignment vertical="center"/>
    </xf>
    <xf numFmtId="0" fontId="7" fillId="10" borderId="0" xfId="41" applyFill="1" applyProtection="1">
      <protection hidden="1"/>
    </xf>
    <xf numFmtId="0" fontId="299" fillId="10" borderId="6" xfId="41" applyFont="1" applyFill="1" applyBorder="1" applyAlignment="1">
      <alignment vertical="center"/>
    </xf>
    <xf numFmtId="0" fontId="7" fillId="10" borderId="0" xfId="41" applyFill="1" applyAlignment="1">
      <alignment vertical="center"/>
    </xf>
    <xf numFmtId="186" fontId="300" fillId="10" borderId="0" xfId="41" applyNumberFormat="1" applyFont="1" applyFill="1" applyAlignment="1">
      <alignment vertical="center"/>
    </xf>
    <xf numFmtId="0" fontId="299" fillId="10" borderId="0" xfId="41" applyFont="1" applyFill="1" applyAlignment="1">
      <alignment horizontal="left" vertical="center"/>
    </xf>
    <xf numFmtId="0" fontId="7" fillId="0" borderId="0" xfId="41" applyProtection="1">
      <protection hidden="1"/>
    </xf>
    <xf numFmtId="0" fontId="301" fillId="1994" borderId="0" xfId="41" applyFont="1" applyFill="1" applyAlignment="1">
      <alignment horizontal="center" vertical="center"/>
    </xf>
    <xf numFmtId="0" fontId="302" fillId="7" borderId="7" xfId="41" applyFont="1" applyFill="1" applyBorder="1" applyAlignment="1">
      <alignment horizontal="center" vertical="center"/>
    </xf>
    <xf numFmtId="0" fontId="302" fillId="7" borderId="0" xfId="41" applyFont="1" applyFill="1" applyAlignment="1">
      <alignment horizontal="center" vertical="center"/>
    </xf>
    <xf numFmtId="0" fontId="224" fillId="6" borderId="0" xfId="41" applyFont="1" applyFill="1" applyAlignment="1">
      <alignment vertical="center"/>
    </xf>
    <xf numFmtId="0" fontId="224" fillId="6" borderId="6" xfId="41" applyFont="1" applyFill="1" applyBorder="1" applyAlignment="1">
      <alignment vertical="center"/>
    </xf>
    <xf numFmtId="0" fontId="303" fillId="10" borderId="0" xfId="41" applyFont="1" applyFill="1" applyAlignment="1">
      <alignment horizontal="center" vertical="center"/>
    </xf>
    <xf numFmtId="0" fontId="224" fillId="6" borderId="0" xfId="41" applyFont="1" applyFill="1" applyAlignment="1">
      <alignment horizontal="right" vertical="center"/>
    </xf>
    <xf numFmtId="0" fontId="1" fillId="6" borderId="0" xfId="31" applyFill="1"/>
    <xf numFmtId="0" fontId="37" fillId="8" borderId="0" xfId="2" applyFont="1" applyFill="1" applyAlignment="1">
      <alignment horizontal="left" vertical="center"/>
    </xf>
    <xf numFmtId="0" fontId="37" fillId="8" borderId="0" xfId="2" applyFont="1" applyFill="1" applyAlignment="1">
      <alignment horizontal="right" vertical="center"/>
    </xf>
    <xf numFmtId="0" fontId="304" fillId="6" borderId="0" xfId="2" applyFont="1" applyFill="1" applyAlignment="1">
      <alignment horizontal="left" vertical="center"/>
    </xf>
    <xf numFmtId="0" fontId="200" fillId="6" borderId="0" xfId="2" applyFont="1" applyFill="1" applyAlignment="1">
      <alignment horizontal="left" vertical="center"/>
    </xf>
    <xf numFmtId="0" fontId="214" fillId="6" borderId="0" xfId="2" applyFont="1" applyFill="1" applyAlignment="1">
      <alignment horizontal="left" vertical="center"/>
    </xf>
    <xf numFmtId="0" fontId="215" fillId="6" borderId="0" xfId="2" applyFont="1" applyFill="1" applyAlignment="1" applyProtection="1">
      <alignment horizontal="left" vertical="center"/>
      <protection hidden="1"/>
    </xf>
    <xf numFmtId="0" fontId="305" fillId="5" borderId="0" xfId="1" applyFont="1" applyFill="1" applyAlignment="1" applyProtection="1">
      <alignment horizontal="left" vertical="center"/>
      <protection hidden="1"/>
    </xf>
    <xf numFmtId="0" fontId="215" fillId="5" borderId="0" xfId="2" applyFont="1" applyFill="1" applyAlignment="1" applyProtection="1">
      <alignment horizontal="left" vertical="center"/>
      <protection hidden="1"/>
    </xf>
    <xf numFmtId="0" fontId="216" fillId="5" borderId="0" xfId="31" applyFont="1" applyFill="1" applyAlignment="1">
      <alignment horizontal="left" vertical="center"/>
    </xf>
    <xf numFmtId="0" fontId="1" fillId="5" borderId="0" xfId="31" applyFill="1"/>
    <xf numFmtId="0" fontId="211" fillId="6" borderId="0" xfId="32" applyFont="1" applyFill="1"/>
    <xf numFmtId="0" fontId="1" fillId="6" borderId="0" xfId="32" applyFill="1"/>
    <xf numFmtId="0" fontId="216" fillId="6" borderId="0" xfId="32" applyFont="1" applyFill="1"/>
    <xf numFmtId="0" fontId="306" fillId="6" borderId="0" xfId="2" applyFont="1" applyFill="1" applyAlignment="1">
      <alignment horizontal="center" vertical="center"/>
    </xf>
    <xf numFmtId="0" fontId="227" fillId="5" borderId="0" xfId="29" applyFont="1" applyFill="1" applyAlignment="1">
      <alignment vertical="center"/>
    </xf>
    <xf numFmtId="0" fontId="133" fillId="6" borderId="0" xfId="0" applyFont="1" applyFill="1" applyAlignment="1">
      <alignment vertical="center"/>
    </xf>
    <xf numFmtId="0" fontId="307" fillId="6" borderId="0" xfId="2" applyFont="1" applyFill="1" applyAlignment="1">
      <alignment vertical="center"/>
    </xf>
    <xf numFmtId="0" fontId="135" fillId="5" borderId="0" xfId="29" applyFont="1" applyFill="1" applyAlignment="1">
      <alignment vertical="center"/>
    </xf>
    <xf numFmtId="0" fontId="292" fillId="6" borderId="0" xfId="0" applyFont="1" applyFill="1" applyAlignment="1">
      <alignment horizontal="center" vertical="center"/>
    </xf>
    <xf numFmtId="0" fontId="308" fillId="15" borderId="0" xfId="0" applyFont="1" applyFill="1" applyAlignment="1">
      <alignment horizontal="center" vertical="center"/>
    </xf>
    <xf numFmtId="0" fontId="133" fillId="6" borderId="0" xfId="36" applyFont="1" applyFill="1" applyAlignment="1">
      <alignment horizontal="center" vertical="center"/>
    </xf>
    <xf numFmtId="0" fontId="292" fillId="6" borderId="0" xfId="0" applyFont="1" applyFill="1"/>
    <xf numFmtId="0" fontId="309" fillId="6" borderId="0" xfId="2" applyFont="1" applyFill="1" applyAlignment="1">
      <alignment vertical="center"/>
    </xf>
    <xf numFmtId="0" fontId="309" fillId="6" borderId="0" xfId="2" applyFont="1" applyFill="1" applyAlignment="1" applyProtection="1">
      <alignment horizontal="center" vertical="center"/>
      <protection hidden="1"/>
    </xf>
    <xf numFmtId="0" fontId="292" fillId="6" borderId="0" xfId="29" applyFont="1" applyFill="1" applyAlignment="1">
      <alignment horizontal="center" vertical="center"/>
    </xf>
    <xf numFmtId="0" fontId="310" fillId="6" borderId="0" xfId="2" applyFont="1" applyFill="1" applyAlignment="1" applyProtection="1">
      <alignment horizontal="center" vertical="center"/>
      <protection hidden="1"/>
    </xf>
    <xf numFmtId="0" fontId="294" fillId="9" borderId="0" xfId="1" applyFont="1" applyFill="1" applyAlignment="1">
      <alignment horizontal="left" vertical="center"/>
    </xf>
    <xf numFmtId="0" fontId="311" fillId="9" borderId="0" xfId="29" applyFont="1" applyFill="1" applyAlignment="1">
      <alignment horizontal="center" vertical="center"/>
    </xf>
    <xf numFmtId="0" fontId="308" fillId="9" borderId="0" xfId="0" applyFont="1" applyFill="1"/>
    <xf numFmtId="0" fontId="310" fillId="9" borderId="0" xfId="2" applyFont="1" applyFill="1" applyAlignment="1" applyProtection="1">
      <alignment horizontal="center" vertical="center"/>
      <protection hidden="1"/>
    </xf>
    <xf numFmtId="0" fontId="312" fillId="9" borderId="0" xfId="29" applyFont="1" applyFill="1" applyAlignment="1">
      <alignment horizontal="left" vertical="center"/>
    </xf>
    <xf numFmtId="0" fontId="133" fillId="6" borderId="0" xfId="29" applyFont="1" applyFill="1" applyAlignment="1">
      <alignment horizontal="left" vertical="center"/>
    </xf>
    <xf numFmtId="0" fontId="292" fillId="6" borderId="0" xfId="29" applyFont="1" applyFill="1"/>
    <xf numFmtId="0" fontId="313" fillId="6" borderId="0" xfId="0" applyFont="1" applyFill="1" applyAlignment="1">
      <alignment horizontal="left" vertical="center"/>
    </xf>
    <xf numFmtId="0" fontId="313" fillId="6" borderId="0" xfId="0" applyFont="1" applyFill="1" applyAlignment="1">
      <alignment horizontal="center" vertical="center"/>
    </xf>
    <xf numFmtId="0" fontId="292" fillId="6" borderId="0" xfId="29" applyFont="1" applyFill="1" applyAlignment="1">
      <alignment horizontal="left" vertical="center"/>
    </xf>
    <xf numFmtId="0" fontId="15" fillId="10" borderId="0" xfId="27" applyFont="1" applyFill="1" applyAlignment="1">
      <alignment horizontal="center" vertical="center"/>
    </xf>
    <xf numFmtId="0" fontId="230" fillId="9" borderId="0" xfId="1" applyFont="1" applyFill="1" applyAlignment="1">
      <alignment vertical="center"/>
    </xf>
    <xf numFmtId="0" fontId="1" fillId="6" borderId="0" xfId="27" applyFill="1"/>
    <xf numFmtId="0" fontId="83" fillId="10" borderId="6" xfId="27" applyFont="1" applyFill="1" applyBorder="1" applyAlignment="1">
      <alignment vertical="center"/>
    </xf>
    <xf numFmtId="0" fontId="26" fillId="10" borderId="0" xfId="27" applyFont="1" applyFill="1" applyAlignment="1">
      <alignment horizontal="center"/>
    </xf>
    <xf numFmtId="0" fontId="83" fillId="10" borderId="0" xfId="27" applyFont="1" applyFill="1" applyAlignment="1">
      <alignment vertical="center" wrapText="1"/>
    </xf>
    <xf numFmtId="0" fontId="83" fillId="10" borderId="7" xfId="27" applyFont="1" applyFill="1" applyBorder="1" applyAlignment="1">
      <alignment vertical="center" wrapText="1"/>
    </xf>
    <xf numFmtId="0" fontId="83" fillId="10" borderId="0" xfId="27" applyFont="1" applyFill="1" applyAlignment="1">
      <alignment vertical="center"/>
    </xf>
    <xf numFmtId="0" fontId="1" fillId="10" borderId="0" xfId="27" applyFill="1"/>
    <xf numFmtId="0" fontId="1" fillId="5" borderId="0" xfId="31" applyFill="1" applyAlignment="1">
      <alignment horizontal="left"/>
    </xf>
    <xf numFmtId="0" fontId="258" fillId="6" borderId="0" xfId="18" applyFont="1" applyFill="1" applyAlignment="1">
      <alignment horizontal="left" vertical="center"/>
    </xf>
    <xf numFmtId="0" fontId="257" fillId="6" borderId="0" xfId="27" applyFont="1" applyFill="1" applyAlignment="1">
      <alignment vertical="center"/>
    </xf>
    <xf numFmtId="0" fontId="84" fillId="6" borderId="0" xfId="27" applyFont="1" applyFill="1" applyAlignment="1">
      <alignment vertical="center"/>
    </xf>
    <xf numFmtId="0" fontId="34" fillId="6" borderId="0" xfId="27" applyFont="1" applyFill="1"/>
    <xf numFmtId="0" fontId="125" fillId="10" borderId="0" xfId="29" applyFont="1" applyFill="1" applyAlignment="1">
      <alignment horizontal="left" vertical="center"/>
    </xf>
    <xf numFmtId="0" fontId="64" fillId="10" borderId="0" xfId="50" applyFont="1" applyFill="1" applyAlignment="1">
      <alignment horizontal="right" vertical="center"/>
    </xf>
    <xf numFmtId="0" fontId="79" fillId="30" borderId="0" xfId="50" applyFont="1" applyFill="1" applyAlignment="1">
      <alignment horizontal="center" vertical="center"/>
    </xf>
    <xf numFmtId="0" fontId="86" fillId="15" borderId="146" xfId="28" applyFont="1" applyFill="1" applyBorder="1" applyAlignment="1">
      <alignment horizontal="center" vertical="center"/>
    </xf>
    <xf numFmtId="0" fontId="86" fillId="15" borderId="160" xfId="28" applyFont="1" applyFill="1" applyBorder="1" applyAlignment="1">
      <alignment horizontal="center" vertical="center"/>
    </xf>
    <xf numFmtId="0" fontId="86" fillId="15" borderId="157" xfId="28" applyFont="1" applyFill="1" applyBorder="1" applyAlignment="1">
      <alignment horizontal="right" vertical="center"/>
    </xf>
    <xf numFmtId="0" fontId="42" fillId="10" borderId="146" xfId="2" applyFont="1" applyFill="1" applyBorder="1" applyAlignment="1" applyProtection="1">
      <alignment horizontal="center" vertical="center"/>
      <protection hidden="1"/>
    </xf>
    <xf numFmtId="0" fontId="1" fillId="0" borderId="0" xfId="0" applyFont="1" applyAlignment="1">
      <alignment horizontal="left" vertical="center"/>
    </xf>
    <xf numFmtId="0" fontId="83" fillId="0" borderId="0" xfId="14" applyFont="1" applyAlignment="1">
      <alignment vertical="center"/>
    </xf>
    <xf numFmtId="0" fontId="34" fillId="0" borderId="0" xfId="14" applyFont="1" applyAlignment="1">
      <alignment vertical="center"/>
    </xf>
    <xf numFmtId="0" fontId="52" fillId="10" borderId="13" xfId="13" applyFont="1" applyFill="1" applyBorder="1" applyAlignment="1">
      <alignment horizontal="center" vertical="center" wrapText="1"/>
    </xf>
    <xf numFmtId="0" fontId="52" fillId="10" borderId="19" xfId="13" applyFont="1" applyFill="1" applyBorder="1" applyAlignment="1">
      <alignment horizontal="center" vertical="center" wrapText="1"/>
    </xf>
    <xf numFmtId="0" fontId="26" fillId="10" borderId="2" xfId="27" applyFont="1" applyFill="1" applyBorder="1" applyAlignment="1">
      <alignment horizontal="center"/>
    </xf>
    <xf numFmtId="0" fontId="26" fillId="10" borderId="1" xfId="27" applyFont="1" applyFill="1" applyBorder="1" applyAlignment="1">
      <alignment horizontal="center"/>
    </xf>
    <xf numFmtId="0" fontId="83" fillId="10" borderId="6" xfId="27" applyFont="1" applyFill="1" applyBorder="1" applyAlignment="1">
      <alignment horizontal="left" vertical="center" wrapText="1"/>
    </xf>
    <xf numFmtId="0" fontId="83" fillId="10" borderId="0" xfId="27" applyFont="1" applyFill="1" applyAlignment="1">
      <alignment horizontal="left" vertical="center" wrapText="1"/>
    </xf>
    <xf numFmtId="0" fontId="83" fillId="10" borderId="7" xfId="27" applyFont="1" applyFill="1" applyBorder="1" applyAlignment="1">
      <alignment horizontal="left" vertical="center" wrapText="1"/>
    </xf>
    <xf numFmtId="0" fontId="83" fillId="10" borderId="8" xfId="27" applyFont="1" applyFill="1" applyBorder="1" applyAlignment="1">
      <alignment horizontal="left" vertical="center" wrapText="1"/>
    </xf>
    <xf numFmtId="0" fontId="83" fillId="10" borderId="9" xfId="27" applyFont="1" applyFill="1" applyBorder="1" applyAlignment="1">
      <alignment horizontal="left" vertical="center" wrapText="1"/>
    </xf>
    <xf numFmtId="0" fontId="83" fillId="10" borderId="10" xfId="27" applyFont="1" applyFill="1" applyBorder="1" applyAlignment="1">
      <alignment horizontal="left" vertical="center" wrapText="1"/>
    </xf>
    <xf numFmtId="167" fontId="255" fillId="17" borderId="0" xfId="10" applyNumberFormat="1" applyFont="1" applyFill="1" applyAlignment="1">
      <alignment horizontal="center" vertical="center"/>
    </xf>
    <xf numFmtId="0" fontId="199" fillId="6" borderId="0" xfId="2" applyFont="1" applyFill="1" applyAlignment="1">
      <alignment horizontal="center" vertical="center"/>
    </xf>
    <xf numFmtId="0" fontId="205" fillId="6" borderId="0" xfId="2" applyFont="1" applyFill="1" applyAlignment="1">
      <alignment horizontal="left" vertical="center" wrapText="1"/>
    </xf>
    <xf numFmtId="0" fontId="15" fillId="9" borderId="4" xfId="2" applyFont="1" applyFill="1" applyBorder="1" applyAlignment="1">
      <alignment horizontal="center" vertical="center"/>
    </xf>
    <xf numFmtId="0" fontId="234" fillId="27" borderId="0" xfId="23" applyFont="1" applyFill="1" applyAlignment="1" applyProtection="1">
      <alignment horizontal="center" vertical="center"/>
      <protection locked="0"/>
    </xf>
    <xf numFmtId="1" fontId="50" fillId="30" borderId="0" xfId="21" applyNumberFormat="1" applyFont="1" applyFill="1" applyAlignment="1">
      <alignment horizontal="center" vertical="center"/>
    </xf>
    <xf numFmtId="0" fontId="100" fillId="1985" borderId="0" xfId="23" applyFont="1" applyFill="1" applyAlignment="1" applyProtection="1">
      <alignment horizontal="center" vertical="center"/>
      <protection locked="0"/>
    </xf>
    <xf numFmtId="0" fontId="57" fillId="40" borderId="2" xfId="29" applyFont="1" applyFill="1" applyBorder="1" applyAlignment="1">
      <alignment horizontal="center" vertical="center"/>
    </xf>
    <xf numFmtId="0" fontId="57" fillId="40" borderId="1" xfId="29" applyFont="1" applyFill="1" applyBorder="1" applyAlignment="1">
      <alignment horizontal="center" vertical="center"/>
    </xf>
    <xf numFmtId="0" fontId="57" fillId="40" borderId="3" xfId="29" applyFont="1" applyFill="1" applyBorder="1" applyAlignment="1">
      <alignment horizontal="center" vertical="center"/>
    </xf>
    <xf numFmtId="0" fontId="57" fillId="40" borderId="6" xfId="29" applyFont="1" applyFill="1" applyBorder="1" applyAlignment="1">
      <alignment horizontal="center" vertical="center"/>
    </xf>
    <xf numFmtId="0" fontId="57" fillId="40" borderId="0" xfId="29" applyFont="1" applyFill="1" applyAlignment="1">
      <alignment horizontal="center" vertical="center"/>
    </xf>
    <xf numFmtId="0" fontId="57" fillId="40" borderId="7" xfId="29" applyFont="1" applyFill="1" applyBorder="1" applyAlignment="1">
      <alignment horizontal="center" vertical="center"/>
    </xf>
    <xf numFmtId="0" fontId="83" fillId="10" borderId="6" xfId="29" applyFont="1" applyFill="1" applyBorder="1" applyAlignment="1">
      <alignment horizontal="center" vertical="center"/>
    </xf>
    <xf numFmtId="0" fontId="83" fillId="10" borderId="0" xfId="29" applyFont="1" applyFill="1" applyAlignment="1">
      <alignment horizontal="center" vertical="center"/>
    </xf>
    <xf numFmtId="0" fontId="83" fillId="10" borderId="7" xfId="29" applyFont="1" applyFill="1" applyBorder="1" applyAlignment="1">
      <alignment horizontal="center" vertical="center"/>
    </xf>
    <xf numFmtId="0" fontId="181" fillId="45" borderId="0" xfId="29" applyFont="1" applyFill="1" applyAlignment="1">
      <alignment horizontal="center" vertical="center"/>
    </xf>
    <xf numFmtId="0" fontId="100" fillId="42" borderId="6" xfId="29" applyFont="1" applyFill="1" applyBorder="1" applyAlignment="1">
      <alignment horizontal="center" vertical="center"/>
    </xf>
    <xf numFmtId="0" fontId="100" fillId="42" borderId="0" xfId="29" applyFont="1" applyFill="1" applyAlignment="1">
      <alignment horizontal="center" vertical="center"/>
    </xf>
    <xf numFmtId="0" fontId="13" fillId="1970" borderId="7" xfId="21" applyFont="1" applyFill="1" applyBorder="1" applyAlignment="1">
      <alignment horizontal="center" vertical="center"/>
    </xf>
    <xf numFmtId="1" fontId="72" fillId="72" borderId="43" xfId="2" applyNumberFormat="1" applyFont="1" applyFill="1" applyBorder="1" applyAlignment="1">
      <alignment horizontal="center" vertical="center" wrapText="1"/>
    </xf>
    <xf numFmtId="1" fontId="72" fillId="72" borderId="25" xfId="2" applyNumberFormat="1" applyFont="1" applyFill="1" applyBorder="1" applyAlignment="1">
      <alignment horizontal="center" vertical="center" wrapText="1"/>
    </xf>
    <xf numFmtId="1" fontId="72" fillId="72" borderId="37" xfId="2" applyNumberFormat="1" applyFont="1" applyFill="1" applyBorder="1" applyAlignment="1">
      <alignment horizontal="center" vertical="center" wrapText="1"/>
    </xf>
    <xf numFmtId="1" fontId="72" fillId="72" borderId="40" xfId="2" applyNumberFormat="1" applyFont="1" applyFill="1" applyBorder="1" applyAlignment="1">
      <alignment horizontal="center" vertical="center" wrapText="1"/>
    </xf>
    <xf numFmtId="1" fontId="72" fillId="72" borderId="26" xfId="2" applyNumberFormat="1" applyFont="1" applyFill="1" applyBorder="1" applyAlignment="1">
      <alignment horizontal="center" vertical="center" wrapText="1"/>
    </xf>
    <xf numFmtId="1" fontId="72" fillId="72" borderId="51" xfId="2" applyNumberFormat="1" applyFont="1" applyFill="1" applyBorder="1" applyAlignment="1">
      <alignment horizontal="center" vertical="center" wrapText="1"/>
    </xf>
    <xf numFmtId="0" fontId="1" fillId="0" borderId="153"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42"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51" xfId="0" applyFont="1" applyBorder="1" applyAlignment="1">
      <alignment horizontal="center" vertical="center" wrapText="1"/>
    </xf>
    <xf numFmtId="1" fontId="25" fillId="71" borderId="0" xfId="2" applyNumberFormat="1" applyFont="1" applyFill="1" applyAlignment="1" applyProtection="1">
      <alignment horizontal="center" vertical="center" wrapText="1"/>
      <protection hidden="1"/>
    </xf>
    <xf numFmtId="0" fontId="6" fillId="10" borderId="0" xfId="1" applyFill="1" applyAlignment="1">
      <alignment horizontal="left" vertical="center"/>
    </xf>
    <xf numFmtId="0" fontId="52" fillId="10" borderId="0" xfId="29" applyFont="1" applyFill="1" applyAlignment="1">
      <alignment horizontal="center" vertical="center"/>
    </xf>
    <xf numFmtId="0" fontId="166" fillId="0" borderId="0" xfId="45" applyFont="1" applyAlignment="1" applyProtection="1">
      <alignment horizontal="center" vertical="center" wrapText="1"/>
    </xf>
    <xf numFmtId="0" fontId="166" fillId="0" borderId="0" xfId="45" applyFont="1" applyBorder="1" applyAlignment="1" applyProtection="1">
      <alignment horizontal="center" vertical="center" wrapText="1"/>
    </xf>
    <xf numFmtId="0" fontId="59" fillId="37" borderId="0" xfId="2" applyFont="1" applyFill="1" applyAlignment="1" applyProtection="1">
      <alignment horizontal="center" vertical="center" textRotation="90"/>
      <protection locked="0"/>
    </xf>
    <xf numFmtId="0" fontId="84" fillId="16" borderId="0" xfId="0" applyFont="1" applyFill="1" applyAlignment="1">
      <alignment horizontal="left" vertical="center" wrapText="1"/>
    </xf>
    <xf numFmtId="0" fontId="84" fillId="16" borderId="58" xfId="0" applyFont="1" applyFill="1" applyBorder="1" applyAlignment="1">
      <alignment horizontal="left" vertical="center" wrapText="1"/>
    </xf>
    <xf numFmtId="0" fontId="59" fillId="14" borderId="0" xfId="2" applyFont="1" applyFill="1" applyAlignment="1" applyProtection="1">
      <alignment horizontal="center" vertical="center" textRotation="90"/>
      <protection locked="0"/>
    </xf>
    <xf numFmtId="0" fontId="48" fillId="14" borderId="0" xfId="0" applyFont="1" applyFill="1" applyAlignment="1">
      <alignment horizontal="left" vertical="center" wrapText="1"/>
    </xf>
    <xf numFmtId="0" fontId="48" fillId="14" borderId="58" xfId="0" applyFont="1" applyFill="1" applyBorder="1" applyAlignment="1">
      <alignment horizontal="left" vertical="center" wrapText="1"/>
    </xf>
    <xf numFmtId="0" fontId="17" fillId="0" borderId="0" xfId="0" applyFont="1" applyAlignment="1">
      <alignment horizontal="center" vertical="center" wrapText="1"/>
    </xf>
    <xf numFmtId="0" fontId="48" fillId="37" borderId="0" xfId="0" applyFont="1" applyFill="1" applyAlignment="1">
      <alignment horizontal="left" vertical="center" wrapText="1"/>
    </xf>
    <xf numFmtId="0" fontId="48" fillId="37" borderId="58" xfId="0" applyFont="1" applyFill="1" applyBorder="1" applyAlignment="1">
      <alignment horizontal="left" vertical="center" wrapText="1"/>
    </xf>
    <xf numFmtId="0" fontId="167" fillId="49" borderId="120" xfId="43" applyFont="1" applyFill="1" applyBorder="1" applyAlignment="1">
      <alignment horizontal="center" vertical="center"/>
    </xf>
    <xf numFmtId="0" fontId="167" fillId="49" borderId="137" xfId="43" applyFont="1" applyFill="1" applyBorder="1" applyAlignment="1">
      <alignment horizontal="center" vertical="center"/>
    </xf>
    <xf numFmtId="0" fontId="167" fillId="49" borderId="121" xfId="43" applyFont="1" applyFill="1" applyBorder="1" applyAlignment="1">
      <alignment horizontal="center" vertical="center"/>
    </xf>
    <xf numFmtId="0" fontId="117" fillId="16" borderId="0" xfId="2" applyFont="1" applyFill="1" applyAlignment="1" applyProtection="1">
      <alignment horizontal="center" vertical="center" textRotation="90"/>
      <protection locked="0"/>
    </xf>
    <xf numFmtId="0" fontId="39" fillId="10" borderId="0" xfId="4" applyFont="1" applyFill="1" applyAlignment="1">
      <alignment horizontal="center" vertical="center" wrapText="1"/>
    </xf>
    <xf numFmtId="1" fontId="25" fillId="19" borderId="54" xfId="2" applyNumberFormat="1" applyFont="1" applyFill="1" applyBorder="1" applyAlignment="1" applyProtection="1">
      <alignment horizontal="center" vertical="center" wrapText="1"/>
      <protection hidden="1"/>
    </xf>
    <xf numFmtId="0" fontId="32" fillId="40" borderId="0" xfId="0" applyFont="1" applyFill="1" applyAlignment="1">
      <alignment horizontal="center" vertical="center"/>
    </xf>
    <xf numFmtId="1" fontId="2" fillId="16" borderId="0" xfId="2" applyNumberFormat="1" applyFont="1" applyFill="1" applyAlignment="1" applyProtection="1">
      <alignment horizontal="center" vertical="center" wrapText="1"/>
      <protection hidden="1"/>
    </xf>
    <xf numFmtId="1" fontId="40" fillId="42" borderId="0" xfId="2" applyNumberFormat="1" applyFont="1" applyFill="1" applyAlignment="1" applyProtection="1">
      <alignment horizontal="center" vertical="center" wrapText="1"/>
      <protection hidden="1"/>
    </xf>
    <xf numFmtId="1" fontId="40" fillId="41" borderId="0" xfId="2" applyNumberFormat="1" applyFont="1" applyFill="1" applyAlignment="1" applyProtection="1">
      <alignment horizontal="center" vertical="center" wrapText="1"/>
      <protection hidden="1"/>
    </xf>
    <xf numFmtId="0" fontId="25" fillId="37" borderId="0" xfId="0" applyFont="1" applyFill="1" applyAlignment="1">
      <alignment horizontal="center" vertical="center" wrapText="1"/>
    </xf>
    <xf numFmtId="0" fontId="25" fillId="37" borderId="58" xfId="0" applyFont="1" applyFill="1" applyBorder="1" applyAlignment="1">
      <alignment horizontal="center" vertical="center" wrapText="1"/>
    </xf>
    <xf numFmtId="0" fontId="32" fillId="16" borderId="0" xfId="0" applyFont="1" applyFill="1" applyAlignment="1">
      <alignment horizontal="center" vertical="center" wrapText="1"/>
    </xf>
    <xf numFmtId="0" fontId="32" fillId="16" borderId="58" xfId="0" applyFont="1" applyFill="1" applyBorder="1" applyAlignment="1">
      <alignment horizontal="center" vertical="center" wrapText="1"/>
    </xf>
    <xf numFmtId="0" fontId="25" fillId="14" borderId="0" xfId="0" applyFont="1" applyFill="1" applyAlignment="1">
      <alignment horizontal="center" vertical="center" wrapText="1"/>
    </xf>
    <xf numFmtId="0" fontId="25" fillId="14" borderId="58" xfId="0" applyFont="1" applyFill="1" applyBorder="1" applyAlignment="1">
      <alignment horizontal="center" vertical="center" wrapText="1"/>
    </xf>
    <xf numFmtId="0" fontId="59" fillId="22" borderId="0" xfId="2" applyFont="1" applyFill="1" applyAlignment="1" applyProtection="1">
      <alignment horizontal="center" vertical="center" textRotation="90"/>
      <protection locked="0"/>
    </xf>
    <xf numFmtId="0" fontId="24" fillId="22" borderId="0" xfId="0" applyFont="1" applyFill="1" applyAlignment="1">
      <alignment horizontal="left" vertical="top" wrapText="1"/>
    </xf>
    <xf numFmtId="0" fontId="24" fillId="22" borderId="58" xfId="0" applyFont="1" applyFill="1" applyBorder="1" applyAlignment="1">
      <alignment horizontal="left" vertical="top" wrapText="1"/>
    </xf>
    <xf numFmtId="0" fontId="59" fillId="12" borderId="0" xfId="2" applyFont="1" applyFill="1" applyAlignment="1" applyProtection="1">
      <alignment horizontal="center" vertical="center" textRotation="90"/>
      <protection locked="0"/>
    </xf>
    <xf numFmtId="0" fontId="48" fillId="12" borderId="0" xfId="0" applyFont="1" applyFill="1" applyAlignment="1">
      <alignment horizontal="left" vertical="top" wrapText="1"/>
    </xf>
    <xf numFmtId="0" fontId="48" fillId="12" borderId="58" xfId="0" applyFont="1" applyFill="1" applyBorder="1" applyAlignment="1">
      <alignment horizontal="left" vertical="top" wrapText="1"/>
    </xf>
    <xf numFmtId="0" fontId="24" fillId="22" borderId="0" xfId="0" applyFont="1" applyFill="1" applyAlignment="1">
      <alignment horizontal="left" vertical="center" wrapText="1"/>
    </xf>
    <xf numFmtId="0" fontId="24" fillId="22" borderId="58" xfId="0" applyFont="1" applyFill="1" applyBorder="1" applyAlignment="1">
      <alignment horizontal="left" vertical="center" wrapText="1"/>
    </xf>
    <xf numFmtId="0" fontId="48" fillId="12" borderId="0" xfId="0" applyFont="1" applyFill="1" applyAlignment="1">
      <alignment horizontal="left" vertical="center" wrapText="1"/>
    </xf>
    <xf numFmtId="0" fontId="48" fillId="12" borderId="58" xfId="0" applyFont="1" applyFill="1" applyBorder="1" applyAlignment="1">
      <alignment horizontal="left" vertical="center" wrapText="1"/>
    </xf>
    <xf numFmtId="0" fontId="95" fillId="30" borderId="0" xfId="0" applyFont="1" applyFill="1" applyAlignment="1">
      <alignment horizontal="center" vertical="top" wrapText="1"/>
    </xf>
    <xf numFmtId="0" fontId="95" fillId="30" borderId="58" xfId="0" applyFont="1" applyFill="1" applyBorder="1" applyAlignment="1">
      <alignment horizontal="center" vertical="top" wrapText="1"/>
    </xf>
    <xf numFmtId="0" fontId="119" fillId="10" borderId="0" xfId="0" applyFont="1" applyFill="1" applyAlignment="1">
      <alignment horizontal="center" vertical="top" wrapText="1"/>
    </xf>
    <xf numFmtId="0" fontId="119" fillId="10" borderId="58" xfId="0" applyFont="1" applyFill="1" applyBorder="1" applyAlignment="1">
      <alignment horizontal="center" vertical="top" wrapText="1"/>
    </xf>
    <xf numFmtId="0" fontId="73" fillId="63" borderId="94" xfId="2" applyFont="1" applyFill="1" applyBorder="1" applyAlignment="1" applyProtection="1">
      <alignment horizontal="center" vertical="center" wrapText="1"/>
      <protection locked="0"/>
    </xf>
    <xf numFmtId="0" fontId="73" fillId="63" borderId="92" xfId="2" applyFont="1" applyFill="1" applyBorder="1" applyAlignment="1" applyProtection="1">
      <alignment horizontal="center" vertical="center" wrapText="1"/>
      <protection locked="0"/>
    </xf>
    <xf numFmtId="0" fontId="73" fillId="63" borderId="95" xfId="2" applyFont="1" applyFill="1" applyBorder="1" applyAlignment="1">
      <alignment horizontal="center" vertical="center" wrapText="1"/>
    </xf>
    <xf numFmtId="0" fontId="73" fillId="63" borderId="93" xfId="2" applyFont="1" applyFill="1" applyBorder="1" applyAlignment="1">
      <alignment horizontal="center" vertical="center" wrapText="1"/>
    </xf>
    <xf numFmtId="0" fontId="73" fillId="63" borderId="95" xfId="2" applyFont="1" applyFill="1" applyBorder="1" applyAlignment="1" applyProtection="1">
      <alignment horizontal="center" vertical="center"/>
      <protection locked="0"/>
    </xf>
    <xf numFmtId="0" fontId="73" fillId="63" borderId="93" xfId="2" applyFont="1" applyFill="1" applyBorder="1" applyAlignment="1" applyProtection="1">
      <alignment horizontal="center" vertical="center"/>
      <protection locked="0"/>
    </xf>
    <xf numFmtId="0" fontId="127" fillId="63" borderId="95" xfId="2" applyFont="1" applyFill="1" applyBorder="1" applyAlignment="1" applyProtection="1">
      <alignment horizontal="center" vertical="center" wrapText="1"/>
      <protection hidden="1"/>
    </xf>
    <xf numFmtId="0" fontId="127" fillId="63" borderId="93" xfId="2" applyFont="1" applyFill="1" applyBorder="1" applyAlignment="1" applyProtection="1">
      <alignment horizontal="center" vertical="center" wrapText="1"/>
      <protection hidden="1"/>
    </xf>
    <xf numFmtId="0" fontId="127" fillId="63" borderId="96" xfId="2" applyFont="1" applyFill="1" applyBorder="1" applyAlignment="1" applyProtection="1">
      <alignment horizontal="center" vertical="center" wrapText="1"/>
      <protection hidden="1"/>
    </xf>
    <xf numFmtId="0" fontId="127" fillId="63" borderId="97" xfId="2" applyFont="1" applyFill="1" applyBorder="1" applyAlignment="1" applyProtection="1">
      <alignment horizontal="center" vertical="center" wrapText="1"/>
      <protection hidden="1"/>
    </xf>
    <xf numFmtId="166" fontId="144" fillId="73" borderId="72" xfId="34" applyNumberFormat="1" applyFont="1" applyFill="1" applyBorder="1" applyAlignment="1">
      <alignment horizontal="center" vertical="center"/>
    </xf>
    <xf numFmtId="166" fontId="145" fillId="73" borderId="74" xfId="34" applyNumberFormat="1" applyFont="1" applyFill="1" applyBorder="1" applyAlignment="1">
      <alignment horizontal="center" vertical="center"/>
    </xf>
    <xf numFmtId="166" fontId="145" fillId="73" borderId="77" xfId="34" applyNumberFormat="1" applyFont="1" applyFill="1" applyBorder="1" applyAlignment="1">
      <alignment horizontal="center" vertical="center"/>
    </xf>
    <xf numFmtId="0" fontId="144" fillId="73" borderId="74" xfId="34" applyFont="1" applyFill="1" applyBorder="1" applyAlignment="1">
      <alignment horizontal="center" vertical="center"/>
    </xf>
    <xf numFmtId="0" fontId="144" fillId="73" borderId="77" xfId="34" applyFont="1" applyFill="1" applyBorder="1" applyAlignment="1">
      <alignment horizontal="center" vertical="center"/>
    </xf>
    <xf numFmtId="0" fontId="144" fillId="73" borderId="75" xfId="34" applyFont="1" applyFill="1" applyBorder="1" applyAlignment="1">
      <alignment horizontal="center" vertical="center"/>
    </xf>
    <xf numFmtId="0" fontId="144" fillId="73" borderId="78" xfId="34" applyFont="1" applyFill="1" applyBorder="1" applyAlignment="1">
      <alignment horizontal="center" vertical="center"/>
    </xf>
    <xf numFmtId="1" fontId="26" fillId="19" borderId="1" xfId="2" applyNumberFormat="1" applyFont="1" applyFill="1" applyBorder="1" applyAlignment="1" applyProtection="1">
      <alignment horizontal="center" vertical="center"/>
      <protection hidden="1"/>
    </xf>
    <xf numFmtId="1" fontId="26" fillId="19" borderId="0" xfId="2" applyNumberFormat="1" applyFont="1" applyFill="1" applyAlignment="1" applyProtection="1">
      <alignment horizontal="center" vertical="center"/>
      <protection hidden="1"/>
    </xf>
    <xf numFmtId="0" fontId="123" fillId="45" borderId="1" xfId="2" applyFont="1" applyFill="1" applyBorder="1" applyAlignment="1">
      <alignment horizontal="center" vertical="center"/>
    </xf>
    <xf numFmtId="0" fontId="123" fillId="45" borderId="0" xfId="2" applyFont="1" applyFill="1" applyAlignment="1">
      <alignment horizontal="center" vertical="center"/>
    </xf>
    <xf numFmtId="0" fontId="123" fillId="60" borderId="3" xfId="29" applyFont="1" applyFill="1" applyBorder="1" applyAlignment="1">
      <alignment horizontal="center" vertical="center"/>
    </xf>
    <xf numFmtId="0" fontId="123" fillId="60" borderId="7" xfId="29" applyFont="1" applyFill="1" applyBorder="1" applyAlignment="1">
      <alignment horizontal="center" vertical="center"/>
    </xf>
    <xf numFmtId="0" fontId="99" fillId="21" borderId="2" xfId="2" applyFont="1" applyFill="1" applyBorder="1" applyAlignment="1">
      <alignment horizontal="center" vertical="center" wrapText="1"/>
    </xf>
    <xf numFmtId="0" fontId="99" fillId="21" borderId="1" xfId="2" applyFont="1" applyFill="1" applyBorder="1" applyAlignment="1">
      <alignment horizontal="center" vertical="center" wrapText="1"/>
    </xf>
    <xf numFmtId="0" fontId="99" fillId="21" borderId="3" xfId="2" applyFont="1" applyFill="1" applyBorder="1" applyAlignment="1">
      <alignment horizontal="center" vertical="center" wrapText="1"/>
    </xf>
    <xf numFmtId="0" fontId="99" fillId="21" borderId="6" xfId="2" applyFont="1" applyFill="1" applyBorder="1" applyAlignment="1">
      <alignment horizontal="center" vertical="center" wrapText="1"/>
    </xf>
    <xf numFmtId="0" fontId="99" fillId="21" borderId="0" xfId="2" applyFont="1" applyFill="1" applyAlignment="1">
      <alignment horizontal="center" vertical="center" wrapText="1"/>
    </xf>
    <xf numFmtId="0" fontId="99" fillId="21" borderId="7" xfId="2" applyFont="1" applyFill="1" applyBorder="1" applyAlignment="1">
      <alignment horizontal="center" vertical="center" wrapText="1"/>
    </xf>
    <xf numFmtId="0" fontId="1" fillId="0" borderId="43" xfId="0" applyFont="1" applyBorder="1" applyAlignment="1">
      <alignment horizontal="center" vertical="center" wrapText="1"/>
    </xf>
    <xf numFmtId="0" fontId="1" fillId="0" borderId="37" xfId="0" applyFont="1" applyBorder="1" applyAlignment="1">
      <alignment horizontal="center" vertical="center" wrapText="1"/>
    </xf>
    <xf numFmtId="0" fontId="5" fillId="43" borderId="0" xfId="0" applyFont="1" applyFill="1" applyAlignment="1">
      <alignment horizontal="center" vertical="center" textRotation="90"/>
    </xf>
    <xf numFmtId="2" fontId="48" fillId="10" borderId="6" xfId="35" applyNumberFormat="1" applyFont="1" applyFill="1" applyBorder="1" applyAlignment="1">
      <alignment horizontal="center" vertical="center" wrapText="1"/>
    </xf>
    <xf numFmtId="2" fontId="48" fillId="10" borderId="0" xfId="35" applyNumberFormat="1" applyFont="1" applyFill="1" applyAlignment="1">
      <alignment horizontal="center" vertical="center" wrapText="1"/>
    </xf>
    <xf numFmtId="2" fontId="48" fillId="10" borderId="7" xfId="35" applyNumberFormat="1" applyFont="1" applyFill="1" applyBorder="1" applyAlignment="1">
      <alignment horizontal="center" vertical="center" wrapText="1"/>
    </xf>
    <xf numFmtId="0" fontId="139" fillId="9" borderId="57" xfId="2" applyFont="1" applyFill="1" applyBorder="1" applyAlignment="1">
      <alignment horizontal="center" vertical="center" wrapText="1"/>
    </xf>
    <xf numFmtId="0" fontId="139" fillId="9" borderId="0" xfId="2" applyFont="1" applyFill="1" applyAlignment="1">
      <alignment horizontal="center" vertical="center" wrapText="1"/>
    </xf>
    <xf numFmtId="0" fontId="19" fillId="59" borderId="0" xfId="2" applyFont="1" applyFill="1" applyAlignment="1">
      <alignment horizontal="center" vertical="center" wrapText="1"/>
    </xf>
    <xf numFmtId="0" fontId="19" fillId="59" borderId="26" xfId="2" applyFont="1" applyFill="1" applyBorder="1" applyAlignment="1">
      <alignment horizontal="center" vertical="center" wrapText="1"/>
    </xf>
    <xf numFmtId="0" fontId="59" fillId="59" borderId="7" xfId="2" applyFont="1" applyFill="1" applyBorder="1" applyAlignment="1">
      <alignment horizontal="center" vertical="center" wrapText="1"/>
    </xf>
    <xf numFmtId="0" fontId="57" fillId="33" borderId="54" xfId="2" applyFont="1" applyFill="1" applyBorder="1" applyAlignment="1">
      <alignment horizontal="center" vertical="center" wrapText="1"/>
    </xf>
    <xf numFmtId="0" fontId="57" fillId="33" borderId="99" xfId="2" applyFont="1" applyFill="1" applyBorder="1" applyAlignment="1">
      <alignment horizontal="center" vertical="center" wrapText="1"/>
    </xf>
    <xf numFmtId="0" fontId="57" fillId="33" borderId="0" xfId="2" applyFont="1" applyFill="1" applyAlignment="1">
      <alignment horizontal="center" vertical="center" wrapText="1"/>
    </xf>
    <xf numFmtId="0" fontId="57" fillId="33" borderId="7" xfId="2" applyFont="1" applyFill="1" applyBorder="1" applyAlignment="1">
      <alignment horizontal="center" vertical="center" wrapText="1"/>
    </xf>
    <xf numFmtId="1" fontId="25" fillId="19" borderId="6" xfId="2" applyNumberFormat="1" applyFont="1" applyFill="1" applyBorder="1" applyAlignment="1" applyProtection="1">
      <alignment horizontal="center" vertical="center" wrapText="1"/>
      <protection hidden="1"/>
    </xf>
    <xf numFmtId="1" fontId="25" fillId="19" borderId="0" xfId="2" applyNumberFormat="1" applyFont="1" applyFill="1" applyAlignment="1" applyProtection="1">
      <alignment horizontal="center" vertical="center" wrapText="1"/>
      <protection hidden="1"/>
    </xf>
    <xf numFmtId="0" fontId="2" fillId="43" borderId="11" xfId="4" applyFont="1" applyFill="1" applyBorder="1" applyAlignment="1">
      <alignment horizontal="center" vertical="center" wrapText="1"/>
    </xf>
    <xf numFmtId="0" fontId="2" fillId="43" borderId="12" xfId="4" applyFont="1" applyFill="1" applyBorder="1" applyAlignment="1">
      <alignment horizontal="center" vertical="center" wrapText="1"/>
    </xf>
    <xf numFmtId="0" fontId="2" fillId="43" borderId="13" xfId="4" applyFont="1" applyFill="1" applyBorder="1" applyAlignment="1">
      <alignment horizontal="center" vertical="center" wrapText="1"/>
    </xf>
    <xf numFmtId="0" fontId="2" fillId="43" borderId="14" xfId="4" applyFont="1" applyFill="1" applyBorder="1" applyAlignment="1">
      <alignment horizontal="center" vertical="center" wrapText="1"/>
    </xf>
    <xf numFmtId="0" fontId="2" fillId="43" borderId="19" xfId="4" applyFont="1" applyFill="1" applyBorder="1" applyAlignment="1">
      <alignment horizontal="center" vertical="center" wrapText="1"/>
    </xf>
    <xf numFmtId="0" fontId="2" fillId="43" borderId="20" xfId="4" applyFont="1" applyFill="1" applyBorder="1" applyAlignment="1">
      <alignment horizontal="center" vertical="center" wrapText="1"/>
    </xf>
    <xf numFmtId="0" fontId="15" fillId="74" borderId="2" xfId="10" applyFont="1" applyFill="1" applyBorder="1" applyAlignment="1" applyProtection="1">
      <alignment horizontal="center" vertical="center"/>
      <protection locked="0"/>
    </xf>
    <xf numFmtId="0" fontId="15" fillId="74" borderId="1" xfId="10" applyFont="1" applyFill="1" applyBorder="1" applyAlignment="1" applyProtection="1">
      <alignment horizontal="center" vertical="center"/>
      <protection locked="0"/>
    </xf>
    <xf numFmtId="0" fontId="15" fillId="74" borderId="3" xfId="10" applyFont="1" applyFill="1" applyBorder="1" applyAlignment="1" applyProtection="1">
      <alignment horizontal="center" vertical="center"/>
      <protection locked="0"/>
    </xf>
    <xf numFmtId="0" fontId="26" fillId="74" borderId="6" xfId="35" applyFont="1" applyFill="1" applyBorder="1" applyAlignment="1">
      <alignment horizontal="center" vertical="center"/>
    </xf>
    <xf numFmtId="0" fontId="26" fillId="74" borderId="0" xfId="35" applyFont="1" applyFill="1" applyAlignment="1">
      <alignment horizontal="center" vertical="center"/>
    </xf>
    <xf numFmtId="0" fontId="26" fillId="74" borderId="7" xfId="35" applyFont="1" applyFill="1" applyBorder="1" applyAlignment="1">
      <alignment horizontal="center" vertical="center"/>
    </xf>
    <xf numFmtId="0" fontId="26" fillId="10" borderId="6" xfId="2" applyFont="1" applyFill="1" applyBorder="1" applyAlignment="1">
      <alignment horizontal="center" vertical="center" wrapText="1"/>
    </xf>
    <xf numFmtId="0" fontId="26" fillId="10" borderId="0" xfId="2" applyFont="1" applyFill="1" applyAlignment="1">
      <alignment horizontal="center" vertical="center" wrapText="1"/>
    </xf>
    <xf numFmtId="0" fontId="26" fillId="10" borderId="7" xfId="2"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0" xfId="0" applyFont="1" applyFill="1" applyAlignment="1">
      <alignment horizontal="center" vertical="center" wrapText="1"/>
    </xf>
    <xf numFmtId="0" fontId="43" fillId="10" borderId="7" xfId="0" applyFont="1" applyFill="1" applyBorder="1" applyAlignment="1">
      <alignment horizontal="center" vertical="center" wrapText="1"/>
    </xf>
    <xf numFmtId="0" fontId="43" fillId="5" borderId="6" xfId="2" applyFont="1" applyFill="1" applyBorder="1" applyAlignment="1" applyProtection="1">
      <alignment horizontal="center" vertical="center"/>
      <protection hidden="1"/>
    </xf>
    <xf numFmtId="0" fontId="43" fillId="5" borderId="0" xfId="2" applyFont="1" applyFill="1" applyAlignment="1" applyProtection="1">
      <alignment horizontal="center" vertical="center"/>
      <protection hidden="1"/>
    </xf>
    <xf numFmtId="0" fontId="43" fillId="5" borderId="7" xfId="2" applyFont="1" applyFill="1" applyBorder="1" applyAlignment="1" applyProtection="1">
      <alignment horizontal="center" vertical="center"/>
      <protection hidden="1"/>
    </xf>
    <xf numFmtId="0" fontId="43" fillId="5" borderId="8" xfId="2" applyFont="1" applyFill="1" applyBorder="1" applyAlignment="1" applyProtection="1">
      <alignment horizontal="center" vertical="center"/>
      <protection hidden="1"/>
    </xf>
    <xf numFmtId="0" fontId="43" fillId="5" borderId="9" xfId="2" applyFont="1" applyFill="1" applyBorder="1" applyAlignment="1" applyProtection="1">
      <alignment horizontal="center" vertical="center"/>
      <protection hidden="1"/>
    </xf>
    <xf numFmtId="0" fontId="43" fillId="5" borderId="10" xfId="2" applyFont="1" applyFill="1" applyBorder="1" applyAlignment="1" applyProtection="1">
      <alignment horizontal="center" vertical="center"/>
      <protection hidden="1"/>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3" xfId="2" applyFont="1" applyBorder="1" applyAlignment="1">
      <alignment horizontal="center" vertical="center"/>
    </xf>
    <xf numFmtId="0" fontId="25" fillId="10" borderId="6" xfId="29" applyFont="1" applyFill="1" applyBorder="1" applyAlignment="1">
      <alignment horizontal="center" vertical="center"/>
    </xf>
    <xf numFmtId="0" fontId="25" fillId="10" borderId="0" xfId="29" applyFont="1" applyFill="1" applyAlignment="1">
      <alignment horizontal="center" vertical="center"/>
    </xf>
    <xf numFmtId="0" fontId="25" fillId="10" borderId="7" xfId="29" applyFont="1" applyFill="1" applyBorder="1" applyAlignment="1">
      <alignment horizontal="center" vertical="center"/>
    </xf>
    <xf numFmtId="1" fontId="25" fillId="71" borderId="6" xfId="2" applyNumberFormat="1" applyFont="1" applyFill="1" applyBorder="1" applyAlignment="1" applyProtection="1">
      <alignment horizontal="center" vertical="center" wrapText="1"/>
      <protection hidden="1"/>
    </xf>
    <xf numFmtId="1" fontId="40" fillId="5" borderId="6" xfId="2" applyNumberFormat="1" applyFont="1" applyFill="1" applyBorder="1" applyAlignment="1" applyProtection="1">
      <alignment horizontal="left" vertical="center"/>
      <protection hidden="1"/>
    </xf>
    <xf numFmtId="1" fontId="40" fillId="5" borderId="0" xfId="2" applyNumberFormat="1" applyFont="1" applyFill="1" applyAlignment="1" applyProtection="1">
      <alignment horizontal="left" vertical="center"/>
      <protection hidden="1"/>
    </xf>
    <xf numFmtId="1" fontId="141" fillId="19" borderId="85" xfId="2" applyNumberFormat="1" applyFont="1" applyFill="1" applyBorder="1" applyAlignment="1" applyProtection="1">
      <alignment horizontal="center" vertical="center" wrapText="1"/>
      <protection hidden="1"/>
    </xf>
    <xf numFmtId="1" fontId="141" fillId="19" borderId="54" xfId="2" applyNumberFormat="1" applyFont="1" applyFill="1" applyBorder="1" applyAlignment="1" applyProtection="1">
      <alignment horizontal="center" vertical="center" wrapText="1"/>
      <protection hidden="1"/>
    </xf>
    <xf numFmtId="0" fontId="39" fillId="10" borderId="67" xfId="0" applyFont="1" applyFill="1" applyBorder="1" applyAlignment="1">
      <alignment horizontal="center" vertical="center" wrapText="1"/>
    </xf>
    <xf numFmtId="0" fontId="39" fillId="10" borderId="59"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57" xfId="0" applyFont="1" applyFill="1" applyBorder="1" applyAlignment="1">
      <alignment horizontal="center" vertical="center" wrapText="1"/>
    </xf>
    <xf numFmtId="0" fontId="39" fillId="10" borderId="0" xfId="0" applyFont="1" applyFill="1" applyAlignment="1">
      <alignment horizontal="center" vertical="center" wrapText="1"/>
    </xf>
    <xf numFmtId="0" fontId="39" fillId="10" borderId="7" xfId="0" applyFont="1" applyFill="1" applyBorder="1" applyAlignment="1">
      <alignment horizontal="center" vertical="center" wrapText="1"/>
    </xf>
    <xf numFmtId="0" fontId="95" fillId="30" borderId="7" xfId="0" applyFont="1" applyFill="1" applyBorder="1" applyAlignment="1">
      <alignment horizontal="left" vertical="top" wrapText="1"/>
    </xf>
    <xf numFmtId="0" fontId="90" fillId="0" borderId="6" xfId="29" applyFont="1" applyBorder="1" applyAlignment="1">
      <alignment horizontal="center" vertical="center" wrapText="1"/>
    </xf>
    <xf numFmtId="0" fontId="73" fillId="63" borderId="100" xfId="2" applyFont="1" applyFill="1" applyBorder="1" applyAlignment="1" applyProtection="1">
      <alignment horizontal="center" vertical="center" wrapText="1"/>
      <protection locked="0"/>
    </xf>
    <xf numFmtId="0" fontId="73" fillId="63" borderId="101" xfId="2" applyFont="1" applyFill="1" applyBorder="1" applyAlignment="1" applyProtection="1">
      <alignment horizontal="center" vertical="center" wrapText="1"/>
      <protection locked="0"/>
    </xf>
    <xf numFmtId="0" fontId="119" fillId="10" borderId="7" xfId="0" applyFont="1" applyFill="1" applyBorder="1" applyAlignment="1">
      <alignment horizontal="left" vertical="top" wrapText="1"/>
    </xf>
    <xf numFmtId="0" fontId="133" fillId="33" borderId="54" xfId="2" applyFont="1" applyFill="1" applyBorder="1" applyAlignment="1">
      <alignment horizontal="center" vertical="center" wrapText="1"/>
    </xf>
    <xf numFmtId="0" fontId="133" fillId="33" borderId="55" xfId="2" applyFont="1" applyFill="1" applyBorder="1" applyAlignment="1">
      <alignment horizontal="center" vertical="center" wrapText="1"/>
    </xf>
    <xf numFmtId="0" fontId="133" fillId="33" borderId="0" xfId="2" applyFont="1" applyFill="1" applyAlignment="1">
      <alignment horizontal="center" vertical="center" wrapText="1"/>
    </xf>
    <xf numFmtId="0" fontId="133" fillId="33" borderId="58" xfId="2" applyFont="1" applyFill="1" applyBorder="1" applyAlignment="1">
      <alignment horizontal="center" vertical="center" wrapText="1"/>
    </xf>
    <xf numFmtId="0" fontId="48" fillId="37" borderId="0" xfId="0" applyFont="1" applyFill="1" applyAlignment="1">
      <alignment horizontal="center" vertical="center" wrapText="1"/>
    </xf>
    <xf numFmtId="0" fontId="48" fillId="37" borderId="7" xfId="0" applyFont="1" applyFill="1" applyBorder="1" applyAlignment="1">
      <alignment horizontal="center" vertical="center" wrapText="1"/>
    </xf>
    <xf numFmtId="1" fontId="26" fillId="19" borderId="3" xfId="2" applyNumberFormat="1" applyFont="1" applyFill="1" applyBorder="1" applyAlignment="1" applyProtection="1">
      <alignment horizontal="center" vertical="center"/>
      <protection hidden="1"/>
    </xf>
    <xf numFmtId="1" fontId="26" fillId="19" borderId="7" xfId="2" applyNumberFormat="1" applyFont="1" applyFill="1" applyBorder="1" applyAlignment="1" applyProtection="1">
      <alignment horizontal="center" vertical="center"/>
      <protection hidden="1"/>
    </xf>
    <xf numFmtId="0" fontId="59" fillId="37" borderId="6" xfId="2" applyFont="1" applyFill="1" applyBorder="1" applyAlignment="1" applyProtection="1">
      <alignment horizontal="center" vertical="center" textRotation="90"/>
      <protection locked="0"/>
    </xf>
    <xf numFmtId="0" fontId="59" fillId="22" borderId="6" xfId="2" applyFont="1" applyFill="1" applyBorder="1" applyAlignment="1" applyProtection="1">
      <alignment horizontal="center" vertical="center" textRotation="90"/>
      <protection locked="0"/>
    </xf>
    <xf numFmtId="0" fontId="19" fillId="22" borderId="0" xfId="0" applyFont="1" applyFill="1" applyAlignment="1">
      <alignment horizontal="center" vertical="center" wrapText="1"/>
    </xf>
    <xf numFmtId="0" fontId="19" fillId="22" borderId="7" xfId="0" applyFont="1" applyFill="1" applyBorder="1" applyAlignment="1">
      <alignment horizontal="center" vertical="center" wrapText="1"/>
    </xf>
    <xf numFmtId="0" fontId="59" fillId="12" borderId="6" xfId="2" applyFont="1" applyFill="1" applyBorder="1" applyAlignment="1" applyProtection="1">
      <alignment horizontal="center" vertical="center" textRotation="90"/>
      <protection locked="0"/>
    </xf>
    <xf numFmtId="0" fontId="19" fillId="12" borderId="0" xfId="0" applyFont="1" applyFill="1" applyAlignment="1">
      <alignment horizontal="center" vertical="center" wrapText="1"/>
    </xf>
    <xf numFmtId="0" fontId="19" fillId="12" borderId="7" xfId="0" applyFont="1" applyFill="1" applyBorder="1" applyAlignment="1">
      <alignment horizontal="center" vertical="center" wrapText="1"/>
    </xf>
    <xf numFmtId="0" fontId="40" fillId="34" borderId="6" xfId="29" applyFont="1" applyFill="1" applyBorder="1" applyAlignment="1">
      <alignment horizontal="center" vertical="center"/>
    </xf>
    <xf numFmtId="0" fontId="0" fillId="0" borderId="0" xfId="0" applyAlignment="1">
      <alignment horizontal="left" vertical="center" wrapText="1"/>
    </xf>
    <xf numFmtId="0" fontId="0" fillId="0" borderId="7" xfId="0" applyBorder="1" applyAlignment="1">
      <alignment horizontal="left" vertical="center" wrapText="1"/>
    </xf>
    <xf numFmtId="0" fontId="0" fillId="0" borderId="25" xfId="0" applyBorder="1" applyAlignment="1">
      <alignment horizontal="center" vertical="top"/>
    </xf>
    <xf numFmtId="0" fontId="0" fillId="0" borderId="142" xfId="0" applyBorder="1" applyAlignment="1">
      <alignment horizontal="center" vertical="top"/>
    </xf>
    <xf numFmtId="0" fontId="0" fillId="0" borderId="0" xfId="0" applyAlignment="1">
      <alignment horizontal="center" vertical="top"/>
    </xf>
    <xf numFmtId="0" fontId="0" fillId="0" borderId="22" xfId="0" applyBorder="1" applyAlignment="1">
      <alignment horizontal="center" vertical="top"/>
    </xf>
    <xf numFmtId="0" fontId="0" fillId="0" borderId="26" xfId="0" applyBorder="1" applyAlignment="1">
      <alignment horizontal="center" vertical="top"/>
    </xf>
    <xf numFmtId="0" fontId="0" fillId="0" borderId="51" xfId="0" applyBorder="1" applyAlignment="1">
      <alignment horizontal="center" vertical="top"/>
    </xf>
    <xf numFmtId="0" fontId="48" fillId="10" borderId="23" xfId="2" applyFont="1" applyFill="1" applyBorder="1" applyAlignment="1">
      <alignment horizontal="left" vertical="center" wrapText="1"/>
    </xf>
    <xf numFmtId="0" fontId="48" fillId="10" borderId="0" xfId="2" applyFont="1" applyFill="1" applyAlignment="1">
      <alignment horizontal="left" vertical="center" wrapText="1"/>
    </xf>
    <xf numFmtId="0" fontId="48" fillId="10" borderId="7" xfId="2" applyFont="1" applyFill="1" applyBorder="1" applyAlignment="1">
      <alignment horizontal="left" vertical="center" wrapText="1"/>
    </xf>
    <xf numFmtId="0" fontId="15" fillId="57" borderId="1" xfId="2" applyFont="1" applyFill="1" applyBorder="1" applyAlignment="1" applyProtection="1">
      <alignment horizontal="center" vertical="center"/>
      <protection hidden="1"/>
    </xf>
    <xf numFmtId="1" fontId="26" fillId="19" borderId="1" xfId="2" applyNumberFormat="1" applyFont="1" applyFill="1" applyBorder="1" applyAlignment="1" applyProtection="1">
      <alignment horizontal="center" vertical="center" wrapText="1"/>
      <protection hidden="1"/>
    </xf>
    <xf numFmtId="1" fontId="26" fillId="19" borderId="3" xfId="2" applyNumberFormat="1" applyFont="1" applyFill="1" applyBorder="1" applyAlignment="1" applyProtection="1">
      <alignment horizontal="center" vertical="center" wrapText="1"/>
      <protection hidden="1"/>
    </xf>
    <xf numFmtId="0" fontId="15" fillId="55" borderId="1" xfId="2" applyFont="1" applyFill="1" applyBorder="1" applyAlignment="1" applyProtection="1">
      <alignment horizontal="center" vertical="center"/>
      <protection hidden="1"/>
    </xf>
    <xf numFmtId="0" fontId="13" fillId="51" borderId="45" xfId="2" applyFont="1" applyFill="1" applyBorder="1" applyAlignment="1" applyProtection="1">
      <alignment horizontal="center" vertical="center" textRotation="90"/>
      <protection locked="0"/>
    </xf>
    <xf numFmtId="0" fontId="13" fillId="51" borderId="46" xfId="2" applyFont="1" applyFill="1" applyBorder="1" applyAlignment="1" applyProtection="1">
      <alignment horizontal="center" vertical="center" textRotation="90"/>
      <protection locked="0"/>
    </xf>
    <xf numFmtId="0" fontId="46" fillId="26" borderId="1" xfId="2" applyFont="1" applyFill="1" applyBorder="1" applyAlignment="1" applyProtection="1">
      <alignment horizontal="center" vertical="center"/>
      <protection hidden="1"/>
    </xf>
    <xf numFmtId="0" fontId="46" fillId="26" borderId="3" xfId="2" applyFont="1" applyFill="1" applyBorder="1" applyAlignment="1" applyProtection="1">
      <alignment horizontal="center" vertical="center"/>
      <protection hidden="1"/>
    </xf>
    <xf numFmtId="0" fontId="15" fillId="7" borderId="1" xfId="2" applyFont="1" applyFill="1" applyBorder="1" applyAlignment="1" applyProtection="1">
      <alignment horizontal="center" vertical="center"/>
      <protection hidden="1"/>
    </xf>
    <xf numFmtId="0" fontId="15" fillId="52" borderId="1" xfId="2" applyFont="1" applyFill="1" applyBorder="1" applyAlignment="1" applyProtection="1">
      <alignment horizontal="center" vertical="center"/>
      <protection hidden="1"/>
    </xf>
    <xf numFmtId="0" fontId="99" fillId="21" borderId="54" xfId="2" applyFont="1" applyFill="1" applyBorder="1" applyAlignment="1">
      <alignment horizontal="center" vertical="center" wrapText="1"/>
    </xf>
    <xf numFmtId="0" fontId="99" fillId="21" borderId="55" xfId="2" applyFont="1" applyFill="1" applyBorder="1" applyAlignment="1">
      <alignment horizontal="center" vertical="center" wrapText="1"/>
    </xf>
    <xf numFmtId="0" fontId="99" fillId="21" borderId="58" xfId="2" applyFont="1" applyFill="1" applyBorder="1" applyAlignment="1">
      <alignment horizontal="center" vertical="center" wrapText="1"/>
    </xf>
    <xf numFmtId="0" fontId="99" fillId="1974" borderId="54" xfId="2" applyFont="1" applyFill="1" applyBorder="1" applyAlignment="1">
      <alignment horizontal="center" vertical="center" wrapText="1"/>
    </xf>
    <xf numFmtId="0" fontId="99" fillId="1974" borderId="55" xfId="2" applyFont="1" applyFill="1" applyBorder="1" applyAlignment="1">
      <alignment horizontal="center" vertical="center" wrapText="1"/>
    </xf>
    <xf numFmtId="0" fontId="99" fillId="1974" borderId="0" xfId="2" applyFont="1" applyFill="1" applyAlignment="1">
      <alignment horizontal="center" vertical="center" wrapText="1"/>
    </xf>
    <xf numFmtId="0" fontId="99" fillId="1974" borderId="58" xfId="2" applyFont="1" applyFill="1" applyBorder="1" applyAlignment="1">
      <alignment horizontal="center" vertical="center" wrapText="1"/>
    </xf>
    <xf numFmtId="0" fontId="99" fillId="361" borderId="54" xfId="2" applyFont="1" applyFill="1" applyBorder="1" applyAlignment="1">
      <alignment horizontal="center" vertical="center" wrapText="1"/>
    </xf>
    <xf numFmtId="0" fontId="99" fillId="361" borderId="55" xfId="2" applyFont="1" applyFill="1" applyBorder="1" applyAlignment="1">
      <alignment horizontal="center" vertical="center" wrapText="1"/>
    </xf>
    <xf numFmtId="0" fontId="99" fillId="361" borderId="0" xfId="2" applyFont="1" applyFill="1" applyAlignment="1">
      <alignment horizontal="center" vertical="center" wrapText="1"/>
    </xf>
    <xf numFmtId="0" fontId="99" fillId="361" borderId="58" xfId="2" applyFont="1" applyFill="1" applyBorder="1" applyAlignment="1">
      <alignment horizontal="center" vertical="center" wrapText="1"/>
    </xf>
    <xf numFmtId="0" fontId="99" fillId="381" borderId="54" xfId="2" applyFont="1" applyFill="1" applyBorder="1" applyAlignment="1">
      <alignment horizontal="center" vertical="center" wrapText="1"/>
    </xf>
    <xf numFmtId="0" fontId="99" fillId="381" borderId="55" xfId="2" applyFont="1" applyFill="1" applyBorder="1" applyAlignment="1">
      <alignment horizontal="center" vertical="center" wrapText="1"/>
    </xf>
    <xf numFmtId="0" fontId="99" fillId="381" borderId="0" xfId="2" applyFont="1" applyFill="1" applyAlignment="1">
      <alignment horizontal="center" vertical="center" wrapText="1"/>
    </xf>
    <xf numFmtId="0" fontId="99" fillId="381" borderId="58" xfId="2" applyFont="1" applyFill="1" applyBorder="1" applyAlignment="1">
      <alignment horizontal="center" vertical="center" wrapText="1"/>
    </xf>
    <xf numFmtId="0" fontId="135" fillId="0" borderId="6" xfId="29" applyFont="1" applyBorder="1" applyAlignment="1">
      <alignment horizontal="center" vertical="center"/>
    </xf>
    <xf numFmtId="0" fontId="135" fillId="0" borderId="0" xfId="29" applyFont="1" applyAlignment="1">
      <alignment horizontal="center" vertical="center"/>
    </xf>
    <xf numFmtId="0" fontId="135" fillId="0" borderId="7" xfId="29" applyFont="1" applyBorder="1" applyAlignment="1">
      <alignment horizontal="center" vertical="center"/>
    </xf>
    <xf numFmtId="0" fontId="1" fillId="10" borderId="155" xfId="0" applyFont="1" applyFill="1" applyBorder="1" applyAlignment="1">
      <alignment horizontal="left" vertical="center" wrapText="1"/>
    </xf>
    <xf numFmtId="0" fontId="99" fillId="269" borderId="54" xfId="2" applyFont="1" applyFill="1" applyBorder="1" applyAlignment="1">
      <alignment horizontal="center" vertical="center" wrapText="1"/>
    </xf>
    <xf numFmtId="0" fontId="99" fillId="269" borderId="55" xfId="2" applyFont="1" applyFill="1" applyBorder="1" applyAlignment="1">
      <alignment horizontal="center" vertical="center" wrapText="1"/>
    </xf>
    <xf numFmtId="0" fontId="99" fillId="269" borderId="0" xfId="2" applyFont="1" applyFill="1" applyAlignment="1">
      <alignment horizontal="center" vertical="center" wrapText="1"/>
    </xf>
    <xf numFmtId="0" fontId="99" fillId="269" borderId="58" xfId="2" applyFont="1" applyFill="1" applyBorder="1" applyAlignment="1">
      <alignment horizontal="center" vertical="center" wrapText="1"/>
    </xf>
    <xf numFmtId="0" fontId="133" fillId="282" borderId="54" xfId="2" applyFont="1" applyFill="1" applyBorder="1" applyAlignment="1">
      <alignment horizontal="center" vertical="center" wrapText="1"/>
    </xf>
    <xf numFmtId="0" fontId="133" fillId="282" borderId="55" xfId="2" applyFont="1" applyFill="1" applyBorder="1" applyAlignment="1">
      <alignment horizontal="center" vertical="center" wrapText="1"/>
    </xf>
    <xf numFmtId="0" fontId="133" fillId="282" borderId="0" xfId="2" applyFont="1" applyFill="1" applyAlignment="1">
      <alignment horizontal="center" vertical="center" wrapText="1"/>
    </xf>
    <xf numFmtId="0" fontId="133" fillId="282" borderId="58" xfId="2" applyFont="1" applyFill="1" applyBorder="1" applyAlignment="1">
      <alignment horizontal="center" vertical="center" wrapText="1"/>
    </xf>
    <xf numFmtId="0" fontId="95" fillId="25" borderId="6" xfId="0" applyFont="1" applyFill="1" applyBorder="1" applyAlignment="1">
      <alignment horizontal="left" vertical="top" wrapText="1"/>
    </xf>
    <xf numFmtId="0" fontId="95" fillId="25" borderId="0" xfId="0" applyFont="1" applyFill="1" applyAlignment="1">
      <alignment horizontal="left" vertical="top" wrapText="1"/>
    </xf>
    <xf numFmtId="0" fontId="15" fillId="21" borderId="2" xfId="0" applyFont="1" applyFill="1" applyBorder="1" applyAlignment="1">
      <alignment horizontal="center" vertical="center"/>
    </xf>
    <xf numFmtId="0" fontId="15" fillId="21" borderId="1" xfId="0" applyFont="1" applyFill="1" applyBorder="1" applyAlignment="1">
      <alignment horizontal="center" vertical="center"/>
    </xf>
    <xf numFmtId="0" fontId="15" fillId="21" borderId="6" xfId="0" applyFont="1" applyFill="1" applyBorder="1" applyAlignment="1">
      <alignment horizontal="center" vertical="center"/>
    </xf>
    <xf numFmtId="0" fontId="15" fillId="21" borderId="0" xfId="0" applyFont="1" applyFill="1" applyAlignment="1">
      <alignment horizontal="center" vertical="center"/>
    </xf>
    <xf numFmtId="1" fontId="141" fillId="21" borderId="1" xfId="2" applyNumberFormat="1" applyFont="1" applyFill="1" applyBorder="1" applyAlignment="1" applyProtection="1">
      <alignment horizontal="center" vertical="center" wrapText="1"/>
      <protection hidden="1"/>
    </xf>
    <xf numFmtId="0" fontId="15" fillId="1974" borderId="2" xfId="0" applyFont="1" applyFill="1" applyBorder="1" applyAlignment="1">
      <alignment horizontal="center" vertical="center"/>
    </xf>
    <xf numFmtId="0" fontId="15" fillId="1974" borderId="1" xfId="0" applyFont="1" applyFill="1" applyBorder="1" applyAlignment="1">
      <alignment horizontal="center" vertical="center"/>
    </xf>
    <xf numFmtId="0" fontId="15" fillId="1974" borderId="6" xfId="0" applyFont="1" applyFill="1" applyBorder="1" applyAlignment="1">
      <alignment horizontal="center" vertical="center"/>
    </xf>
    <xf numFmtId="0" fontId="15" fillId="1974" borderId="0" xfId="0" applyFont="1" applyFill="1" applyAlignment="1">
      <alignment horizontal="center" vertical="center"/>
    </xf>
    <xf numFmtId="1" fontId="141" fillId="1974" borderId="1" xfId="2" applyNumberFormat="1" applyFont="1" applyFill="1" applyBorder="1" applyAlignment="1" applyProtection="1">
      <alignment horizontal="center" vertical="center" wrapText="1"/>
      <protection hidden="1"/>
    </xf>
    <xf numFmtId="1" fontId="25" fillId="21" borderId="0" xfId="2" applyNumberFormat="1" applyFont="1" applyFill="1" applyAlignment="1" applyProtection="1">
      <alignment horizontal="center" vertical="center" wrapText="1"/>
      <protection hidden="1"/>
    </xf>
    <xf numFmtId="1" fontId="25" fillId="1974" borderId="0" xfId="2" applyNumberFormat="1" applyFont="1" applyFill="1" applyAlignment="1" applyProtection="1">
      <alignment horizontal="center" vertical="center" wrapText="1"/>
      <protection hidden="1"/>
    </xf>
    <xf numFmtId="1" fontId="72" fillId="72" borderId="153" xfId="2" applyNumberFormat="1" applyFont="1" applyFill="1" applyBorder="1" applyAlignment="1">
      <alignment horizontal="center" vertical="center" wrapText="1"/>
    </xf>
    <xf numFmtId="1" fontId="72" fillId="72" borderId="142" xfId="2" applyNumberFormat="1" applyFont="1" applyFill="1" applyBorder="1" applyAlignment="1">
      <alignment horizontal="center" vertical="center" wrapText="1"/>
    </xf>
    <xf numFmtId="0" fontId="15" fillId="361" borderId="2" xfId="0" applyFont="1" applyFill="1" applyBorder="1" applyAlignment="1">
      <alignment horizontal="center" vertical="center"/>
    </xf>
    <xf numFmtId="0" fontId="15" fillId="361" borderId="1" xfId="0" applyFont="1" applyFill="1" applyBorder="1" applyAlignment="1">
      <alignment horizontal="center" vertical="center"/>
    </xf>
    <xf numFmtId="0" fontId="15" fillId="361" borderId="6" xfId="0" applyFont="1" applyFill="1" applyBorder="1" applyAlignment="1">
      <alignment horizontal="center" vertical="center"/>
    </xf>
    <xf numFmtId="0" fontId="15" fillId="361" borderId="0" xfId="0" applyFont="1" applyFill="1" applyAlignment="1">
      <alignment horizontal="center" vertical="center"/>
    </xf>
    <xf numFmtId="1" fontId="141" fillId="361" borderId="1" xfId="2" applyNumberFormat="1" applyFont="1" applyFill="1" applyBorder="1" applyAlignment="1" applyProtection="1">
      <alignment horizontal="center" vertical="center" wrapText="1"/>
      <protection hidden="1"/>
    </xf>
    <xf numFmtId="0" fontId="15" fillId="381" borderId="2" xfId="0" applyFont="1" applyFill="1" applyBorder="1" applyAlignment="1">
      <alignment horizontal="center" vertical="center"/>
    </xf>
    <xf numFmtId="0" fontId="15" fillId="381" borderId="1" xfId="0" applyFont="1" applyFill="1" applyBorder="1" applyAlignment="1">
      <alignment horizontal="center" vertical="center"/>
    </xf>
    <xf numFmtId="0" fontId="15" fillId="381" borderId="6" xfId="0" applyFont="1" applyFill="1" applyBorder="1" applyAlignment="1">
      <alignment horizontal="center" vertical="center"/>
    </xf>
    <xf numFmtId="0" fontId="15" fillId="381" borderId="0" xfId="0" applyFont="1" applyFill="1" applyAlignment="1">
      <alignment horizontal="center" vertical="center"/>
    </xf>
    <xf numFmtId="1" fontId="141" fillId="381" borderId="1" xfId="2" applyNumberFormat="1" applyFont="1" applyFill="1" applyBorder="1" applyAlignment="1" applyProtection="1">
      <alignment horizontal="center" vertical="center" wrapText="1"/>
      <protection hidden="1"/>
    </xf>
    <xf numFmtId="1" fontId="25" fillId="361" borderId="0" xfId="2" applyNumberFormat="1" applyFont="1" applyFill="1" applyAlignment="1" applyProtection="1">
      <alignment horizontal="center" vertical="center" wrapText="1"/>
      <protection hidden="1"/>
    </xf>
    <xf numFmtId="1" fontId="25" fillId="381" borderId="0" xfId="2" applyNumberFormat="1" applyFont="1" applyFill="1" applyAlignment="1" applyProtection="1">
      <alignment horizontal="center" vertical="center" wrapText="1"/>
      <protection hidden="1"/>
    </xf>
    <xf numFmtId="1" fontId="32" fillId="282" borderId="0" xfId="2" applyNumberFormat="1" applyFont="1" applyFill="1" applyAlignment="1" applyProtection="1">
      <alignment horizontal="center" vertical="center" wrapText="1"/>
      <protection hidden="1"/>
    </xf>
    <xf numFmtId="1" fontId="25" fillId="71" borderId="26" xfId="2" applyNumberFormat="1" applyFont="1" applyFill="1" applyBorder="1" applyAlignment="1" applyProtection="1">
      <alignment horizontal="center" vertical="center" wrapText="1"/>
      <protection hidden="1"/>
    </xf>
    <xf numFmtId="0" fontId="15" fillId="269" borderId="2" xfId="0" applyFont="1" applyFill="1" applyBorder="1" applyAlignment="1">
      <alignment horizontal="center" vertical="center"/>
    </xf>
    <xf numFmtId="0" fontId="15" fillId="269" borderId="1" xfId="0" applyFont="1" applyFill="1" applyBorder="1" applyAlignment="1">
      <alignment horizontal="center" vertical="center"/>
    </xf>
    <xf numFmtId="0" fontId="15" fillId="269" borderId="6" xfId="0" applyFont="1" applyFill="1" applyBorder="1" applyAlignment="1">
      <alignment horizontal="center" vertical="center"/>
    </xf>
    <xf numFmtId="0" fontId="15" fillId="269" borderId="0" xfId="0" applyFont="1" applyFill="1" applyAlignment="1">
      <alignment horizontal="center" vertical="center"/>
    </xf>
    <xf numFmtId="1" fontId="141" fillId="269" borderId="1" xfId="2" applyNumberFormat="1" applyFont="1" applyFill="1" applyBorder="1" applyAlignment="1" applyProtection="1">
      <alignment horizontal="center" vertical="center" wrapText="1"/>
      <protection hidden="1"/>
    </xf>
    <xf numFmtId="0" fontId="57" fillId="282" borderId="2" xfId="0" applyFont="1" applyFill="1" applyBorder="1" applyAlignment="1">
      <alignment horizontal="center" vertical="center"/>
    </xf>
    <xf numFmtId="0" fontId="57" fillId="282" borderId="1" xfId="0" applyFont="1" applyFill="1" applyBorder="1" applyAlignment="1">
      <alignment horizontal="center" vertical="center"/>
    </xf>
    <xf numFmtId="0" fontId="57" fillId="282" borderId="6" xfId="0" applyFont="1" applyFill="1" applyBorder="1" applyAlignment="1">
      <alignment horizontal="center" vertical="center"/>
    </xf>
    <xf numFmtId="0" fontId="57" fillId="282" borderId="0" xfId="0" applyFont="1" applyFill="1" applyAlignment="1">
      <alignment horizontal="center" vertical="center"/>
    </xf>
    <xf numFmtId="1" fontId="32" fillId="282" borderId="1" xfId="2" applyNumberFormat="1" applyFont="1" applyFill="1" applyBorder="1" applyAlignment="1" applyProtection="1">
      <alignment horizontal="center" vertical="center" wrapText="1"/>
      <protection hidden="1"/>
    </xf>
    <xf numFmtId="0" fontId="133" fillId="252" borderId="54" xfId="2" applyFont="1" applyFill="1" applyBorder="1" applyAlignment="1">
      <alignment horizontal="center" vertical="center" wrapText="1"/>
    </xf>
    <xf numFmtId="0" fontId="133" fillId="252" borderId="55" xfId="2" applyFont="1" applyFill="1" applyBorder="1" applyAlignment="1">
      <alignment horizontal="center" vertical="center" wrapText="1"/>
    </xf>
    <xf numFmtId="0" fontId="133" fillId="252" borderId="0" xfId="2" applyFont="1" applyFill="1" applyAlignment="1">
      <alignment horizontal="center" vertical="center" wrapText="1"/>
    </xf>
    <xf numFmtId="0" fontId="133" fillId="252" borderId="58" xfId="2" applyFont="1" applyFill="1" applyBorder="1" applyAlignment="1">
      <alignment horizontal="center" vertical="center" wrapText="1"/>
    </xf>
    <xf numFmtId="0" fontId="133" fillId="257" borderId="54" xfId="2" applyFont="1" applyFill="1" applyBorder="1" applyAlignment="1">
      <alignment horizontal="center" vertical="center" wrapText="1"/>
    </xf>
    <xf numFmtId="0" fontId="133" fillId="257" borderId="55" xfId="2" applyFont="1" applyFill="1" applyBorder="1" applyAlignment="1">
      <alignment horizontal="center" vertical="center" wrapText="1"/>
    </xf>
    <xf numFmtId="0" fontId="133" fillId="257" borderId="0" xfId="2" applyFont="1" applyFill="1" applyAlignment="1">
      <alignment horizontal="center" vertical="center" wrapText="1"/>
    </xf>
    <xf numFmtId="0" fontId="133" fillId="257" borderId="58" xfId="2" applyFont="1" applyFill="1" applyBorder="1" applyAlignment="1">
      <alignment horizontal="center" vertical="center" wrapText="1"/>
    </xf>
    <xf numFmtId="1" fontId="25" fillId="269" borderId="0" xfId="2" applyNumberFormat="1" applyFont="1" applyFill="1" applyAlignment="1" applyProtection="1">
      <alignment horizontal="center" vertical="center" wrapText="1"/>
      <protection hidden="1"/>
    </xf>
    <xf numFmtId="0" fontId="57" fillId="252" borderId="2" xfId="0" applyFont="1" applyFill="1" applyBorder="1" applyAlignment="1">
      <alignment horizontal="center" vertical="center"/>
    </xf>
    <xf numFmtId="0" fontId="57" fillId="252" borderId="1" xfId="0" applyFont="1" applyFill="1" applyBorder="1" applyAlignment="1">
      <alignment horizontal="center" vertical="center"/>
    </xf>
    <xf numFmtId="0" fontId="57" fillId="252" borderId="6" xfId="0" applyFont="1" applyFill="1" applyBorder="1" applyAlignment="1">
      <alignment horizontal="center" vertical="center"/>
    </xf>
    <xf numFmtId="0" fontId="57" fillId="252" borderId="0" xfId="0" applyFont="1" applyFill="1" applyAlignment="1">
      <alignment horizontal="center" vertical="center"/>
    </xf>
    <xf numFmtId="1" fontId="32" fillId="252" borderId="1" xfId="2" applyNumberFormat="1" applyFont="1" applyFill="1" applyBorder="1" applyAlignment="1" applyProtection="1">
      <alignment horizontal="center" vertical="center" wrapText="1"/>
      <protection hidden="1"/>
    </xf>
    <xf numFmtId="0" fontId="57" fillId="257" borderId="2" xfId="0" applyFont="1" applyFill="1" applyBorder="1" applyAlignment="1">
      <alignment horizontal="center" vertical="center"/>
    </xf>
    <xf numFmtId="0" fontId="57" fillId="257" borderId="1" xfId="0" applyFont="1" applyFill="1" applyBorder="1" applyAlignment="1">
      <alignment horizontal="center" vertical="center"/>
    </xf>
    <xf numFmtId="0" fontId="57" fillId="257" borderId="6" xfId="0" applyFont="1" applyFill="1" applyBorder="1" applyAlignment="1">
      <alignment horizontal="center" vertical="center"/>
    </xf>
    <xf numFmtId="0" fontId="57" fillId="257" borderId="0" xfId="0" applyFont="1" applyFill="1" applyAlignment="1">
      <alignment horizontal="center" vertical="center"/>
    </xf>
    <xf numFmtId="1" fontId="32" fillId="257" borderId="1" xfId="2" applyNumberFormat="1" applyFont="1" applyFill="1" applyBorder="1" applyAlignment="1" applyProtection="1">
      <alignment horizontal="center" vertical="center" wrapText="1"/>
      <protection hidden="1"/>
    </xf>
    <xf numFmtId="1" fontId="32" fillId="252" borderId="0" xfId="2" applyNumberFormat="1" applyFont="1" applyFill="1" applyAlignment="1" applyProtection="1">
      <alignment horizontal="center" vertical="center" wrapText="1"/>
      <protection hidden="1"/>
    </xf>
    <xf numFmtId="0" fontId="15" fillId="139" borderId="2" xfId="0" applyFont="1" applyFill="1" applyBorder="1" applyAlignment="1">
      <alignment horizontal="center" vertical="center"/>
    </xf>
    <xf numFmtId="0" fontId="15" fillId="139" borderId="1" xfId="0" applyFont="1" applyFill="1" applyBorder="1" applyAlignment="1">
      <alignment horizontal="center" vertical="center"/>
    </xf>
    <xf numFmtId="0" fontId="15" fillId="139" borderId="6" xfId="0" applyFont="1" applyFill="1" applyBorder="1" applyAlignment="1">
      <alignment horizontal="center" vertical="center"/>
    </xf>
    <xf numFmtId="0" fontId="15" fillId="139" borderId="0" xfId="0" applyFont="1" applyFill="1" applyAlignment="1">
      <alignment horizontal="center" vertical="center"/>
    </xf>
    <xf numFmtId="1" fontId="25" fillId="139" borderId="1" xfId="2" applyNumberFormat="1" applyFont="1" applyFill="1" applyBorder="1" applyAlignment="1" applyProtection="1">
      <alignment horizontal="center" vertical="center" wrapText="1"/>
      <protection hidden="1"/>
    </xf>
    <xf numFmtId="0" fontId="15" fillId="198" borderId="2" xfId="0" applyFont="1" applyFill="1" applyBorder="1" applyAlignment="1">
      <alignment horizontal="center" vertical="center"/>
    </xf>
    <xf numFmtId="0" fontId="15" fillId="198" borderId="1" xfId="0" applyFont="1" applyFill="1" applyBorder="1" applyAlignment="1">
      <alignment horizontal="center" vertical="center"/>
    </xf>
    <xf numFmtId="0" fontId="15" fillId="198" borderId="6" xfId="0" applyFont="1" applyFill="1" applyBorder="1" applyAlignment="1">
      <alignment horizontal="center" vertical="center"/>
    </xf>
    <xf numFmtId="0" fontId="15" fillId="198" borderId="0" xfId="0" applyFont="1" applyFill="1" applyAlignment="1">
      <alignment horizontal="center" vertical="center"/>
    </xf>
    <xf numFmtId="1" fontId="25" fillId="198" borderId="1" xfId="2" applyNumberFormat="1" applyFont="1" applyFill="1" applyBorder="1" applyAlignment="1" applyProtection="1">
      <alignment horizontal="center" vertical="center" wrapText="1"/>
      <protection hidden="1"/>
    </xf>
    <xf numFmtId="1" fontId="32" fillId="257" borderId="0" xfId="2" applyNumberFormat="1" applyFont="1" applyFill="1" applyAlignment="1" applyProtection="1">
      <alignment horizontal="center" vertical="center" wrapText="1"/>
      <protection hidden="1"/>
    </xf>
    <xf numFmtId="1" fontId="25" fillId="139" borderId="0" xfId="2" applyNumberFormat="1" applyFont="1" applyFill="1" applyAlignment="1" applyProtection="1">
      <alignment horizontal="center" vertical="center" wrapText="1"/>
      <protection hidden="1"/>
    </xf>
    <xf numFmtId="1" fontId="25" fillId="198" borderId="0" xfId="2" applyNumberFormat="1" applyFont="1" applyFill="1" applyAlignment="1" applyProtection="1">
      <alignment horizontal="center" vertical="center" wrapText="1"/>
      <protection hidden="1"/>
    </xf>
    <xf numFmtId="0" fontId="99" fillId="139" borderId="54" xfId="2" applyFont="1" applyFill="1" applyBorder="1" applyAlignment="1">
      <alignment horizontal="center" vertical="center" wrapText="1"/>
    </xf>
    <xf numFmtId="0" fontId="99" fillId="139" borderId="55" xfId="2" applyFont="1" applyFill="1" applyBorder="1" applyAlignment="1">
      <alignment horizontal="center" vertical="center" wrapText="1"/>
    </xf>
    <xf numFmtId="0" fontId="99" fillId="139" borderId="0" xfId="2" applyFont="1" applyFill="1" applyAlignment="1">
      <alignment horizontal="center" vertical="center" wrapText="1"/>
    </xf>
    <xf numFmtId="0" fontId="99" fillId="139" borderId="58" xfId="2" applyFont="1" applyFill="1" applyBorder="1" applyAlignment="1">
      <alignment horizontal="center" vertical="center" wrapText="1"/>
    </xf>
    <xf numFmtId="0" fontId="99" fillId="198" borderId="54" xfId="2" applyFont="1" applyFill="1" applyBorder="1" applyAlignment="1">
      <alignment horizontal="center" vertical="center" wrapText="1"/>
    </xf>
    <xf numFmtId="0" fontId="99" fillId="198" borderId="55" xfId="2" applyFont="1" applyFill="1" applyBorder="1" applyAlignment="1">
      <alignment horizontal="center" vertical="center" wrapText="1"/>
    </xf>
    <xf numFmtId="0" fontId="99" fillId="198" borderId="0" xfId="2" applyFont="1" applyFill="1" applyAlignment="1">
      <alignment horizontal="center" vertical="center" wrapText="1"/>
    </xf>
    <xf numFmtId="0" fontId="99" fillId="198" borderId="58" xfId="2" applyFont="1" applyFill="1" applyBorder="1" applyAlignment="1">
      <alignment horizontal="center" vertical="center" wrapText="1"/>
    </xf>
    <xf numFmtId="0" fontId="46" fillId="9" borderId="88" xfId="0" applyFont="1" applyFill="1" applyBorder="1" applyAlignment="1">
      <alignment horizontal="center" vertical="center"/>
    </xf>
    <xf numFmtId="0" fontId="46" fillId="9" borderId="89" xfId="0" applyFont="1" applyFill="1" applyBorder="1" applyAlignment="1">
      <alignment horizontal="center" vertical="center"/>
    </xf>
    <xf numFmtId="0" fontId="46" fillId="9" borderId="90" xfId="0" applyFont="1" applyFill="1" applyBorder="1" applyAlignment="1">
      <alignment horizontal="center" vertical="center"/>
    </xf>
    <xf numFmtId="0" fontId="183" fillId="10" borderId="7" xfId="2" applyFont="1" applyFill="1" applyBorder="1" applyAlignment="1" applyProtection="1">
      <alignment horizontal="center" vertical="center" wrapText="1"/>
      <protection hidden="1"/>
    </xf>
    <xf numFmtId="167" fontId="184" fillId="10" borderId="0" xfId="10" applyNumberFormat="1" applyFont="1" applyFill="1" applyAlignment="1">
      <alignment horizontal="center" vertical="center" wrapText="1"/>
    </xf>
    <xf numFmtId="167" fontId="184" fillId="10" borderId="9" xfId="10" applyNumberFormat="1" applyFont="1" applyFill="1" applyBorder="1" applyAlignment="1">
      <alignment horizontal="center" vertical="center" wrapText="1"/>
    </xf>
    <xf numFmtId="0" fontId="13" fillId="33" borderId="2" xfId="2" applyFont="1" applyFill="1" applyBorder="1" applyAlignment="1" applyProtection="1">
      <alignment horizontal="center" vertical="center" textRotation="90"/>
      <protection locked="0"/>
    </xf>
    <xf numFmtId="0" fontId="13" fillId="33" borderId="6" xfId="2" applyFont="1" applyFill="1" applyBorder="1" applyAlignment="1" applyProtection="1">
      <alignment horizontal="center" vertical="center" textRotation="90"/>
      <protection locked="0"/>
    </xf>
    <xf numFmtId="0" fontId="13" fillId="33" borderId="8" xfId="2" applyFont="1" applyFill="1" applyBorder="1" applyAlignment="1" applyProtection="1">
      <alignment horizontal="center" vertical="center" textRotation="90"/>
      <protection locked="0"/>
    </xf>
    <xf numFmtId="1" fontId="15" fillId="33" borderId="6" xfId="2" applyNumberFormat="1" applyFont="1" applyFill="1" applyBorder="1" applyAlignment="1" applyProtection="1">
      <alignment horizontal="center" vertical="center"/>
      <protection hidden="1"/>
    </xf>
    <xf numFmtId="1" fontId="15" fillId="33" borderId="0" xfId="2" applyNumberFormat="1" applyFont="1" applyFill="1" applyAlignment="1" applyProtection="1">
      <alignment horizontal="center" vertical="center"/>
      <protection hidden="1"/>
    </xf>
    <xf numFmtId="1" fontId="15" fillId="33" borderId="7" xfId="2" applyNumberFormat="1" applyFont="1" applyFill="1" applyBorder="1" applyAlignment="1" applyProtection="1">
      <alignment horizontal="center" vertical="center"/>
      <protection hidden="1"/>
    </xf>
    <xf numFmtId="0" fontId="63" fillId="9" borderId="112" xfId="2" applyFont="1" applyFill="1" applyBorder="1" applyAlignment="1">
      <alignment horizontal="center" vertical="center" wrapText="1"/>
    </xf>
    <xf numFmtId="0" fontId="63" fillId="9" borderId="116" xfId="2" applyFont="1" applyFill="1" applyBorder="1" applyAlignment="1">
      <alignment horizontal="center" vertical="center" wrapText="1"/>
    </xf>
    <xf numFmtId="0" fontId="48" fillId="10" borderId="105" xfId="2" applyFont="1" applyFill="1" applyBorder="1" applyAlignment="1">
      <alignment horizontal="center" vertical="center" wrapText="1"/>
    </xf>
    <xf numFmtId="0" fontId="48" fillId="10" borderId="104" xfId="2" applyFont="1" applyFill="1" applyBorder="1" applyAlignment="1">
      <alignment horizontal="center" vertical="center" wrapText="1"/>
    </xf>
    <xf numFmtId="0" fontId="45" fillId="30" borderId="18" xfId="2" applyFont="1" applyFill="1" applyBorder="1" applyAlignment="1" applyProtection="1">
      <alignment horizontal="center" vertical="center"/>
      <protection locked="0"/>
    </xf>
    <xf numFmtId="0" fontId="45" fillId="30" borderId="65" xfId="2" applyFont="1" applyFill="1" applyBorder="1" applyAlignment="1" applyProtection="1">
      <alignment horizontal="center" vertical="center"/>
      <protection locked="0"/>
    </xf>
    <xf numFmtId="0" fontId="130" fillId="30" borderId="18" xfId="2" applyFont="1" applyFill="1" applyBorder="1" applyAlignment="1" applyProtection="1">
      <alignment horizontal="center" vertical="center"/>
      <protection locked="0"/>
    </xf>
    <xf numFmtId="0" fontId="130" fillId="30" borderId="65" xfId="2" applyFont="1" applyFill="1" applyBorder="1" applyAlignment="1" applyProtection="1">
      <alignment horizontal="center" vertical="center"/>
      <protection locked="0"/>
    </xf>
    <xf numFmtId="167" fontId="108" fillId="5" borderId="18" xfId="2" applyNumberFormat="1" applyFont="1" applyFill="1" applyBorder="1" applyAlignment="1">
      <alignment horizontal="center" vertical="center" wrapText="1"/>
    </xf>
    <xf numFmtId="167" fontId="108" fillId="5" borderId="65" xfId="2" applyNumberFormat="1" applyFont="1" applyFill="1" applyBorder="1" applyAlignment="1">
      <alignment horizontal="center" vertical="center" wrapText="1"/>
    </xf>
    <xf numFmtId="0" fontId="39" fillId="14" borderId="0" xfId="0" applyFont="1" applyFill="1" applyAlignment="1">
      <alignment horizontal="center" vertical="center"/>
    </xf>
    <xf numFmtId="0" fontId="50" fillId="10" borderId="2" xfId="2" applyFont="1" applyFill="1" applyBorder="1" applyAlignment="1" applyProtection="1">
      <alignment horizontal="center" vertical="center"/>
      <protection locked="0"/>
    </xf>
    <xf numFmtId="0" fontId="50" fillId="10" borderId="1" xfId="2" applyFont="1" applyFill="1" applyBorder="1" applyAlignment="1" applyProtection="1">
      <alignment horizontal="center" vertical="center"/>
      <protection locked="0"/>
    </xf>
    <xf numFmtId="0" fontId="50" fillId="10" borderId="3" xfId="2" applyFont="1" applyFill="1" applyBorder="1" applyAlignment="1" applyProtection="1">
      <alignment horizontal="center" vertical="center"/>
      <protection locked="0"/>
    </xf>
    <xf numFmtId="0" fontId="50" fillId="10" borderId="6" xfId="2" applyFont="1" applyFill="1" applyBorder="1" applyAlignment="1" applyProtection="1">
      <alignment horizontal="center" vertical="center"/>
      <protection locked="0"/>
    </xf>
    <xf numFmtId="0" fontId="50" fillId="10" borderId="0" xfId="2" applyFont="1" applyFill="1" applyAlignment="1" applyProtection="1">
      <alignment horizontal="center" vertical="center"/>
      <protection locked="0"/>
    </xf>
    <xf numFmtId="0" fontId="50" fillId="10" borderId="7" xfId="2" applyFont="1" applyFill="1" applyBorder="1" applyAlignment="1" applyProtection="1">
      <alignment horizontal="center" vertical="center"/>
      <protection locked="0"/>
    </xf>
    <xf numFmtId="0" fontId="50" fillId="10" borderId="8" xfId="2" applyFont="1" applyFill="1" applyBorder="1" applyAlignment="1" applyProtection="1">
      <alignment horizontal="center" vertical="center"/>
      <protection locked="0"/>
    </xf>
    <xf numFmtId="0" fontId="50" fillId="10" borderId="9" xfId="2" applyFont="1" applyFill="1" applyBorder="1" applyAlignment="1" applyProtection="1">
      <alignment horizontal="center" vertical="center"/>
      <protection locked="0"/>
    </xf>
    <xf numFmtId="0" fontId="50" fillId="10" borderId="10" xfId="2" applyFont="1" applyFill="1" applyBorder="1" applyAlignment="1" applyProtection="1">
      <alignment horizontal="center" vertical="center"/>
      <protection locked="0"/>
    </xf>
    <xf numFmtId="0" fontId="15" fillId="63" borderId="2" xfId="0" applyFont="1" applyFill="1" applyBorder="1" applyAlignment="1">
      <alignment horizontal="center" vertical="center"/>
    </xf>
    <xf numFmtId="0" fontId="15" fillId="63" borderId="1" xfId="0" applyFont="1" applyFill="1" applyBorder="1" applyAlignment="1">
      <alignment horizontal="center" vertical="center"/>
    </xf>
    <xf numFmtId="0" fontId="15" fillId="63" borderId="3" xfId="0" applyFont="1" applyFill="1" applyBorder="1" applyAlignment="1">
      <alignment horizontal="center" vertical="center"/>
    </xf>
    <xf numFmtId="0" fontId="15" fillId="63" borderId="6" xfId="0" applyFont="1" applyFill="1" applyBorder="1" applyAlignment="1">
      <alignment horizontal="center" vertical="center"/>
    </xf>
    <xf numFmtId="0" fontId="15" fillId="63" borderId="0" xfId="0" applyFont="1" applyFill="1" applyAlignment="1">
      <alignment horizontal="center" vertical="center"/>
    </xf>
    <xf numFmtId="0" fontId="15" fillId="63" borderId="7" xfId="0" applyFont="1" applyFill="1" applyBorder="1" applyAlignment="1">
      <alignment horizontal="center" vertical="center"/>
    </xf>
    <xf numFmtId="0" fontId="15" fillId="63" borderId="8" xfId="0" applyFont="1" applyFill="1" applyBorder="1" applyAlignment="1">
      <alignment horizontal="center" vertical="center"/>
    </xf>
    <xf numFmtId="0" fontId="15" fillId="63" borderId="9" xfId="0" applyFont="1" applyFill="1" applyBorder="1" applyAlignment="1">
      <alignment horizontal="center" vertical="center"/>
    </xf>
    <xf numFmtId="0" fontId="15" fillId="63" borderId="10" xfId="0" applyFont="1" applyFill="1" applyBorder="1" applyAlignment="1">
      <alignment horizontal="center" vertical="center"/>
    </xf>
    <xf numFmtId="0" fontId="23" fillId="5" borderId="109" xfId="14" applyFont="1" applyFill="1" applyBorder="1" applyAlignment="1">
      <alignment horizontal="center" vertical="center" wrapText="1"/>
    </xf>
    <xf numFmtId="0" fontId="23" fillId="5" borderId="18" xfId="14" applyFont="1" applyFill="1" applyBorder="1" applyAlignment="1">
      <alignment horizontal="center" vertical="center" wrapText="1"/>
    </xf>
    <xf numFmtId="0" fontId="23" fillId="5" borderId="113" xfId="14" applyFont="1" applyFill="1" applyBorder="1" applyAlignment="1">
      <alignment horizontal="center" vertical="center" wrapText="1"/>
    </xf>
    <xf numFmtId="0" fontId="23" fillId="5" borderId="65" xfId="14" applyFont="1" applyFill="1" applyBorder="1" applyAlignment="1">
      <alignment horizontal="center" vertical="center" wrapText="1"/>
    </xf>
    <xf numFmtId="0" fontId="62" fillId="10" borderId="110" xfId="14" applyFont="1" applyFill="1" applyBorder="1" applyAlignment="1">
      <alignment horizontal="center" vertical="center" wrapText="1"/>
    </xf>
    <xf numFmtId="0" fontId="62" fillId="10" borderId="114" xfId="14" applyFont="1" applyFill="1" applyBorder="1" applyAlignment="1">
      <alignment horizontal="center" vertical="center" wrapText="1"/>
    </xf>
    <xf numFmtId="0" fontId="48" fillId="10" borderId="111" xfId="2" applyFont="1" applyFill="1" applyBorder="1" applyAlignment="1">
      <alignment horizontal="center" vertical="center" wrapText="1"/>
    </xf>
    <xf numFmtId="0" fontId="48" fillId="10" borderId="18" xfId="2" applyFont="1" applyFill="1" applyBorder="1" applyAlignment="1">
      <alignment horizontal="center" vertical="center" wrapText="1"/>
    </xf>
    <xf numFmtId="0" fontId="48" fillId="10" borderId="115" xfId="2" applyFont="1" applyFill="1" applyBorder="1" applyAlignment="1">
      <alignment horizontal="center" vertical="center" wrapText="1"/>
    </xf>
    <xf numFmtId="0" fontId="48" fillId="10" borderId="65" xfId="2" applyFont="1" applyFill="1" applyBorder="1" applyAlignment="1">
      <alignment horizontal="center" vertical="center" wrapText="1"/>
    </xf>
    <xf numFmtId="0" fontId="127" fillId="63" borderId="98" xfId="2" applyFont="1" applyFill="1" applyBorder="1" applyAlignment="1" applyProtection="1">
      <alignment horizontal="center" vertical="center" wrapText="1"/>
      <protection hidden="1"/>
    </xf>
    <xf numFmtId="0" fontId="4" fillId="0" borderId="0" xfId="0" applyFont="1" applyAlignment="1">
      <alignment horizontal="center" vertical="center" wrapText="1"/>
    </xf>
    <xf numFmtId="0" fontId="88" fillId="10" borderId="14" xfId="0" applyFont="1" applyFill="1" applyBorder="1" applyAlignment="1">
      <alignment horizontal="center" vertical="center" wrapText="1"/>
    </xf>
    <xf numFmtId="0" fontId="87" fillId="45" borderId="1" xfId="0" applyFont="1" applyFill="1" applyBorder="1" applyAlignment="1">
      <alignment horizontal="center" vertical="center" wrapText="1"/>
    </xf>
    <xf numFmtId="0" fontId="87" fillId="45" borderId="3" xfId="0" applyFont="1" applyFill="1" applyBorder="1" applyAlignment="1">
      <alignment horizontal="center" vertical="center" wrapText="1"/>
    </xf>
    <xf numFmtId="0" fontId="92" fillId="9" borderId="33" xfId="0" applyFont="1" applyFill="1" applyBorder="1" applyAlignment="1">
      <alignment horizontal="center" vertical="center" wrapText="1"/>
    </xf>
    <xf numFmtId="0" fontId="92" fillId="9" borderId="32" xfId="0" applyFont="1" applyFill="1" applyBorder="1" applyAlignment="1">
      <alignment horizontal="center" vertical="center" wrapText="1"/>
    </xf>
    <xf numFmtId="0" fontId="92" fillId="9" borderId="34" xfId="0" applyFont="1" applyFill="1" applyBorder="1" applyAlignment="1">
      <alignment horizontal="center" vertical="center" wrapText="1"/>
    </xf>
    <xf numFmtId="0" fontId="88" fillId="10" borderId="0" xfId="0" applyFont="1" applyFill="1" applyAlignment="1">
      <alignment horizontal="center" vertical="center" wrapText="1"/>
    </xf>
    <xf numFmtId="0" fontId="4" fillId="10" borderId="13" xfId="0" applyFont="1" applyFill="1" applyBorder="1" applyAlignment="1">
      <alignment horizontal="center" vertical="center"/>
    </xf>
    <xf numFmtId="0" fontId="4" fillId="10" borderId="0" xfId="0" applyFont="1" applyFill="1" applyAlignment="1">
      <alignment horizontal="center" vertical="center"/>
    </xf>
    <xf numFmtId="0" fontId="0" fillId="10" borderId="16" xfId="0" applyFill="1" applyBorder="1" applyAlignment="1">
      <alignment horizontal="center"/>
    </xf>
    <xf numFmtId="0" fontId="0" fillId="10" borderId="4" xfId="0" applyFill="1" applyBorder="1" applyAlignment="1">
      <alignment horizontal="center" vertical="center"/>
    </xf>
    <xf numFmtId="0" fontId="110" fillId="24" borderId="0" xfId="1" applyFont="1" applyFill="1" applyAlignment="1" applyProtection="1">
      <alignment horizontal="left" vertical="center"/>
      <protection hidden="1"/>
    </xf>
    <xf numFmtId="167" fontId="41" fillId="17" borderId="0" xfId="10" applyNumberFormat="1" applyFont="1" applyFill="1" applyAlignment="1">
      <alignment horizontal="center" vertical="center"/>
    </xf>
    <xf numFmtId="0" fontId="13" fillId="11" borderId="2" xfId="2" applyFont="1" applyFill="1" applyBorder="1" applyAlignment="1" applyProtection="1">
      <alignment horizontal="center" vertical="center" textRotation="90"/>
      <protection locked="0"/>
    </xf>
    <xf numFmtId="0" fontId="13" fillId="11" borderId="6" xfId="2" applyFont="1" applyFill="1" applyBorder="1" applyAlignment="1" applyProtection="1">
      <alignment horizontal="center" vertical="center" textRotation="90"/>
      <protection locked="0"/>
    </xf>
    <xf numFmtId="0" fontId="13" fillId="11" borderId="8" xfId="2" applyFont="1" applyFill="1" applyBorder="1" applyAlignment="1" applyProtection="1">
      <alignment horizontal="center" vertical="center" textRotation="90"/>
      <protection locked="0"/>
    </xf>
    <xf numFmtId="0" fontId="14" fillId="10" borderId="1" xfId="2" applyFont="1" applyFill="1" applyBorder="1" applyAlignment="1" applyProtection="1">
      <alignment horizontal="center" vertical="center"/>
      <protection hidden="1"/>
    </xf>
    <xf numFmtId="0" fontId="14" fillId="10" borderId="0" xfId="2" applyFont="1" applyFill="1" applyAlignment="1" applyProtection="1">
      <alignment horizontal="center" vertical="center"/>
      <protection hidden="1"/>
    </xf>
    <xf numFmtId="165" fontId="30" fillId="10" borderId="0" xfId="2" applyNumberFormat="1" applyFont="1" applyFill="1" applyAlignment="1" applyProtection="1">
      <alignment horizontal="left" vertical="center"/>
      <protection hidden="1"/>
    </xf>
    <xf numFmtId="0" fontId="314" fillId="6" borderId="0" xfId="2" applyFont="1" applyFill="1" applyAlignment="1">
      <alignment vertical="center"/>
    </xf>
  </cellXfs>
  <cellStyles count="51">
    <cellStyle name="Lien hypertexte" xfId="1" builtinId="8"/>
    <cellStyle name="Lien hypertexte 2 2 4" xfId="25" xr:uid="{341CADBA-A1C3-420E-A014-CE8143027548}"/>
    <cellStyle name="Lien hypertexte 3 2 2" xfId="46" xr:uid="{AD81039C-B5B3-4D04-9A8C-7ED07817E57C}"/>
    <cellStyle name="Lien hypertexte_Copie de cc2_festival_menus_gemrcn_2011" xfId="45" xr:uid="{AC2B470F-B0B0-47FD-B1C6-31588496E15D}"/>
    <cellStyle name="Lien hypertexte_PG Positionnement 2009 2" xfId="47" xr:uid="{F47DCBB8-BB27-4AD6-9C51-572436DC99EA}"/>
    <cellStyle name="Normal" xfId="0" builtinId="0"/>
    <cellStyle name="Normal 10 2 2 2 2 3 2 3 2 2" xfId="4" xr:uid="{990A5C22-F1B6-4663-8F16-34F92739B7D0}"/>
    <cellStyle name="Normal 10 2 2 2 2 3 2 3 2 2 4 2" xfId="29" xr:uid="{40A88865-C5EA-4F6A-A732-2B99FAB32CBA}"/>
    <cellStyle name="Normal 10 3 2 3 2" xfId="42" xr:uid="{8C925DC6-C190-444B-89FC-8AA2215DBC87}"/>
    <cellStyle name="Normal 11 2 3 2 3 2 2 4 2" xfId="30" xr:uid="{247DC6F8-1F1D-4D46-980C-65982DB80946}"/>
    <cellStyle name="Normal 12 2" xfId="7" xr:uid="{CFA7AFAD-7AD4-483A-A4C7-0E660A4C1FF7}"/>
    <cellStyle name="Normal 2" xfId="26" xr:uid="{6955AB5E-816F-4ECA-9D7C-71A4D0FE959A}"/>
    <cellStyle name="Normal 2 2 2 2 2" xfId="2" xr:uid="{E2377A82-F699-4B93-9EC3-B54083E4B480}"/>
    <cellStyle name="Normal 2 2 2 2 3" xfId="41" xr:uid="{256B4359-6BDA-4B38-B94E-4F05409855CD}"/>
    <cellStyle name="Normal 2 2 4" xfId="14" xr:uid="{B58B5148-39DC-48ED-BAC3-C51D1E2076C3}"/>
    <cellStyle name="Normal 2 2 5" xfId="40" xr:uid="{7A1EC9EC-F126-44D3-AB43-66D4B576F46A}"/>
    <cellStyle name="Normal 2 3" xfId="24" xr:uid="{531582AB-0FFA-4CB1-8145-1D1DB64F18CC}"/>
    <cellStyle name="Normal 2 6 2 4 3 2 2" xfId="20" xr:uid="{8D26E55B-BBF4-4B7A-8F92-BD8FF4683AE2}"/>
    <cellStyle name="Normal 3 2" xfId="33" xr:uid="{3427ECF7-3055-43D6-9476-6194350039F4}"/>
    <cellStyle name="Normal 3 3 2" xfId="18" xr:uid="{F6D7AA5A-62A8-44A1-A7FB-865129BE29A0}"/>
    <cellStyle name="Normal 4" xfId="44" xr:uid="{DDBA0EDB-0760-4718-BCD9-BF9DA255D9FA}"/>
    <cellStyle name="Normal 4 2 2 2 2 2 2 2 3" xfId="8" xr:uid="{A8A51DA3-EA5E-46EB-ADC7-0BD3EAE5F468}"/>
    <cellStyle name="Normal 4 2 2 2 2 2 2 2 3 3 2" xfId="28" xr:uid="{46939948-12EF-4014-8EBB-3DC9D32A1EF4}"/>
    <cellStyle name="Normal 4 2 2 2 2 2 2 2 4 3" xfId="15" xr:uid="{8CE18E19-E38D-4BAC-8E66-240DDB04FE60}"/>
    <cellStyle name="Normal 4 2 2 2 2 2 2 2 4 3 6 2" xfId="37" xr:uid="{E9C0284B-AC65-4D39-8D4A-63D44BAD3BC1}"/>
    <cellStyle name="Normal 4 2 2 2 2 2 2 2 4 5 2" xfId="12" xr:uid="{292A74EE-EF35-4749-9C16-BB9ED70C9509}"/>
    <cellStyle name="Normal 4 2 2 2 2 2 2 5 4 2 3 2 2 3 2 2 4 2" xfId="38" xr:uid="{24270B80-5ED1-462D-9562-820E6C4CB161}"/>
    <cellStyle name="Normal 4 2 2 2 2 2 2 6 2 2 3 2 3 3 2 2" xfId="11" xr:uid="{EA4064EF-6D34-400F-8683-C534E52BBC09}"/>
    <cellStyle name="Normal 4 2 2 2 2 2 2 6 2 2 3 2 3 3 2 2 4 2" xfId="32" xr:uid="{068C9EC5-9105-42C2-97FF-2A9BA6DE0B9D}"/>
    <cellStyle name="Normal 4 2 2 2 3 2 2 3 2 2" xfId="35" xr:uid="{AED28C6A-1433-4C39-A51C-C717C4376E9B}"/>
    <cellStyle name="Normal 4 2 2 2 3 2 7 3 4 2 2" xfId="22" xr:uid="{AEE24C1C-3E9B-4160-AF40-34EF0B98F2CA}"/>
    <cellStyle name="Normal 4 2 4 2 2 3 2" xfId="17" xr:uid="{5C65EF4A-BFDA-4718-8562-3DE416B7FF27}"/>
    <cellStyle name="Normal 4 2 4 2 2 4 2 2 2 2" xfId="6" xr:uid="{37B38595-1360-4F70-B33F-79D426FDA13C}"/>
    <cellStyle name="Normal 4 2 4 2 2 4 2 2 2 2 3 2" xfId="31" xr:uid="{80003F56-B0C8-4CD7-BBCB-F85469EF6CFE}"/>
    <cellStyle name="Normal 4 2 4 2 2 5 4 2 2" xfId="16" xr:uid="{F694F40D-5F6E-4838-8073-BCF906386614}"/>
    <cellStyle name="Normal 4 2 5" xfId="39" xr:uid="{54F06F45-607B-431B-9CDD-EC2824D7DDDA}"/>
    <cellStyle name="Normal 4 3 4 2" xfId="3" xr:uid="{1A8BE450-7DB9-4CC4-A92A-94640DBEBC2B}"/>
    <cellStyle name="Normal 4 3 4 2 2 2" xfId="27" xr:uid="{BAD5EF73-4773-4FFC-909A-B025920F50AC}"/>
    <cellStyle name="Normal 9 2 2 2 3 3 2 2 2 2" xfId="5" xr:uid="{1CF81F2B-52D7-4D89-B57B-8BB2C24236AA}"/>
    <cellStyle name="Normal 9 2 2 2 3 3 2 2 2 2 4 2" xfId="36" xr:uid="{6B2E469C-B563-4495-AF80-82170B6C1D1A}"/>
    <cellStyle name="Normal 9 2 2 2 5 2 2" xfId="9" xr:uid="{41166D55-FCFC-4174-8C56-BDDB3D765A22}"/>
    <cellStyle name="Normal 9 2 2 2 5 2 2 3 2" xfId="34" xr:uid="{86CC6119-7C73-4977-9FA2-FFB2A2FBFAC7}"/>
    <cellStyle name="Normal_Bases Cuisine" xfId="19" xr:uid="{A1A37CAA-9DD9-4A00-BDC1-342E5266C67B}"/>
    <cellStyle name="Normal_Bases Cuisine 2" xfId="50" xr:uid="{41732A6B-056D-4C91-BF02-1360A7FD192C}"/>
    <cellStyle name="Normal_Bons de commande livraison" xfId="23" xr:uid="{96E1AF7B-0C81-45A1-9216-2D4EE8B03634}"/>
    <cellStyle name="Normal_Comparer recettes 2009 OK 2 2" xfId="10" xr:uid="{8A523B4E-7DB2-4D3C-B519-9FC97E0BE565}"/>
    <cellStyle name="Normal_Forum Marais 15 09 2001 2 2 2" xfId="21" xr:uid="{70987C75-8013-4FE0-AF36-199B927026E1}"/>
    <cellStyle name="Normal_Forum Marais 15 09 2001_Fiche technique C2 Mars 2008 " xfId="49" xr:uid="{E7D0C7FA-8B6C-4078-9F78-7214EE242BB7}"/>
    <cellStyle name="Normal_FT Cuisson Evolutive" xfId="13" xr:uid="{30043371-FB1E-469A-8FC3-CEE9C27FC14F}"/>
    <cellStyle name="Normal_GERMCN UPC brouillon" xfId="43" xr:uid="{1B15DA5D-088E-4BE3-8791-AB285A9AFB2A}"/>
    <cellStyle name="Normal_space" xfId="48" xr:uid="{A078D014-4A25-4CB3-90FF-A9F246CDAFAF}"/>
  </cellStyles>
  <dxfs count="1">
    <dxf>
      <font>
        <b/>
        <i val="0"/>
        <color rgb="FFC00000"/>
      </font>
      <numFmt numFmtId="164" formatCode="0.000"/>
    </dxf>
  </dxfs>
  <tableStyles count="0" defaultTableStyle="TableStyleMedium2" defaultPivotStyle="PivotStyleLight16"/>
  <colors>
    <mruColors>
      <color rgb="FF6A5ACD"/>
      <color rgb="FF0033CC"/>
      <color rgb="FF9683EC"/>
      <color rgb="FF8DB600"/>
      <color rgb="FFCAFF70"/>
      <color rgb="FF3EB489"/>
      <color rgb="FF00FA9A"/>
      <color rgb="FFFFC000"/>
      <color rgb="FF26C4E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oneCellAnchor>
    <xdr:from>
      <xdr:col>19</xdr:col>
      <xdr:colOff>271785</xdr:colOff>
      <xdr:row>167</xdr:row>
      <xdr:rowOff>22224</xdr:rowOff>
    </xdr:from>
    <xdr:ext cx="1925029" cy="2962276"/>
    <xdr:pic>
      <xdr:nvPicPr>
        <xdr:cNvPr id="2" name="Image 1" descr="Résultat de recherche d'images pour &quot;police de caractères comparer calibri et helvetica&quot;">
          <a:extLst>
            <a:ext uri="{FF2B5EF4-FFF2-40B4-BE49-F238E27FC236}">
              <a16:creationId xmlns:a16="http://schemas.microsoft.com/office/drawing/2014/main" id="{861C7EB4-A03A-4165-894A-862FEF718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5785" y="48352074"/>
          <a:ext cx="1925029" cy="29622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241300</xdr:colOff>
      <xdr:row>155</xdr:row>
      <xdr:rowOff>22227</xdr:rowOff>
    </xdr:from>
    <xdr:ext cx="1866900" cy="1918066"/>
    <xdr:pic>
      <xdr:nvPicPr>
        <xdr:cNvPr id="3" name="Image 2" descr="Résultat de recherche d'images">
          <a:extLst>
            <a:ext uri="{FF2B5EF4-FFF2-40B4-BE49-F238E27FC236}">
              <a16:creationId xmlns:a16="http://schemas.microsoft.com/office/drawing/2014/main" id="{6BBE81F3-6F3F-48CB-857E-3B5B70B19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05300" y="43780077"/>
          <a:ext cx="1866900" cy="19180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199118</xdr:colOff>
      <xdr:row>184</xdr:row>
      <xdr:rowOff>15875</xdr:rowOff>
    </xdr:from>
    <xdr:ext cx="1807482" cy="1952625"/>
    <xdr:pic>
      <xdr:nvPicPr>
        <xdr:cNvPr id="4" name="Image 3" descr="Résultat de recherche d'images pour &quot;police de caractères cambria&quot;">
          <a:extLst>
            <a:ext uri="{FF2B5EF4-FFF2-40B4-BE49-F238E27FC236}">
              <a16:creationId xmlns:a16="http://schemas.microsoft.com/office/drawing/2014/main" id="{AD78EB24-8E88-40DF-A2AF-B2ACF18FBB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63118" y="54822725"/>
          <a:ext cx="1807482" cy="195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244476</xdr:colOff>
      <xdr:row>160</xdr:row>
      <xdr:rowOff>358775</xdr:rowOff>
    </xdr:from>
    <xdr:ext cx="1889124" cy="1965742"/>
    <xdr:pic>
      <xdr:nvPicPr>
        <xdr:cNvPr id="5" name="Image 4" descr="Akzidenz-Grotesk — Wikipédia">
          <a:extLst>
            <a:ext uri="{FF2B5EF4-FFF2-40B4-BE49-F238E27FC236}">
              <a16:creationId xmlns:a16="http://schemas.microsoft.com/office/drawing/2014/main" id="{27BA550E-AFCB-4B22-AB0A-0EFEFFE96F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008476" y="46021625"/>
          <a:ext cx="1889124" cy="19657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221080</xdr:colOff>
      <xdr:row>176</xdr:row>
      <xdr:rowOff>50800</xdr:rowOff>
    </xdr:from>
    <xdr:ext cx="1950620" cy="2476499"/>
    <xdr:pic>
      <xdr:nvPicPr>
        <xdr:cNvPr id="6" name="Image 5" descr="Garamond (police d'écriture) — Wikipédia">
          <a:extLst>
            <a:ext uri="{FF2B5EF4-FFF2-40B4-BE49-F238E27FC236}">
              <a16:creationId xmlns:a16="http://schemas.microsoft.com/office/drawing/2014/main" id="{E48A7B33-2F8F-4A9A-A117-E2E0E6767C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985080" y="51809650"/>
          <a:ext cx="1950620" cy="2476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476250</xdr:colOff>
      <xdr:row>193</xdr:row>
      <xdr:rowOff>95250</xdr:rowOff>
    </xdr:from>
    <xdr:ext cx="2562583" cy="276253"/>
    <xdr:pic>
      <xdr:nvPicPr>
        <xdr:cNvPr id="7" name="Image 6">
          <a:extLst>
            <a:ext uri="{FF2B5EF4-FFF2-40B4-BE49-F238E27FC236}">
              <a16:creationId xmlns:a16="http://schemas.microsoft.com/office/drawing/2014/main" id="{5456F0B6-99F9-426D-891A-A3444E90DF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91000" y="58302525"/>
          <a:ext cx="2562583" cy="276253"/>
        </a:xfrm>
        <a:prstGeom prst="rect">
          <a:avLst/>
        </a:prstGeom>
      </xdr:spPr>
    </xdr:pic>
    <xdr:clientData/>
  </xdr:oneCellAnchor>
  <xdr:oneCellAnchor>
    <xdr:from>
      <xdr:col>4</xdr:col>
      <xdr:colOff>695324</xdr:colOff>
      <xdr:row>195</xdr:row>
      <xdr:rowOff>47624</xdr:rowOff>
    </xdr:from>
    <xdr:ext cx="2095501" cy="1123055"/>
    <xdr:pic>
      <xdr:nvPicPr>
        <xdr:cNvPr id="8" name="Image 7">
          <a:extLst>
            <a:ext uri="{FF2B5EF4-FFF2-40B4-BE49-F238E27FC236}">
              <a16:creationId xmlns:a16="http://schemas.microsoft.com/office/drawing/2014/main" id="{9C8C2D04-252F-487C-8AD2-C67A32D10E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10074" y="59016899"/>
          <a:ext cx="2095501" cy="1123055"/>
        </a:xfrm>
        <a:prstGeom prst="rect">
          <a:avLst/>
        </a:prstGeom>
      </xdr:spPr>
    </xdr:pic>
    <xdr:clientData/>
  </xdr:oneCellAnchor>
  <xdr:oneCellAnchor>
    <xdr:from>
      <xdr:col>15</xdr:col>
      <xdr:colOff>361950</xdr:colOff>
      <xdr:row>193</xdr:row>
      <xdr:rowOff>215900</xdr:rowOff>
    </xdr:from>
    <xdr:ext cx="6257925" cy="1895475"/>
    <xdr:pic>
      <xdr:nvPicPr>
        <xdr:cNvPr id="9" name="Image 8">
          <a:extLst>
            <a:ext uri="{FF2B5EF4-FFF2-40B4-BE49-F238E27FC236}">
              <a16:creationId xmlns:a16="http://schemas.microsoft.com/office/drawing/2014/main" id="{65A8C846-8570-48FD-90F8-4B1BE9E0FDB3}"/>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896975" y="58423175"/>
          <a:ext cx="6257925" cy="1895475"/>
        </a:xfrm>
        <a:prstGeom prst="rect">
          <a:avLst/>
        </a:prstGeom>
      </xdr:spPr>
    </xdr:pic>
    <xdr:clientData/>
  </xdr:oneCellAnchor>
  <xdr:oneCellAnchor>
    <xdr:from>
      <xdr:col>33</xdr:col>
      <xdr:colOff>355600</xdr:colOff>
      <xdr:row>238</xdr:row>
      <xdr:rowOff>317500</xdr:rowOff>
    </xdr:from>
    <xdr:ext cx="1781299" cy="1686185"/>
    <xdr:pic>
      <xdr:nvPicPr>
        <xdr:cNvPr id="10" name="Picture 1">
          <a:extLst>
            <a:ext uri="{FF2B5EF4-FFF2-40B4-BE49-F238E27FC236}">
              <a16:creationId xmlns:a16="http://schemas.microsoft.com/office/drawing/2014/main" id="{C3035C2D-B965-4D44-B30C-FF66617CB06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121225" y="7978457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236</xdr:row>
      <xdr:rowOff>469900</xdr:rowOff>
    </xdr:from>
    <xdr:ext cx="558799" cy="562381"/>
    <xdr:pic>
      <xdr:nvPicPr>
        <xdr:cNvPr id="11" name="Image 10">
          <a:extLst>
            <a:ext uri="{FF2B5EF4-FFF2-40B4-BE49-F238E27FC236}">
              <a16:creationId xmlns:a16="http://schemas.microsoft.com/office/drawing/2014/main" id="{EAEE5411-C8CD-4960-A1A2-6014B4F8C066}"/>
            </a:ext>
          </a:extLst>
        </xdr:cNvPr>
        <xdr:cNvPicPr>
          <a:picLocks noChangeAspect="1"/>
        </xdr:cNvPicPr>
      </xdr:nvPicPr>
      <xdr:blipFill>
        <a:blip xmlns:r="http://schemas.openxmlformats.org/officeDocument/2006/relationships" r:embed="rId10"/>
        <a:stretch>
          <a:fillRect/>
        </a:stretch>
      </xdr:blipFill>
      <xdr:spPr>
        <a:xfrm>
          <a:off x="14284326" y="78908275"/>
          <a:ext cx="558799" cy="562381"/>
        </a:xfrm>
        <a:prstGeom prst="rect">
          <a:avLst/>
        </a:prstGeom>
        <a:solidFill>
          <a:srgbClr val="000000"/>
        </a:solidFill>
      </xdr:spPr>
    </xdr:pic>
    <xdr:clientData/>
  </xdr:oneCellAnchor>
  <xdr:oneCellAnchor>
    <xdr:from>
      <xdr:col>17</xdr:col>
      <xdr:colOff>215900</xdr:colOff>
      <xdr:row>236</xdr:row>
      <xdr:rowOff>457200</xdr:rowOff>
    </xdr:from>
    <xdr:ext cx="533400" cy="536755"/>
    <xdr:pic>
      <xdr:nvPicPr>
        <xdr:cNvPr id="12" name="Image 11">
          <a:extLst>
            <a:ext uri="{FF2B5EF4-FFF2-40B4-BE49-F238E27FC236}">
              <a16:creationId xmlns:a16="http://schemas.microsoft.com/office/drawing/2014/main" id="{7CCCC371-035E-4B11-9FDE-FBC808D28B1D}"/>
            </a:ext>
          </a:extLst>
        </xdr:cNvPr>
        <xdr:cNvPicPr>
          <a:picLocks noChangeAspect="1"/>
        </xdr:cNvPicPr>
      </xdr:nvPicPr>
      <xdr:blipFill>
        <a:blip xmlns:r="http://schemas.openxmlformats.org/officeDocument/2006/relationships" r:embed="rId11"/>
        <a:stretch>
          <a:fillRect/>
        </a:stretch>
      </xdr:blipFill>
      <xdr:spPr>
        <a:xfrm>
          <a:off x="15455900" y="78895575"/>
          <a:ext cx="533400" cy="536755"/>
        </a:xfrm>
        <a:prstGeom prst="rect">
          <a:avLst/>
        </a:prstGeom>
      </xdr:spPr>
    </xdr:pic>
    <xdr:clientData/>
  </xdr:oneCellAnchor>
  <xdr:oneCellAnchor>
    <xdr:from>
      <xdr:col>18</xdr:col>
      <xdr:colOff>381001</xdr:colOff>
      <xdr:row>236</xdr:row>
      <xdr:rowOff>431801</xdr:rowOff>
    </xdr:from>
    <xdr:ext cx="584200" cy="556214"/>
    <xdr:pic>
      <xdr:nvPicPr>
        <xdr:cNvPr id="13" name="Image 12">
          <a:extLst>
            <a:ext uri="{FF2B5EF4-FFF2-40B4-BE49-F238E27FC236}">
              <a16:creationId xmlns:a16="http://schemas.microsoft.com/office/drawing/2014/main" id="{762FE541-C70D-42B5-AE9A-6B610E5851DE}"/>
            </a:ext>
          </a:extLst>
        </xdr:cNvPr>
        <xdr:cNvPicPr>
          <a:picLocks noChangeAspect="1"/>
        </xdr:cNvPicPr>
      </xdr:nvPicPr>
      <xdr:blipFill>
        <a:blip xmlns:r="http://schemas.openxmlformats.org/officeDocument/2006/relationships" r:embed="rId12"/>
        <a:stretch>
          <a:fillRect/>
        </a:stretch>
      </xdr:blipFill>
      <xdr:spPr>
        <a:xfrm>
          <a:off x="16383001" y="78870176"/>
          <a:ext cx="584200" cy="556214"/>
        </a:xfrm>
        <a:prstGeom prst="rect">
          <a:avLst/>
        </a:prstGeom>
      </xdr:spPr>
    </xdr:pic>
    <xdr:clientData/>
  </xdr:oneCellAnchor>
  <xdr:oneCellAnchor>
    <xdr:from>
      <xdr:col>19</xdr:col>
      <xdr:colOff>622301</xdr:colOff>
      <xdr:row>236</xdr:row>
      <xdr:rowOff>457200</xdr:rowOff>
    </xdr:from>
    <xdr:ext cx="647700" cy="505624"/>
    <xdr:pic>
      <xdr:nvPicPr>
        <xdr:cNvPr id="14" name="Image 13">
          <a:extLst>
            <a:ext uri="{FF2B5EF4-FFF2-40B4-BE49-F238E27FC236}">
              <a16:creationId xmlns:a16="http://schemas.microsoft.com/office/drawing/2014/main" id="{FC681D97-CD1D-489E-9E51-05E2CB3F9D6E}"/>
            </a:ext>
          </a:extLst>
        </xdr:cNvPr>
        <xdr:cNvPicPr>
          <a:picLocks noChangeAspect="1"/>
        </xdr:cNvPicPr>
      </xdr:nvPicPr>
      <xdr:blipFill>
        <a:blip xmlns:r="http://schemas.openxmlformats.org/officeDocument/2006/relationships" r:embed="rId13"/>
        <a:stretch>
          <a:fillRect/>
        </a:stretch>
      </xdr:blipFill>
      <xdr:spPr>
        <a:xfrm>
          <a:off x="17386301" y="78895575"/>
          <a:ext cx="647700" cy="505624"/>
        </a:xfrm>
        <a:prstGeom prst="rect">
          <a:avLst/>
        </a:prstGeom>
      </xdr:spPr>
    </xdr:pic>
    <xdr:clientData/>
  </xdr:oneCellAnchor>
  <xdr:oneCellAnchor>
    <xdr:from>
      <xdr:col>21</xdr:col>
      <xdr:colOff>127000</xdr:colOff>
      <xdr:row>236</xdr:row>
      <xdr:rowOff>431800</xdr:rowOff>
    </xdr:from>
    <xdr:ext cx="518583" cy="533400"/>
    <xdr:pic>
      <xdr:nvPicPr>
        <xdr:cNvPr id="15" name="Image 14">
          <a:extLst>
            <a:ext uri="{FF2B5EF4-FFF2-40B4-BE49-F238E27FC236}">
              <a16:creationId xmlns:a16="http://schemas.microsoft.com/office/drawing/2014/main" id="{8D527AE3-6303-4B75-B4FF-4C8B0D6B529B}"/>
            </a:ext>
          </a:extLst>
        </xdr:cNvPr>
        <xdr:cNvPicPr>
          <a:picLocks noChangeAspect="1"/>
        </xdr:cNvPicPr>
      </xdr:nvPicPr>
      <xdr:blipFill>
        <a:blip xmlns:r="http://schemas.openxmlformats.org/officeDocument/2006/relationships" r:embed="rId14"/>
        <a:stretch>
          <a:fillRect/>
        </a:stretch>
      </xdr:blipFill>
      <xdr:spPr>
        <a:xfrm>
          <a:off x="18453100" y="78870175"/>
          <a:ext cx="518583" cy="533400"/>
        </a:xfrm>
        <a:prstGeom prst="rect">
          <a:avLst/>
        </a:prstGeom>
      </xdr:spPr>
    </xdr:pic>
    <xdr:clientData/>
  </xdr:oneCellAnchor>
  <xdr:oneCellAnchor>
    <xdr:from>
      <xdr:col>21</xdr:col>
      <xdr:colOff>990600</xdr:colOff>
      <xdr:row>236</xdr:row>
      <xdr:rowOff>444500</xdr:rowOff>
    </xdr:from>
    <xdr:ext cx="508000" cy="508000"/>
    <xdr:pic>
      <xdr:nvPicPr>
        <xdr:cNvPr id="16" name="Image 15">
          <a:extLst>
            <a:ext uri="{FF2B5EF4-FFF2-40B4-BE49-F238E27FC236}">
              <a16:creationId xmlns:a16="http://schemas.microsoft.com/office/drawing/2014/main" id="{2D0BE693-C649-4054-A73E-C6BF25F41747}"/>
            </a:ext>
          </a:extLst>
        </xdr:cNvPr>
        <xdr:cNvPicPr>
          <a:picLocks noChangeAspect="1"/>
        </xdr:cNvPicPr>
      </xdr:nvPicPr>
      <xdr:blipFill>
        <a:blip xmlns:r="http://schemas.openxmlformats.org/officeDocument/2006/relationships" r:embed="rId15"/>
        <a:stretch>
          <a:fillRect/>
        </a:stretch>
      </xdr:blipFill>
      <xdr:spPr>
        <a:xfrm>
          <a:off x="19316700" y="78882875"/>
          <a:ext cx="508000" cy="508000"/>
        </a:xfrm>
        <a:prstGeom prst="rect">
          <a:avLst/>
        </a:prstGeom>
      </xdr:spPr>
    </xdr:pic>
    <xdr:clientData/>
  </xdr:oneCellAnchor>
  <xdr:oneCellAnchor>
    <xdr:from>
      <xdr:col>23</xdr:col>
      <xdr:colOff>558800</xdr:colOff>
      <xdr:row>236</xdr:row>
      <xdr:rowOff>469900</xdr:rowOff>
    </xdr:from>
    <xdr:ext cx="516579" cy="469900"/>
    <xdr:pic>
      <xdr:nvPicPr>
        <xdr:cNvPr id="17" name="Image 16">
          <a:extLst>
            <a:ext uri="{FF2B5EF4-FFF2-40B4-BE49-F238E27FC236}">
              <a16:creationId xmlns:a16="http://schemas.microsoft.com/office/drawing/2014/main" id="{388F6C65-D081-4CED-9120-43C57119C5C7}"/>
            </a:ext>
          </a:extLst>
        </xdr:cNvPr>
        <xdr:cNvPicPr>
          <a:picLocks noChangeAspect="1"/>
        </xdr:cNvPicPr>
      </xdr:nvPicPr>
      <xdr:blipFill>
        <a:blip xmlns:r="http://schemas.openxmlformats.org/officeDocument/2006/relationships" r:embed="rId16"/>
        <a:stretch>
          <a:fillRect/>
        </a:stretch>
      </xdr:blipFill>
      <xdr:spPr>
        <a:xfrm>
          <a:off x="21161375" y="78908275"/>
          <a:ext cx="516579" cy="469900"/>
        </a:xfrm>
        <a:prstGeom prst="rect">
          <a:avLst/>
        </a:prstGeom>
      </xdr:spPr>
    </xdr:pic>
    <xdr:clientData/>
  </xdr:oneCellAnchor>
  <xdr:oneCellAnchor>
    <xdr:from>
      <xdr:col>22</xdr:col>
      <xdr:colOff>673100</xdr:colOff>
      <xdr:row>236</xdr:row>
      <xdr:rowOff>457200</xdr:rowOff>
    </xdr:from>
    <xdr:ext cx="495299" cy="495299"/>
    <xdr:pic>
      <xdr:nvPicPr>
        <xdr:cNvPr id="18" name="Image 17">
          <a:extLst>
            <a:ext uri="{FF2B5EF4-FFF2-40B4-BE49-F238E27FC236}">
              <a16:creationId xmlns:a16="http://schemas.microsoft.com/office/drawing/2014/main" id="{6CBFFFFE-BAF3-461E-B8B0-06861361FC18}"/>
            </a:ext>
          </a:extLst>
        </xdr:cNvPr>
        <xdr:cNvPicPr>
          <a:picLocks noChangeAspect="1"/>
        </xdr:cNvPicPr>
      </xdr:nvPicPr>
      <xdr:blipFill>
        <a:blip xmlns:r="http://schemas.openxmlformats.org/officeDocument/2006/relationships" r:embed="rId17"/>
        <a:stretch>
          <a:fillRect/>
        </a:stretch>
      </xdr:blipFill>
      <xdr:spPr>
        <a:xfrm>
          <a:off x="20208875" y="78895575"/>
          <a:ext cx="495299" cy="4952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11</xdr:col>
      <xdr:colOff>257175</xdr:colOff>
      <xdr:row>48</xdr:row>
      <xdr:rowOff>142874</xdr:rowOff>
    </xdr:from>
    <xdr:ext cx="1864180" cy="2352675"/>
    <xdr:pic>
      <xdr:nvPicPr>
        <xdr:cNvPr id="2" name="Image 1">
          <a:extLst>
            <a:ext uri="{FF2B5EF4-FFF2-40B4-BE49-F238E27FC236}">
              <a16:creationId xmlns:a16="http://schemas.microsoft.com/office/drawing/2014/main" id="{91B4EEB2-F76A-4F06-BC04-7181C24A8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2600" y="15211424"/>
          <a:ext cx="1864180" cy="2352675"/>
        </a:xfrm>
        <a:prstGeom prst="rect">
          <a:avLst/>
        </a:prstGeom>
      </xdr:spPr>
    </xdr:pic>
    <xdr:clientData/>
  </xdr:oneCellAnchor>
  <xdr:oneCellAnchor>
    <xdr:from>
      <xdr:col>10</xdr:col>
      <xdr:colOff>390526</xdr:colOff>
      <xdr:row>6</xdr:row>
      <xdr:rowOff>285750</xdr:rowOff>
    </xdr:from>
    <xdr:ext cx="3467100" cy="1209675"/>
    <xdr:pic>
      <xdr:nvPicPr>
        <xdr:cNvPr id="3" name="Image 2">
          <a:extLst>
            <a:ext uri="{FF2B5EF4-FFF2-40B4-BE49-F238E27FC236}">
              <a16:creationId xmlns:a16="http://schemas.microsoft.com/office/drawing/2014/main" id="{BC064CAB-E854-4425-B665-FE92C4CCAF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6" y="2143125"/>
          <a:ext cx="3467100" cy="1209675"/>
        </a:xfrm>
        <a:prstGeom prst="rect">
          <a:avLst/>
        </a:prstGeom>
      </xdr:spPr>
    </xdr:pic>
    <xdr:clientData/>
  </xdr:oneCellAnchor>
  <xdr:oneCellAnchor>
    <xdr:from>
      <xdr:col>9</xdr:col>
      <xdr:colOff>666750</xdr:colOff>
      <xdr:row>14</xdr:row>
      <xdr:rowOff>38100</xdr:rowOff>
    </xdr:from>
    <xdr:ext cx="4219575" cy="2057400"/>
    <xdr:pic>
      <xdr:nvPicPr>
        <xdr:cNvPr id="4" name="Image 3">
          <a:extLst>
            <a:ext uri="{FF2B5EF4-FFF2-40B4-BE49-F238E27FC236}">
              <a16:creationId xmlns:a16="http://schemas.microsoft.com/office/drawing/2014/main" id="{9E40BC58-F43D-4864-AB17-7B3F4AC676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53300" y="4410075"/>
          <a:ext cx="4219575" cy="2057400"/>
        </a:xfrm>
        <a:prstGeom prst="rect">
          <a:avLst/>
        </a:prstGeom>
      </xdr:spPr>
    </xdr:pic>
    <xdr:clientData/>
  </xdr:oneCellAnchor>
  <xdr:oneCellAnchor>
    <xdr:from>
      <xdr:col>0</xdr:col>
      <xdr:colOff>400049</xdr:colOff>
      <xdr:row>201</xdr:row>
      <xdr:rowOff>209548</xdr:rowOff>
    </xdr:from>
    <xdr:ext cx="5756069" cy="3124201"/>
    <xdr:pic>
      <xdr:nvPicPr>
        <xdr:cNvPr id="5" name="Image 4">
          <a:extLst>
            <a:ext uri="{FF2B5EF4-FFF2-40B4-BE49-F238E27FC236}">
              <a16:creationId xmlns:a16="http://schemas.microsoft.com/office/drawing/2014/main" id="{35230B4F-512A-48F1-B881-98614A180F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0049" y="63360298"/>
          <a:ext cx="5756069" cy="3124201"/>
        </a:xfrm>
        <a:prstGeom prst="rect">
          <a:avLst/>
        </a:prstGeom>
      </xdr:spPr>
    </xdr:pic>
    <xdr:clientData/>
  </xdr:oneCellAnchor>
  <xdr:oneCellAnchor>
    <xdr:from>
      <xdr:col>9</xdr:col>
      <xdr:colOff>47626</xdr:colOff>
      <xdr:row>151</xdr:row>
      <xdr:rowOff>95250</xdr:rowOff>
    </xdr:from>
    <xdr:ext cx="4991100" cy="1531480"/>
    <xdr:pic>
      <xdr:nvPicPr>
        <xdr:cNvPr id="6" name="Image 5">
          <a:extLst>
            <a:ext uri="{FF2B5EF4-FFF2-40B4-BE49-F238E27FC236}">
              <a16:creationId xmlns:a16="http://schemas.microsoft.com/office/drawing/2014/main" id="{CB8D4BF8-5537-4E6E-99D4-28857FFE15D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029051" y="47539275"/>
          <a:ext cx="4991100" cy="1531480"/>
        </a:xfrm>
        <a:prstGeom prst="rect">
          <a:avLst/>
        </a:prstGeom>
      </xdr:spPr>
    </xdr:pic>
    <xdr:clientData/>
  </xdr:oneCellAnchor>
  <xdr:oneCellAnchor>
    <xdr:from>
      <xdr:col>9</xdr:col>
      <xdr:colOff>219075</xdr:colOff>
      <xdr:row>174</xdr:row>
      <xdr:rowOff>95251</xdr:rowOff>
    </xdr:from>
    <xdr:ext cx="4800149" cy="1447800"/>
    <xdr:pic>
      <xdr:nvPicPr>
        <xdr:cNvPr id="7" name="Image 6">
          <a:extLst>
            <a:ext uri="{FF2B5EF4-FFF2-40B4-BE49-F238E27FC236}">
              <a16:creationId xmlns:a16="http://schemas.microsoft.com/office/drawing/2014/main" id="{37470AB2-41A9-4AD7-B74E-6B51DCE1C41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200500" y="54768751"/>
          <a:ext cx="4800149" cy="1447800"/>
        </a:xfrm>
        <a:prstGeom prst="rect">
          <a:avLst/>
        </a:prstGeom>
      </xdr:spPr>
    </xdr:pic>
    <xdr:clientData/>
  </xdr:oneCellAnchor>
  <xdr:oneCellAnchor>
    <xdr:from>
      <xdr:col>8</xdr:col>
      <xdr:colOff>523875</xdr:colOff>
      <xdr:row>57</xdr:row>
      <xdr:rowOff>304801</xdr:rowOff>
    </xdr:from>
    <xdr:ext cx="5847231" cy="3390900"/>
    <xdr:pic>
      <xdr:nvPicPr>
        <xdr:cNvPr id="8" name="Image 7">
          <a:extLst>
            <a:ext uri="{FF2B5EF4-FFF2-40B4-BE49-F238E27FC236}">
              <a16:creationId xmlns:a16="http://schemas.microsoft.com/office/drawing/2014/main" id="{BFE78E8A-5644-4AE3-A148-CF762C9E4E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743300" y="18202276"/>
          <a:ext cx="5847231" cy="3390900"/>
        </a:xfrm>
        <a:prstGeom prst="rect">
          <a:avLst/>
        </a:prstGeom>
      </xdr:spPr>
    </xdr:pic>
    <xdr:clientData/>
  </xdr:oneCellAnchor>
  <xdr:oneCellAnchor>
    <xdr:from>
      <xdr:col>9</xdr:col>
      <xdr:colOff>371475</xdr:colOff>
      <xdr:row>84</xdr:row>
      <xdr:rowOff>114301</xdr:rowOff>
    </xdr:from>
    <xdr:ext cx="5427503" cy="4324349"/>
    <xdr:pic>
      <xdr:nvPicPr>
        <xdr:cNvPr id="9" name="Image 8">
          <a:extLst>
            <a:ext uri="{FF2B5EF4-FFF2-40B4-BE49-F238E27FC236}">
              <a16:creationId xmlns:a16="http://schemas.microsoft.com/office/drawing/2014/main" id="{16DAE6AD-E4B4-477F-AE7E-7B43E2FB143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352900" y="26498551"/>
          <a:ext cx="5427503" cy="4324349"/>
        </a:xfrm>
        <a:prstGeom prst="rect">
          <a:avLst/>
        </a:prstGeom>
      </xdr:spPr>
    </xdr:pic>
    <xdr:clientData/>
  </xdr:oneCellAnchor>
  <xdr:oneCellAnchor>
    <xdr:from>
      <xdr:col>8</xdr:col>
      <xdr:colOff>76199</xdr:colOff>
      <xdr:row>201</xdr:row>
      <xdr:rowOff>304800</xdr:rowOff>
    </xdr:from>
    <xdr:ext cx="6456835" cy="1562100"/>
    <xdr:pic>
      <xdr:nvPicPr>
        <xdr:cNvPr id="10" name="Image 9">
          <a:extLst>
            <a:ext uri="{FF2B5EF4-FFF2-40B4-BE49-F238E27FC236}">
              <a16:creationId xmlns:a16="http://schemas.microsoft.com/office/drawing/2014/main" id="{F2BE65F4-9377-4655-81B5-A162B63845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295624" y="63465075"/>
          <a:ext cx="6456835" cy="1562100"/>
        </a:xfrm>
        <a:prstGeom prst="rect">
          <a:avLst/>
        </a:prstGeom>
      </xdr:spPr>
    </xdr:pic>
    <xdr:clientData/>
  </xdr:oneCellAnchor>
  <xdr:oneCellAnchor>
    <xdr:from>
      <xdr:col>20</xdr:col>
      <xdr:colOff>381000</xdr:colOff>
      <xdr:row>170</xdr:row>
      <xdr:rowOff>38100</xdr:rowOff>
    </xdr:from>
    <xdr:ext cx="5120307" cy="6562725"/>
    <xdr:pic>
      <xdr:nvPicPr>
        <xdr:cNvPr id="11" name="Image 10">
          <a:extLst>
            <a:ext uri="{FF2B5EF4-FFF2-40B4-BE49-F238E27FC236}">
              <a16:creationId xmlns:a16="http://schemas.microsoft.com/office/drawing/2014/main" id="{B2B531E0-F6E4-4CFF-A10E-E7673120006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1716225" y="53454300"/>
          <a:ext cx="5120307" cy="65627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12</xdr:col>
      <xdr:colOff>571500</xdr:colOff>
      <xdr:row>9</xdr:row>
      <xdr:rowOff>228600</xdr:rowOff>
    </xdr:from>
    <xdr:ext cx="3857625" cy="2128665"/>
    <xdr:pic>
      <xdr:nvPicPr>
        <xdr:cNvPr id="6" name="Image 5">
          <a:extLst>
            <a:ext uri="{FF2B5EF4-FFF2-40B4-BE49-F238E27FC236}">
              <a16:creationId xmlns:a16="http://schemas.microsoft.com/office/drawing/2014/main" id="{6E466FDD-FC37-43E5-914C-DA2252E7789A}"/>
            </a:ext>
          </a:extLst>
        </xdr:cNvPr>
        <xdr:cNvPicPr>
          <a:picLocks noChangeAspect="1"/>
        </xdr:cNvPicPr>
      </xdr:nvPicPr>
      <xdr:blipFill>
        <a:blip xmlns:r="http://schemas.openxmlformats.org/officeDocument/2006/relationships" r:embed="rId1"/>
        <a:stretch>
          <a:fillRect/>
        </a:stretch>
      </xdr:blipFill>
      <xdr:spPr>
        <a:xfrm>
          <a:off x="16230600" y="2476500"/>
          <a:ext cx="3857625" cy="2128665"/>
        </a:xfrm>
        <a:prstGeom prst="rect">
          <a:avLst/>
        </a:prstGeom>
      </xdr:spPr>
    </xdr:pic>
    <xdr:clientData/>
  </xdr:oneCellAnchor>
  <xdr:twoCellAnchor editAs="oneCell">
    <xdr:from>
      <xdr:col>9</xdr:col>
      <xdr:colOff>9525</xdr:colOff>
      <xdr:row>59</xdr:row>
      <xdr:rowOff>228600</xdr:rowOff>
    </xdr:from>
    <xdr:to>
      <xdr:col>10</xdr:col>
      <xdr:colOff>696358</xdr:colOff>
      <xdr:row>65</xdr:row>
      <xdr:rowOff>228600</xdr:rowOff>
    </xdr:to>
    <xdr:pic>
      <xdr:nvPicPr>
        <xdr:cNvPr id="9" name="Image 8">
          <a:extLst>
            <a:ext uri="{FF2B5EF4-FFF2-40B4-BE49-F238E27FC236}">
              <a16:creationId xmlns:a16="http://schemas.microsoft.com/office/drawing/2014/main" id="{34FB69A8-9CEF-E3FE-31CE-0A28D9558D57}"/>
            </a:ext>
          </a:extLst>
        </xdr:cNvPr>
        <xdr:cNvPicPr>
          <a:picLocks noChangeAspect="1"/>
        </xdr:cNvPicPr>
      </xdr:nvPicPr>
      <xdr:blipFill>
        <a:blip xmlns:r="http://schemas.openxmlformats.org/officeDocument/2006/relationships" r:embed="rId2"/>
        <a:stretch>
          <a:fillRect/>
        </a:stretch>
      </xdr:blipFill>
      <xdr:spPr>
        <a:xfrm>
          <a:off x="13344525" y="14382750"/>
          <a:ext cx="1448833" cy="1428750"/>
        </a:xfrm>
        <a:prstGeom prst="rect">
          <a:avLst/>
        </a:prstGeom>
      </xdr:spPr>
    </xdr:pic>
    <xdr:clientData/>
  </xdr:twoCellAnchor>
  <xdr:oneCellAnchor>
    <xdr:from>
      <xdr:col>8</xdr:col>
      <xdr:colOff>196850</xdr:colOff>
      <xdr:row>21</xdr:row>
      <xdr:rowOff>38100</xdr:rowOff>
    </xdr:from>
    <xdr:ext cx="2223949" cy="1028700"/>
    <xdr:pic>
      <xdr:nvPicPr>
        <xdr:cNvPr id="14" name="Image 13">
          <a:extLst>
            <a:ext uri="{FF2B5EF4-FFF2-40B4-BE49-F238E27FC236}">
              <a16:creationId xmlns:a16="http://schemas.microsoft.com/office/drawing/2014/main" id="{A48BAA05-C0F3-4864-B665-9C347E12E2CF}"/>
            </a:ext>
          </a:extLst>
        </xdr:cNvPr>
        <xdr:cNvPicPr>
          <a:picLocks noChangeAspect="1"/>
        </xdr:cNvPicPr>
      </xdr:nvPicPr>
      <xdr:blipFill>
        <a:blip xmlns:r="http://schemas.openxmlformats.org/officeDocument/2006/relationships" r:embed="rId3"/>
        <a:stretch>
          <a:fillRect/>
        </a:stretch>
      </xdr:blipFill>
      <xdr:spPr>
        <a:xfrm>
          <a:off x="38563550" y="7048500"/>
          <a:ext cx="2223949" cy="1028700"/>
        </a:xfrm>
        <a:prstGeom prst="rect">
          <a:avLst/>
        </a:prstGeom>
      </xdr:spPr>
    </xdr:pic>
    <xdr:clientData/>
  </xdr:oneCellAnchor>
  <xdr:oneCellAnchor>
    <xdr:from>
      <xdr:col>8</xdr:col>
      <xdr:colOff>365125</xdr:colOff>
      <xdr:row>33</xdr:row>
      <xdr:rowOff>44450</xdr:rowOff>
    </xdr:from>
    <xdr:ext cx="2248026" cy="1098550"/>
    <xdr:pic>
      <xdr:nvPicPr>
        <xdr:cNvPr id="15" name="Image 14">
          <a:extLst>
            <a:ext uri="{FF2B5EF4-FFF2-40B4-BE49-F238E27FC236}">
              <a16:creationId xmlns:a16="http://schemas.microsoft.com/office/drawing/2014/main" id="{C9877BD4-876C-441B-9C6B-22B910753B2C}"/>
            </a:ext>
          </a:extLst>
        </xdr:cNvPr>
        <xdr:cNvPicPr>
          <a:picLocks noChangeAspect="1"/>
        </xdr:cNvPicPr>
      </xdr:nvPicPr>
      <xdr:blipFill>
        <a:blip xmlns:r="http://schemas.openxmlformats.org/officeDocument/2006/relationships" r:embed="rId4"/>
        <a:stretch>
          <a:fillRect/>
        </a:stretch>
      </xdr:blipFill>
      <xdr:spPr>
        <a:xfrm>
          <a:off x="38731825" y="9912350"/>
          <a:ext cx="2248026" cy="1098550"/>
        </a:xfrm>
        <a:prstGeom prst="rect">
          <a:avLst/>
        </a:prstGeom>
      </xdr:spPr>
    </xdr:pic>
    <xdr:clientData/>
  </xdr:oneCellAnchor>
  <xdr:oneCellAnchor>
    <xdr:from>
      <xdr:col>9</xdr:col>
      <xdr:colOff>142875</xdr:colOff>
      <xdr:row>44</xdr:row>
      <xdr:rowOff>209550</xdr:rowOff>
    </xdr:from>
    <xdr:ext cx="1057275" cy="1120810"/>
    <xdr:pic>
      <xdr:nvPicPr>
        <xdr:cNvPr id="16" name="Image 15">
          <a:extLst>
            <a:ext uri="{FF2B5EF4-FFF2-40B4-BE49-F238E27FC236}">
              <a16:creationId xmlns:a16="http://schemas.microsoft.com/office/drawing/2014/main" id="{3399174D-4FBE-4C37-9AA4-4477D85E7B44}"/>
            </a:ext>
          </a:extLst>
        </xdr:cNvPr>
        <xdr:cNvPicPr>
          <a:picLocks noChangeAspect="1"/>
        </xdr:cNvPicPr>
      </xdr:nvPicPr>
      <xdr:blipFill>
        <a:blip xmlns:r="http://schemas.openxmlformats.org/officeDocument/2006/relationships" r:embed="rId5"/>
        <a:stretch>
          <a:fillRect/>
        </a:stretch>
      </xdr:blipFill>
      <xdr:spPr>
        <a:xfrm>
          <a:off x="39309675" y="12696825"/>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23</xdr:row>
      <xdr:rowOff>0</xdr:rowOff>
    </xdr:from>
    <xdr:to>
      <xdr:col>15</xdr:col>
      <xdr:colOff>457200</xdr:colOff>
      <xdr:row>67</xdr:row>
      <xdr:rowOff>22399</xdr:rowOff>
    </xdr:to>
    <xdr:pic>
      <xdr:nvPicPr>
        <xdr:cNvPr id="2" name="Image 1">
          <a:extLst>
            <a:ext uri="{FF2B5EF4-FFF2-40B4-BE49-F238E27FC236}">
              <a16:creationId xmlns:a16="http://schemas.microsoft.com/office/drawing/2014/main" id="{CF9090C1-C593-4DA7-A01A-86F4608825F6}"/>
            </a:ext>
          </a:extLst>
        </xdr:cNvPr>
        <xdr:cNvPicPr>
          <a:picLocks noChangeAspect="1"/>
        </xdr:cNvPicPr>
      </xdr:nvPicPr>
      <xdr:blipFill>
        <a:blip xmlns:r="http://schemas.openxmlformats.org/officeDocument/2006/relationships" r:embed="rId1"/>
        <a:stretch>
          <a:fillRect/>
        </a:stretch>
      </xdr:blipFill>
      <xdr:spPr>
        <a:xfrm>
          <a:off x="2257425" y="4610100"/>
          <a:ext cx="7572375" cy="8690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18</xdr:col>
      <xdr:colOff>438150</xdr:colOff>
      <xdr:row>18</xdr:row>
      <xdr:rowOff>276225</xdr:rowOff>
    </xdr:from>
    <xdr:ext cx="2223949" cy="1028700"/>
    <xdr:pic>
      <xdr:nvPicPr>
        <xdr:cNvPr id="2" name="Image 1">
          <a:extLst>
            <a:ext uri="{FF2B5EF4-FFF2-40B4-BE49-F238E27FC236}">
              <a16:creationId xmlns:a16="http://schemas.microsoft.com/office/drawing/2014/main" id="{12C1E768-B8E9-4453-8AAD-509E80BB0CDA}"/>
            </a:ext>
          </a:extLst>
        </xdr:cNvPr>
        <xdr:cNvPicPr>
          <a:picLocks noChangeAspect="1"/>
        </xdr:cNvPicPr>
      </xdr:nvPicPr>
      <xdr:blipFill>
        <a:blip xmlns:r="http://schemas.openxmlformats.org/officeDocument/2006/relationships" r:embed="rId1"/>
        <a:stretch>
          <a:fillRect/>
        </a:stretch>
      </xdr:blipFill>
      <xdr:spPr>
        <a:xfrm>
          <a:off x="17830800" y="5791200"/>
          <a:ext cx="2223949" cy="1028700"/>
        </a:xfrm>
        <a:prstGeom prst="rect">
          <a:avLst/>
        </a:prstGeom>
      </xdr:spPr>
    </xdr:pic>
    <xdr:clientData/>
  </xdr:oneCellAnchor>
  <xdr:oneCellAnchor>
    <xdr:from>
      <xdr:col>18</xdr:col>
      <xdr:colOff>495300</xdr:colOff>
      <xdr:row>28</xdr:row>
      <xdr:rowOff>180975</xdr:rowOff>
    </xdr:from>
    <xdr:ext cx="2248026" cy="1098550"/>
    <xdr:pic>
      <xdr:nvPicPr>
        <xdr:cNvPr id="3" name="Image 2">
          <a:extLst>
            <a:ext uri="{FF2B5EF4-FFF2-40B4-BE49-F238E27FC236}">
              <a16:creationId xmlns:a16="http://schemas.microsoft.com/office/drawing/2014/main" id="{B74D7A2C-9E7A-4C74-9769-7B2986B32401}"/>
            </a:ext>
          </a:extLst>
        </xdr:cNvPr>
        <xdr:cNvPicPr>
          <a:picLocks noChangeAspect="1"/>
        </xdr:cNvPicPr>
      </xdr:nvPicPr>
      <xdr:blipFill>
        <a:blip xmlns:r="http://schemas.openxmlformats.org/officeDocument/2006/relationships" r:embed="rId2"/>
        <a:stretch>
          <a:fillRect/>
        </a:stretch>
      </xdr:blipFill>
      <xdr:spPr>
        <a:xfrm>
          <a:off x="17887950" y="8839200"/>
          <a:ext cx="2248026" cy="1098550"/>
        </a:xfrm>
        <a:prstGeom prst="rect">
          <a:avLst/>
        </a:prstGeom>
      </xdr:spPr>
    </xdr:pic>
    <xdr:clientData/>
  </xdr:oneCellAnchor>
  <xdr:oneCellAnchor>
    <xdr:from>
      <xdr:col>19</xdr:col>
      <xdr:colOff>9525</xdr:colOff>
      <xdr:row>39</xdr:row>
      <xdr:rowOff>0</xdr:rowOff>
    </xdr:from>
    <xdr:ext cx="1057275" cy="1120810"/>
    <xdr:pic>
      <xdr:nvPicPr>
        <xdr:cNvPr id="4" name="Image 3">
          <a:extLst>
            <a:ext uri="{FF2B5EF4-FFF2-40B4-BE49-F238E27FC236}">
              <a16:creationId xmlns:a16="http://schemas.microsoft.com/office/drawing/2014/main" id="{86A91D2A-0025-4214-9CF4-5F54E7AC261A}"/>
            </a:ext>
          </a:extLst>
        </xdr:cNvPr>
        <xdr:cNvPicPr>
          <a:picLocks noChangeAspect="1"/>
        </xdr:cNvPicPr>
      </xdr:nvPicPr>
      <xdr:blipFill>
        <a:blip xmlns:r="http://schemas.openxmlformats.org/officeDocument/2006/relationships" r:embed="rId3"/>
        <a:stretch>
          <a:fillRect/>
        </a:stretch>
      </xdr:blipFill>
      <xdr:spPr>
        <a:xfrm>
          <a:off x="18049875" y="12049125"/>
          <a:ext cx="1057275" cy="1120810"/>
        </a:xfrm>
        <a:prstGeom prst="rect">
          <a:avLst/>
        </a:prstGeom>
      </xdr:spPr>
    </xdr:pic>
    <xdr:clientData/>
  </xdr:oneCellAnchor>
  <xdr:twoCellAnchor editAs="oneCell">
    <xdr:from>
      <xdr:col>19</xdr:col>
      <xdr:colOff>238125</xdr:colOff>
      <xdr:row>62</xdr:row>
      <xdr:rowOff>142875</xdr:rowOff>
    </xdr:from>
    <xdr:to>
      <xdr:col>21</xdr:col>
      <xdr:colOff>391558</xdr:colOff>
      <xdr:row>67</xdr:row>
      <xdr:rowOff>0</xdr:rowOff>
    </xdr:to>
    <xdr:pic>
      <xdr:nvPicPr>
        <xdr:cNvPr id="5" name="Image 4">
          <a:extLst>
            <a:ext uri="{FF2B5EF4-FFF2-40B4-BE49-F238E27FC236}">
              <a16:creationId xmlns:a16="http://schemas.microsoft.com/office/drawing/2014/main" id="{476E5C3D-19F2-4798-87C1-093804B129F4}"/>
            </a:ext>
          </a:extLst>
        </xdr:cNvPr>
        <xdr:cNvPicPr>
          <a:picLocks noChangeAspect="1"/>
        </xdr:cNvPicPr>
      </xdr:nvPicPr>
      <xdr:blipFill>
        <a:blip xmlns:r="http://schemas.openxmlformats.org/officeDocument/2006/relationships" r:embed="rId4"/>
        <a:stretch>
          <a:fillRect/>
        </a:stretch>
      </xdr:blipFill>
      <xdr:spPr>
        <a:xfrm>
          <a:off x="18278475" y="19611975"/>
          <a:ext cx="1448833" cy="1428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37</xdr:col>
      <xdr:colOff>196850</xdr:colOff>
      <xdr:row>29</xdr:row>
      <xdr:rowOff>38100</xdr:rowOff>
    </xdr:from>
    <xdr:ext cx="2223949" cy="1028700"/>
    <xdr:pic>
      <xdr:nvPicPr>
        <xdr:cNvPr id="2" name="Image 1">
          <a:extLst>
            <a:ext uri="{FF2B5EF4-FFF2-40B4-BE49-F238E27FC236}">
              <a16:creationId xmlns:a16="http://schemas.microsoft.com/office/drawing/2014/main" id="{46FC98C7-5DD4-4FDF-AAA2-085B2FFDF5D7}"/>
            </a:ext>
          </a:extLst>
        </xdr:cNvPr>
        <xdr:cNvPicPr>
          <a:picLocks noChangeAspect="1"/>
        </xdr:cNvPicPr>
      </xdr:nvPicPr>
      <xdr:blipFill>
        <a:blip xmlns:r="http://schemas.openxmlformats.org/officeDocument/2006/relationships" r:embed="rId1"/>
        <a:stretch>
          <a:fillRect/>
        </a:stretch>
      </xdr:blipFill>
      <xdr:spPr>
        <a:xfrm>
          <a:off x="28800425" y="8543925"/>
          <a:ext cx="2223949" cy="1028700"/>
        </a:xfrm>
        <a:prstGeom prst="rect">
          <a:avLst/>
        </a:prstGeom>
      </xdr:spPr>
    </xdr:pic>
    <xdr:clientData/>
  </xdr:oneCellAnchor>
  <xdr:oneCellAnchor>
    <xdr:from>
      <xdr:col>37</xdr:col>
      <xdr:colOff>365125</xdr:colOff>
      <xdr:row>41</xdr:row>
      <xdr:rowOff>44450</xdr:rowOff>
    </xdr:from>
    <xdr:ext cx="2248026" cy="1098550"/>
    <xdr:pic>
      <xdr:nvPicPr>
        <xdr:cNvPr id="3" name="Image 2">
          <a:extLst>
            <a:ext uri="{FF2B5EF4-FFF2-40B4-BE49-F238E27FC236}">
              <a16:creationId xmlns:a16="http://schemas.microsoft.com/office/drawing/2014/main" id="{20A061FA-9F46-414B-8FAF-175D269BD095}"/>
            </a:ext>
          </a:extLst>
        </xdr:cNvPr>
        <xdr:cNvPicPr>
          <a:picLocks noChangeAspect="1"/>
        </xdr:cNvPicPr>
      </xdr:nvPicPr>
      <xdr:blipFill>
        <a:blip xmlns:r="http://schemas.openxmlformats.org/officeDocument/2006/relationships" r:embed="rId2"/>
        <a:stretch>
          <a:fillRect/>
        </a:stretch>
      </xdr:blipFill>
      <xdr:spPr>
        <a:xfrm>
          <a:off x="28968700" y="12207875"/>
          <a:ext cx="2248026" cy="1098550"/>
        </a:xfrm>
        <a:prstGeom prst="rect">
          <a:avLst/>
        </a:prstGeom>
      </xdr:spPr>
    </xdr:pic>
    <xdr:clientData/>
  </xdr:oneCellAnchor>
  <xdr:oneCellAnchor>
    <xdr:from>
      <xdr:col>38</xdr:col>
      <xdr:colOff>142875</xdr:colOff>
      <xdr:row>52</xdr:row>
      <xdr:rowOff>209550</xdr:rowOff>
    </xdr:from>
    <xdr:ext cx="1057275" cy="1120810"/>
    <xdr:pic>
      <xdr:nvPicPr>
        <xdr:cNvPr id="4" name="Image 3">
          <a:extLst>
            <a:ext uri="{FF2B5EF4-FFF2-40B4-BE49-F238E27FC236}">
              <a16:creationId xmlns:a16="http://schemas.microsoft.com/office/drawing/2014/main" id="{E0DC323B-28D2-4255-BC96-DB377D21AD91}"/>
            </a:ext>
          </a:extLst>
        </xdr:cNvPr>
        <xdr:cNvPicPr>
          <a:picLocks noChangeAspect="1"/>
        </xdr:cNvPicPr>
      </xdr:nvPicPr>
      <xdr:blipFill>
        <a:blip xmlns:r="http://schemas.openxmlformats.org/officeDocument/2006/relationships" r:embed="rId3"/>
        <a:stretch>
          <a:fillRect/>
        </a:stretch>
      </xdr:blipFill>
      <xdr:spPr>
        <a:xfrm>
          <a:off x="29546550" y="15725775"/>
          <a:ext cx="1057275" cy="1120810"/>
        </a:xfrm>
        <a:prstGeom prst="rect">
          <a:avLst/>
        </a:prstGeom>
      </xdr:spPr>
    </xdr:pic>
    <xdr:clientData/>
  </xdr:oneCellAnchor>
  <xdr:oneCellAnchor>
    <xdr:from>
      <xdr:col>37</xdr:col>
      <xdr:colOff>739776</xdr:colOff>
      <xdr:row>67</xdr:row>
      <xdr:rowOff>215901</xdr:rowOff>
    </xdr:from>
    <xdr:ext cx="1574800" cy="1345876"/>
    <xdr:pic>
      <xdr:nvPicPr>
        <xdr:cNvPr id="5" name="Image 4" descr="Man Cook: Medium-Light Skin Tone">
          <a:extLst>
            <a:ext uri="{FF2B5EF4-FFF2-40B4-BE49-F238E27FC236}">
              <a16:creationId xmlns:a16="http://schemas.microsoft.com/office/drawing/2014/main" id="{A8F0AC4F-FE85-449C-B884-27857BB42A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533351" y="18532476"/>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35</xdr:col>
      <xdr:colOff>196850</xdr:colOff>
      <xdr:row>30</xdr:row>
      <xdr:rowOff>38100</xdr:rowOff>
    </xdr:from>
    <xdr:ext cx="2223949" cy="1028700"/>
    <xdr:pic>
      <xdr:nvPicPr>
        <xdr:cNvPr id="2" name="Image 1">
          <a:extLst>
            <a:ext uri="{FF2B5EF4-FFF2-40B4-BE49-F238E27FC236}">
              <a16:creationId xmlns:a16="http://schemas.microsoft.com/office/drawing/2014/main" id="{92B81F50-AA21-4600-A721-96EFAF440A76}"/>
            </a:ext>
          </a:extLst>
        </xdr:cNvPr>
        <xdr:cNvPicPr>
          <a:picLocks noChangeAspect="1"/>
        </xdr:cNvPicPr>
      </xdr:nvPicPr>
      <xdr:blipFill>
        <a:blip xmlns:r="http://schemas.openxmlformats.org/officeDocument/2006/relationships" r:embed="rId1"/>
        <a:stretch>
          <a:fillRect/>
        </a:stretch>
      </xdr:blipFill>
      <xdr:spPr>
        <a:xfrm>
          <a:off x="28800425" y="8839200"/>
          <a:ext cx="2223949" cy="1028700"/>
        </a:xfrm>
        <a:prstGeom prst="rect">
          <a:avLst/>
        </a:prstGeom>
      </xdr:spPr>
    </xdr:pic>
    <xdr:clientData/>
  </xdr:oneCellAnchor>
  <xdr:oneCellAnchor>
    <xdr:from>
      <xdr:col>35</xdr:col>
      <xdr:colOff>365125</xdr:colOff>
      <xdr:row>42</xdr:row>
      <xdr:rowOff>44450</xdr:rowOff>
    </xdr:from>
    <xdr:ext cx="2248026" cy="1098550"/>
    <xdr:pic>
      <xdr:nvPicPr>
        <xdr:cNvPr id="3" name="Image 2">
          <a:extLst>
            <a:ext uri="{FF2B5EF4-FFF2-40B4-BE49-F238E27FC236}">
              <a16:creationId xmlns:a16="http://schemas.microsoft.com/office/drawing/2014/main" id="{E123A98C-6BB8-4915-9B79-0E761AAD4392}"/>
            </a:ext>
          </a:extLst>
        </xdr:cNvPr>
        <xdr:cNvPicPr>
          <a:picLocks noChangeAspect="1"/>
        </xdr:cNvPicPr>
      </xdr:nvPicPr>
      <xdr:blipFill>
        <a:blip xmlns:r="http://schemas.openxmlformats.org/officeDocument/2006/relationships" r:embed="rId2"/>
        <a:stretch>
          <a:fillRect/>
        </a:stretch>
      </xdr:blipFill>
      <xdr:spPr>
        <a:xfrm>
          <a:off x="28968700" y="12503150"/>
          <a:ext cx="2248026" cy="1098550"/>
        </a:xfrm>
        <a:prstGeom prst="rect">
          <a:avLst/>
        </a:prstGeom>
      </xdr:spPr>
    </xdr:pic>
    <xdr:clientData/>
  </xdr:oneCellAnchor>
  <xdr:oneCellAnchor>
    <xdr:from>
      <xdr:col>36</xdr:col>
      <xdr:colOff>142875</xdr:colOff>
      <xdr:row>53</xdr:row>
      <xdr:rowOff>209550</xdr:rowOff>
    </xdr:from>
    <xdr:ext cx="1057275" cy="1120810"/>
    <xdr:pic>
      <xdr:nvPicPr>
        <xdr:cNvPr id="4" name="Image 3">
          <a:extLst>
            <a:ext uri="{FF2B5EF4-FFF2-40B4-BE49-F238E27FC236}">
              <a16:creationId xmlns:a16="http://schemas.microsoft.com/office/drawing/2014/main" id="{92D2E760-F68C-4D0A-94DF-2D72256E3C76}"/>
            </a:ext>
          </a:extLst>
        </xdr:cNvPr>
        <xdr:cNvPicPr>
          <a:picLocks noChangeAspect="1"/>
        </xdr:cNvPicPr>
      </xdr:nvPicPr>
      <xdr:blipFill>
        <a:blip xmlns:r="http://schemas.openxmlformats.org/officeDocument/2006/relationships" r:embed="rId3"/>
        <a:stretch>
          <a:fillRect/>
        </a:stretch>
      </xdr:blipFill>
      <xdr:spPr>
        <a:xfrm>
          <a:off x="29546550" y="16021050"/>
          <a:ext cx="1057275" cy="1120810"/>
        </a:xfrm>
        <a:prstGeom prst="rect">
          <a:avLst/>
        </a:prstGeom>
      </xdr:spPr>
    </xdr:pic>
    <xdr:clientData/>
  </xdr:oneCellAnchor>
  <xdr:twoCellAnchor editAs="oneCell">
    <xdr:from>
      <xdr:col>35</xdr:col>
      <xdr:colOff>752475</xdr:colOff>
      <xdr:row>77</xdr:row>
      <xdr:rowOff>238125</xdr:rowOff>
    </xdr:from>
    <xdr:to>
      <xdr:col>37</xdr:col>
      <xdr:colOff>620158</xdr:colOff>
      <xdr:row>82</xdr:row>
      <xdr:rowOff>142875</xdr:rowOff>
    </xdr:to>
    <xdr:pic>
      <xdr:nvPicPr>
        <xdr:cNvPr id="6" name="Image 5">
          <a:extLst>
            <a:ext uri="{FF2B5EF4-FFF2-40B4-BE49-F238E27FC236}">
              <a16:creationId xmlns:a16="http://schemas.microsoft.com/office/drawing/2014/main" id="{5798AD70-7F72-4EC5-B04A-4118A7BAB758}"/>
            </a:ext>
          </a:extLst>
        </xdr:cNvPr>
        <xdr:cNvPicPr>
          <a:picLocks noChangeAspect="1"/>
        </xdr:cNvPicPr>
      </xdr:nvPicPr>
      <xdr:blipFill>
        <a:blip xmlns:r="http://schemas.openxmlformats.org/officeDocument/2006/relationships" r:embed="rId4"/>
        <a:stretch>
          <a:fillRect/>
        </a:stretch>
      </xdr:blipFill>
      <xdr:spPr>
        <a:xfrm>
          <a:off x="29356050" y="23364825"/>
          <a:ext cx="1448833" cy="142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266700</xdr:colOff>
      <xdr:row>3</xdr:row>
      <xdr:rowOff>28575</xdr:rowOff>
    </xdr:from>
    <xdr:to>
      <xdr:col>37</xdr:col>
      <xdr:colOff>400050</xdr:colOff>
      <xdr:row>45</xdr:row>
      <xdr:rowOff>117691</xdr:rowOff>
    </xdr:to>
    <xdr:pic>
      <xdr:nvPicPr>
        <xdr:cNvPr id="2" name="Image 1">
          <a:extLst>
            <a:ext uri="{FF2B5EF4-FFF2-40B4-BE49-F238E27FC236}">
              <a16:creationId xmlns:a16="http://schemas.microsoft.com/office/drawing/2014/main" id="{51704D21-0F1A-4B60-A090-AF47EE2D23F9}"/>
            </a:ext>
          </a:extLst>
        </xdr:cNvPr>
        <xdr:cNvPicPr>
          <a:picLocks noChangeAspect="1"/>
        </xdr:cNvPicPr>
      </xdr:nvPicPr>
      <xdr:blipFill>
        <a:blip xmlns:r="http://schemas.openxmlformats.org/officeDocument/2006/relationships" r:embed="rId1"/>
        <a:stretch>
          <a:fillRect/>
        </a:stretch>
      </xdr:blipFill>
      <xdr:spPr>
        <a:xfrm>
          <a:off x="22278975" y="685800"/>
          <a:ext cx="7753350" cy="83949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295275</xdr:colOff>
      <xdr:row>22</xdr:row>
      <xdr:rowOff>95250</xdr:rowOff>
    </xdr:from>
    <xdr:to>
      <xdr:col>14</xdr:col>
      <xdr:colOff>1928023</xdr:colOff>
      <xdr:row>61</xdr:row>
      <xdr:rowOff>172508</xdr:rowOff>
    </xdr:to>
    <xdr:pic>
      <xdr:nvPicPr>
        <xdr:cNvPr id="2" name="Image 1">
          <a:extLst>
            <a:ext uri="{FF2B5EF4-FFF2-40B4-BE49-F238E27FC236}">
              <a16:creationId xmlns:a16="http://schemas.microsoft.com/office/drawing/2014/main" id="{7D3006B2-C7E8-C3F9-0208-3722BD1A3B61}"/>
            </a:ext>
          </a:extLst>
        </xdr:cNvPr>
        <xdr:cNvPicPr>
          <a:picLocks noChangeAspect="1"/>
        </xdr:cNvPicPr>
      </xdr:nvPicPr>
      <xdr:blipFill>
        <a:blip xmlns:r="http://schemas.openxmlformats.org/officeDocument/2006/relationships" r:embed="rId1"/>
        <a:stretch>
          <a:fillRect/>
        </a:stretch>
      </xdr:blipFill>
      <xdr:spPr>
        <a:xfrm>
          <a:off x="9305925" y="4286250"/>
          <a:ext cx="5699923" cy="7582958"/>
        </a:xfrm>
        <a:prstGeom prst="rect">
          <a:avLst/>
        </a:prstGeom>
      </xdr:spPr>
    </xdr:pic>
    <xdr:clientData/>
  </xdr:twoCellAnchor>
  <xdr:twoCellAnchor editAs="oneCell">
    <xdr:from>
      <xdr:col>0</xdr:col>
      <xdr:colOff>485775</xdr:colOff>
      <xdr:row>21</xdr:row>
      <xdr:rowOff>123825</xdr:rowOff>
    </xdr:from>
    <xdr:to>
      <xdr:col>7</xdr:col>
      <xdr:colOff>2026132</xdr:colOff>
      <xdr:row>71</xdr:row>
      <xdr:rowOff>85725</xdr:rowOff>
    </xdr:to>
    <xdr:pic>
      <xdr:nvPicPr>
        <xdr:cNvPr id="5" name="Image 4">
          <a:extLst>
            <a:ext uri="{FF2B5EF4-FFF2-40B4-BE49-F238E27FC236}">
              <a16:creationId xmlns:a16="http://schemas.microsoft.com/office/drawing/2014/main" id="{58436D13-8BFB-16E5-6D7C-5E5D40356109}"/>
            </a:ext>
          </a:extLst>
        </xdr:cNvPr>
        <xdr:cNvPicPr>
          <a:picLocks noChangeAspect="1"/>
        </xdr:cNvPicPr>
      </xdr:nvPicPr>
      <xdr:blipFill>
        <a:blip xmlns:r="http://schemas.openxmlformats.org/officeDocument/2006/relationships" r:embed="rId2"/>
        <a:stretch>
          <a:fillRect/>
        </a:stretch>
      </xdr:blipFill>
      <xdr:spPr>
        <a:xfrm>
          <a:off x="485775" y="4124325"/>
          <a:ext cx="7074382" cy="982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133350</xdr:colOff>
      <xdr:row>9</xdr:row>
      <xdr:rowOff>47625</xdr:rowOff>
    </xdr:from>
    <xdr:to>
      <xdr:col>7</xdr:col>
      <xdr:colOff>619124</xdr:colOff>
      <xdr:row>26</xdr:row>
      <xdr:rowOff>125132</xdr:rowOff>
    </xdr:to>
    <xdr:pic>
      <xdr:nvPicPr>
        <xdr:cNvPr id="2" name="Image 1" descr="Calculation">
          <a:extLst>
            <a:ext uri="{FF2B5EF4-FFF2-40B4-BE49-F238E27FC236}">
              <a16:creationId xmlns:a16="http://schemas.microsoft.com/office/drawing/2014/main" id="{718345AC-453E-0E76-253E-BACFD535F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2200275"/>
          <a:ext cx="4419599" cy="3316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761999</xdr:colOff>
      <xdr:row>28</xdr:row>
      <xdr:rowOff>38100</xdr:rowOff>
    </xdr:from>
    <xdr:to>
      <xdr:col>7</xdr:col>
      <xdr:colOff>633071</xdr:colOff>
      <xdr:row>46</xdr:row>
      <xdr:rowOff>19050</xdr:rowOff>
    </xdr:to>
    <xdr:pic>
      <xdr:nvPicPr>
        <xdr:cNvPr id="3" name="Image 2">
          <a:extLst>
            <a:ext uri="{FF2B5EF4-FFF2-40B4-BE49-F238E27FC236}">
              <a16:creationId xmlns:a16="http://schemas.microsoft.com/office/drawing/2014/main" id="{C2BE6289-33AD-4202-853A-71448627D591}"/>
            </a:ext>
          </a:extLst>
        </xdr:cNvPr>
        <xdr:cNvPicPr>
          <a:picLocks noChangeAspect="1"/>
        </xdr:cNvPicPr>
      </xdr:nvPicPr>
      <xdr:blipFill>
        <a:blip xmlns:r="http://schemas.openxmlformats.org/officeDocument/2006/relationships" r:embed="rId2"/>
        <a:stretch>
          <a:fillRect/>
        </a:stretch>
      </xdr:blipFill>
      <xdr:spPr>
        <a:xfrm>
          <a:off x="761999" y="5810250"/>
          <a:ext cx="4566897" cy="3409950"/>
        </a:xfrm>
        <a:prstGeom prst="rect">
          <a:avLst/>
        </a:prstGeom>
      </xdr:spPr>
    </xdr:pic>
    <xdr:clientData/>
  </xdr:twoCellAnchor>
  <xdr:twoCellAnchor editAs="oneCell">
    <xdr:from>
      <xdr:col>1</xdr:col>
      <xdr:colOff>0</xdr:colOff>
      <xdr:row>51</xdr:row>
      <xdr:rowOff>1</xdr:rowOff>
    </xdr:from>
    <xdr:to>
      <xdr:col>7</xdr:col>
      <xdr:colOff>1076325</xdr:colOff>
      <xdr:row>54</xdr:row>
      <xdr:rowOff>54317</xdr:rowOff>
    </xdr:to>
    <xdr:pic>
      <xdr:nvPicPr>
        <xdr:cNvPr id="6" name="Image 5">
          <a:extLst>
            <a:ext uri="{FF2B5EF4-FFF2-40B4-BE49-F238E27FC236}">
              <a16:creationId xmlns:a16="http://schemas.microsoft.com/office/drawing/2014/main" id="{4C4B7885-0F15-4B2B-B1C3-44CDA67794A6}"/>
            </a:ext>
          </a:extLst>
        </xdr:cNvPr>
        <xdr:cNvPicPr>
          <a:picLocks noChangeAspect="1"/>
        </xdr:cNvPicPr>
      </xdr:nvPicPr>
      <xdr:blipFill>
        <a:blip xmlns:r="http://schemas.openxmlformats.org/officeDocument/2006/relationships" r:embed="rId3"/>
        <a:stretch>
          <a:fillRect/>
        </a:stretch>
      </xdr:blipFill>
      <xdr:spPr>
        <a:xfrm>
          <a:off x="762000" y="10610851"/>
          <a:ext cx="5772150" cy="6258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LEBOUCHER\Mes%20documents\Planning%20mensu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Mois"/>
      <sheetName val="Renseignements"/>
    </sheetNames>
    <sheetDataSet>
      <sheetData sheetId="0"/>
      <sheetData sheetId="1"/>
      <sheetData sheetId="2">
        <row r="3">
          <cell r="B3">
            <v>40544</v>
          </cell>
        </row>
        <row r="4">
          <cell r="B4">
            <v>40657</v>
          </cell>
        </row>
        <row r="5">
          <cell r="B5">
            <v>40658</v>
          </cell>
        </row>
        <row r="6">
          <cell r="B6">
            <v>40664</v>
          </cell>
        </row>
        <row r="7">
          <cell r="B7">
            <v>40671</v>
          </cell>
        </row>
        <row r="8">
          <cell r="B8">
            <v>40696</v>
          </cell>
        </row>
        <row r="9">
          <cell r="B9">
            <v>40706</v>
          </cell>
        </row>
        <row r="10">
          <cell r="B10">
            <v>40707</v>
          </cell>
        </row>
        <row r="11">
          <cell r="B11">
            <v>40738</v>
          </cell>
        </row>
        <row r="12">
          <cell r="B12">
            <v>40770</v>
          </cell>
        </row>
        <row r="13">
          <cell r="B13">
            <v>40848</v>
          </cell>
        </row>
        <row r="14">
          <cell r="B14">
            <v>40858</v>
          </cell>
        </row>
        <row r="15">
          <cell r="B15">
            <v>40902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bonbache.fr/syntheses-graphiques-excel-avec-les-emoticones-499.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drawing" Target="../drawings/drawing1.xm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printerSettings" Target="../printerSettings/printerSettings1.bin"/><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r.differbetween.com/article/difference_between_fluid_ounces_and_ounces" TargetMode="External"/><Relationship Id="rId13" Type="http://schemas.openxmlformats.org/officeDocument/2006/relationships/hyperlink" Target="https://www.laboutiquedubarman.fr/fr/blog/post/le-top-10-des-outils-de-mixologie-incontournables-pour-des-cocktails-parfaits.html?srsltid=AfmBOoqqgIaZFK8Jw-boZqpTIZDhVnYZ3b-F4Eq720P7KbtstSdr7C4S&amp;utm_source=chatgpt.com" TargetMode="External"/><Relationship Id="rId18" Type="http://schemas.openxmlformats.org/officeDocument/2006/relationships/hyperlink" Target="https://www.lemonde.fr/m-styles/article/2024/07/14/les-sept-commandements-du-cocktail-maison_6249706_4497319.html?utm_source=chatgpt.com" TargetMode="External"/><Relationship Id="rId3" Type="http://schemas.openxmlformats.org/officeDocument/2006/relationships/hyperlink" Target="https://www.tireusesabiere.fr/equipement-barman-cocktail/conservation-preparation/tasse-a-mesurer-jigger-avec-graduation-interne/a-453829/" TargetMode="External"/><Relationship Id="rId21" Type="http://schemas.openxmlformats.org/officeDocument/2006/relationships/drawing" Target="../drawings/drawing7.xml"/><Relationship Id="rId7" Type="http://schemas.openxmlformats.org/officeDocument/2006/relationships/hyperlink" Target="http://www.the-converter.net/fr/volumes/fl%20oz/fl%20oz%20US" TargetMode="External"/><Relationship Id="rId12" Type="http://schemas.openxmlformats.org/officeDocument/2006/relationships/hyperlink" Target="https://queuedecoq.com/blogs/cocktail/unite-mesure-cocktail?srsltid=AfmBOooPl2M71Wzxf1LivCizzaKabGU-Hbmkt6GedMvl5zwkrKv1geKe&amp;utm_source=chatgpt.com" TargetMode="External"/><Relationship Id="rId17" Type="http://schemas.openxmlformats.org/officeDocument/2006/relationships/hyperlink" Target="https://www.lemonde.fr/m-styles/article/2024/07/14/les-sept-commandements-du-cocktail-maison_6249706_4497319.html?utm_source=chatgpt.com" TargetMode="External"/><Relationship Id="rId2" Type="http://schemas.openxmlformats.org/officeDocument/2006/relationships/hyperlink" Target="https://www.alberoshop.it/fr/bar/jigger/" TargetMode="External"/><Relationship Id="rId16" Type="http://schemas.openxmlformats.org/officeDocument/2006/relationships/hyperlink" Target="https://www.codbar-event.fr/blog/types-verres-cocktails?utm_source=chatgpt.com" TargetMode="External"/><Relationship Id="rId20" Type="http://schemas.openxmlformats.org/officeDocument/2006/relationships/hyperlink" Target="https://www.lemonde.fr/m-styles/article/2024/09/27/le-manhattan-la-recette-d-olivier-bon_6336613_4497319.html?utm_source=chatgpt.com" TargetMode="External"/><Relationship Id="rId1" Type="http://schemas.openxmlformats.org/officeDocument/2006/relationships/hyperlink" Target="https://eccegusto-shop.com/content/112-jiggers" TargetMode="External"/><Relationship Id="rId6" Type="http://schemas.openxmlformats.org/officeDocument/2006/relationships/hyperlink" Target="https://www.google.com/search?client=firefox-b-d&amp;q=conversion+oz+en+kg" TargetMode="External"/><Relationship Id="rId11" Type="http://schemas.openxmlformats.org/officeDocument/2006/relationships/hyperlink" Target="https://queuedecoq.com/blogs/cocktail/unite-mesure-cocktail" TargetMode="External"/><Relationship Id="rId5" Type="http://schemas.openxmlformats.org/officeDocument/2006/relationships/hyperlink" Target="https://www.laboutiqueducocktail.com/articles-cocktails/guide-ultime-du-jigger-cocktail/" TargetMode="External"/><Relationship Id="rId15" Type="http://schemas.openxmlformats.org/officeDocument/2006/relationships/hyperlink" Target="https://www.larvf.com/quel-verre-pour-quel-cocktail%2C4777749.asp?utm_source=chatgpt.com" TargetMode="External"/><Relationship Id="rId10" Type="http://schemas.openxmlformats.org/officeDocument/2006/relationships/hyperlink" Target="https://fr.wikipedia.org/wiki/Unit%C3%A9s_de_mesure_anglo-saxonnes" TargetMode="External"/><Relationship Id="rId19" Type="http://schemas.openxmlformats.org/officeDocument/2006/relationships/hyperlink" Target="https://www.lemonde.fr/m-styles/article/2024/09/27/le-manhattan-la-recette-d-olivier-bon_6336613_4497319.html?utm_source=chatgpt.com" TargetMode="External"/><Relationship Id="rId4" Type="http://schemas.openxmlformats.org/officeDocument/2006/relationships/hyperlink" Target="https://materieldebar.com/pourer-et-mesures/205-jigger-japonais-25ml-50ml.html" TargetMode="External"/><Relationship Id="rId9" Type="http://schemas.openxmlformats.org/officeDocument/2006/relationships/hyperlink" Target="https://fr.wikipedia.org/wiki/Once_liquide" TargetMode="External"/><Relationship Id="rId14" Type="http://schemas.openxmlformats.org/officeDocument/2006/relationships/hyperlink" Target="https://www.ensembleatable.fr/savoir-faire/verre-a-cocktail?utm_source=chatgpt.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journaldespalaces.com/toutes-les-associations-professionnelles-en-france-hotellerie-de-luxe.html" TargetMode="External"/><Relationship Id="rId13" Type="http://schemas.openxmlformats.org/officeDocument/2006/relationships/hyperlink" Target="https://metiers-hotel-resto.fr/travailler-en-europe-et-dans-le-monde/" TargetMode="External"/><Relationship Id="rId3" Type="http://schemas.openxmlformats.org/officeDocument/2006/relationships/hyperlink" Target="https://www.hotellerie-restauration.ac-versailles.fr/IMG/pdf/socle_des_cocktails_de_re_ference_-_version_finale_-_12-2024.pdf" TargetMode="External"/><Relationship Id="rId7" Type="http://schemas.openxmlformats.org/officeDocument/2006/relationships/hyperlink" Target="https://www.journaldespalaces.com/livretCandidat.pdf" TargetMode="External"/><Relationship Id="rId12" Type="http://schemas.openxmlformats.org/officeDocument/2006/relationships/hyperlink" Target="https://www.facebook.com/p/M%C3%A9tiers-H%C3%B4tel-Resto-61550670557738/?locale=fr_FR" TargetMode="External"/><Relationship Id="rId17" Type="http://schemas.openxmlformats.org/officeDocument/2006/relationships/drawing" Target="../drawings/drawing8.xml"/><Relationship Id="rId2" Type="http://schemas.openxmlformats.org/officeDocument/2006/relationships/hyperlink" Target="https://www.apeb-mcb.fr/pages/l-association/l-a-p-e-b/" TargetMode="External"/><Relationship Id="rId16" Type="http://schemas.openxmlformats.org/officeDocument/2006/relationships/hyperlink" Target="https://www.intercariforef.org/" TargetMode="External"/><Relationship Id="rId1" Type="http://schemas.openxmlformats.org/officeDocument/2006/relationships/hyperlink" Target="http://www.apeb-mcb.fr/medias/files/ccc-v2-04juillet2020.pdf" TargetMode="External"/><Relationship Id="rId6" Type="http://schemas.openxmlformats.org/officeDocument/2006/relationships/hyperlink" Target="https://www.journaldespalaces.com/carriere/offres-emploi-bar.html" TargetMode="External"/><Relationship Id="rId11" Type="http://schemas.openxmlformats.org/officeDocument/2006/relationships/hyperlink" Target="https://metiers-hotel-resto.fr/les-restaurations/barman/" TargetMode="External"/><Relationship Id="rId5" Type="http://schemas.openxmlformats.org/officeDocument/2006/relationships/hyperlink" Target="https://www.apeb-mcb.fr/pages/l-association/l-a-p-e-b/" TargetMode="External"/><Relationship Id="rId15" Type="http://schemas.openxmlformats.org/officeDocument/2006/relationships/hyperlink" Target="https://metiers-hotel-resto.fr/plan-du-site/" TargetMode="External"/><Relationship Id="rId10" Type="http://schemas.openxmlformats.org/officeDocument/2006/relationships/hyperlink" Target="https://www.journaldespalaces.com/toutes-les-associations-professionnelles-international-hotellerie-de-luxe.html" TargetMode="External"/><Relationship Id="rId4" Type="http://schemas.openxmlformats.org/officeDocument/2006/relationships/hyperlink" Target="http://www.apeb-mcb.fr/medias/files/ccc-v2-04juillet2020.pdf" TargetMode="External"/><Relationship Id="rId9" Type="http://schemas.openxmlformats.org/officeDocument/2006/relationships/hyperlink" Target="https://www.journaldespalaces.com/toutes-les-associations-professionnelles-en-europe-hotellerie-de-luxe.html" TargetMode="External"/><Relationship Id="rId14" Type="http://schemas.openxmlformats.org/officeDocument/2006/relationships/hyperlink" Target="https://metiers-hotel-resto.fr/travailler-en-situation-de-handicap-dans-lhotellerie-et-les-restauration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rapidstock.com/blogue/trucs-et-conseils/jargon-de-bar-que-les-barmen-doivent-connaitre/" TargetMode="External"/><Relationship Id="rId2" Type="http://schemas.openxmlformats.org/officeDocument/2006/relationships/hyperlink" Target="https://www.hotellerie-restauration.ac-versailles.fr/IMG/pdf/socle_des_cocktails_de_re_ference_-_version_finale_-_12-2024.pdf" TargetMode="External"/><Relationship Id="rId1" Type="http://schemas.openxmlformats.org/officeDocument/2006/relationships/hyperlink" Target="https://www.frenchbar.com/lexique-barman-C.php" TargetMode="External"/><Relationship Id="rId4" Type="http://schemas.openxmlformats.org/officeDocument/2006/relationships/hyperlink" Target="https://www.hotellerie-restauration.ac-versailles.fr/spip.php?article4286"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lubedobarman.com/graduacao-alcoolica-de-drinks/" TargetMode="External"/><Relationship Id="rId2" Type="http://schemas.openxmlformats.org/officeDocument/2006/relationships/hyperlink" Target="https://www.gov.uk/government/publications/alcohol-consumption-advice-on-low-risk-drinking" TargetMode="External"/><Relationship Id="rId1" Type="http://schemas.openxmlformats.org/officeDocument/2006/relationships/hyperlink" Target="https://www.cocktailcalc.com/" TargetMode="External"/><Relationship Id="rId6" Type="http://schemas.openxmlformats.org/officeDocument/2006/relationships/drawing" Target="../drawings/drawing9.xml"/><Relationship Id="rId5" Type="http://schemas.openxmlformats.org/officeDocument/2006/relationships/hyperlink" Target="https://www.join-sip.com/fr-fr/articles/comment-calculer-le-taux-dalcool-dun-cocktail" TargetMode="External"/><Relationship Id="rId4" Type="http://schemas.openxmlformats.org/officeDocument/2006/relationships/hyperlink" Target="https://www.hotellerie-restauration.ac-versailles.fr/IMG/pdf/ccc._mars_2017._apeb.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mesrecettesfaciles.fr/course/boisson" TargetMode="External"/><Relationship Id="rId21" Type="http://schemas.openxmlformats.org/officeDocument/2006/relationships/hyperlink" Target="https://chefsimon.com/recettes/tag/cocktails" TargetMode="External"/><Relationship Id="rId42" Type="http://schemas.openxmlformats.org/officeDocument/2006/relationships/hyperlink" Target="https://www.meilleursouvriersdefrance.info/fichiers/sujets/39ec75c8-afab-43f5-a667-8fa20d7f0261.pdf" TargetMode="External"/><Relationship Id="rId47" Type="http://schemas.openxmlformats.org/officeDocument/2006/relationships/hyperlink" Target="https://www.youtube.com/watch?v=cmk-Pluwk9E" TargetMode="External"/><Relationship Id="rId63" Type="http://schemas.openxmlformats.org/officeDocument/2006/relationships/hyperlink" Target="https://hra.spip.ac-rouen.fr/IMG/pdf/documents_eleves_a_completer.pdf" TargetMode="External"/><Relationship Id="rId68" Type="http://schemas.openxmlformats.org/officeDocument/2006/relationships/hyperlink" Target="https://www.votrebarman.com/le-metier-de-barman/un-barista-cest-quoi/" TargetMode="External"/><Relationship Id="rId84" Type="http://schemas.openxmlformats.org/officeDocument/2006/relationships/hyperlink" Target="https://blog.monouso.fr/tout-savoir-sur-les-types-de-cocktails/" TargetMode="External"/><Relationship Id="rId89" Type="http://schemas.openxmlformats.org/officeDocument/2006/relationships/hyperlink" Target="http://www.apeb-mcb.fr/medias/files/ccc-v2-01septembre2021.pdf" TargetMode="External"/><Relationship Id="rId112" Type="http://schemas.openxmlformats.org/officeDocument/2006/relationships/drawing" Target="../drawings/drawing10.xml"/><Relationship Id="rId16" Type="http://schemas.openxmlformats.org/officeDocument/2006/relationships/hyperlink" Target="https://www.cocktailmag.fr/recette-cocktail" TargetMode="External"/><Relationship Id="rId107" Type="http://schemas.openxmlformats.org/officeDocument/2006/relationships/hyperlink" Target="https://blog.monouso.fr/comptabilite-pour-un-bar-guide-du-debutant/" TargetMode="External"/><Relationship Id="rId11" Type="http://schemas.openxmlformats.org/officeDocument/2006/relationships/hyperlink" Target="https://webtv.hotellerie-restauration.ac-versailles.fr/IMG/pdf/liste_des_cocktails_classiques_09_04_2010.pdf" TargetMode="External"/><Relationship Id="rId32" Type="http://schemas.openxmlformats.org/officeDocument/2006/relationships/hyperlink" Target="https://queuedecoq.com/blogs/cocktail/unite-mesure-cocktail" TargetMode="External"/><Relationship Id="rId37" Type="http://schemas.openxmlformats.org/officeDocument/2006/relationships/hyperlink" Target="https://www.tesrecettes.com/tableau-des-equivalences-pour-les-cocktails/" TargetMode="External"/><Relationship Id="rId53" Type="http://schemas.openxmlformats.org/officeDocument/2006/relationships/hyperlink" Target="https://www.facebook.com/Infosbar" TargetMode="External"/><Relationship Id="rId58" Type="http://schemas.openxmlformats.org/officeDocument/2006/relationships/hyperlink" Target="https://ent2d.ac-bordeaux.fr/disciplines/hotellerie/wp-content/uploads/sites/46/2017/07/TA_C_GUILLOT_cocktails_1csr_eleve_suite202-5.pdf" TargetMode="External"/><Relationship Id="rId74" Type="http://schemas.openxmlformats.org/officeDocument/2006/relationships/hyperlink" Target="https://www.destinationcocktails.fr/technique/faire-un-cocktail-sans-doseur/" TargetMode="External"/><Relationship Id="rId79" Type="http://schemas.openxmlformats.org/officeDocument/2006/relationships/hyperlink" Target="https://www.youtube.com/user/TerresdecocktailsTV/videos" TargetMode="External"/><Relationship Id="rId102" Type="http://schemas.openxmlformats.org/officeDocument/2006/relationships/hyperlink" Target="https://www.rencontres-digitales-franchise.fr/toutes-actualites/franchise-bar-votre-guide-complet/" TargetMode="External"/><Relationship Id="rId5" Type="http://schemas.openxmlformats.org/officeDocument/2006/relationships/hyperlink" Target="https://chilledmagazine.com/drinks" TargetMode="External"/><Relationship Id="rId90" Type="http://schemas.openxmlformats.org/officeDocument/2006/relationships/hyperlink" Target="https://www.google.com/search?client=firefox-b-d&amp;q=livret-cocktails-sam-BD.pdf++volumes+en+cl" TargetMode="External"/><Relationship Id="rId95" Type="http://schemas.openxmlformats.org/officeDocument/2006/relationships/hyperlink" Target="https://www.jdc.fr/gestion-de-boisson-alcools" TargetMode="External"/><Relationship Id="rId22" Type="http://schemas.openxmlformats.org/officeDocument/2006/relationships/hyperlink" Target="https://www.recette-punch.com/" TargetMode="External"/><Relationship Id="rId27" Type="http://schemas.openxmlformats.org/officeDocument/2006/relationships/hyperlink" Target="https://www.auxdelicesdupalais.net/cat/boisson-jus-cocktails" TargetMode="External"/><Relationship Id="rId43" Type="http://schemas.openxmlformats.org/officeDocument/2006/relationships/hyperlink" Target="https://www.meilleursouvriersdefrance.info/fichiers/sujets/e776e59a-c170-4b79-b62e-4dde976a7e2c.pdf" TargetMode="External"/><Relationship Id="rId48" Type="http://schemas.openxmlformats.org/officeDocument/2006/relationships/hyperlink" Target="https://www.youtube.com/watch?v=PyCECdB-658" TargetMode="External"/><Relationship Id="rId64" Type="http://schemas.openxmlformats.org/officeDocument/2006/relationships/hyperlink" Target="https://www.pinterest.fr/jorjasbluebird/cocktails/" TargetMode="External"/><Relationship Id="rId69" Type="http://schemas.openxmlformats.org/officeDocument/2006/relationships/hyperlink" Target="https://www.youtube.com/watch?v=WB9DuajLRas" TargetMode="External"/><Relationship Id="rId80" Type="http://schemas.openxmlformats.org/officeDocument/2006/relationships/hyperlink" Target="http://www.legardemangerdusud.com/10-expressions-de-barman-a-maitriser-pour-commander-un-cocktail/" TargetMode="External"/><Relationship Id="rId85" Type="http://schemas.openxmlformats.org/officeDocument/2006/relationships/hyperlink" Target="https://restaurantcfavm.jimdofree.com/bar/cocktails/" TargetMode="External"/><Relationship Id="rId12" Type="http://schemas.openxmlformats.org/officeDocument/2006/relationships/hyperlink" Target="https://www.colombes.fr/documents/Actualites/cocktails_sans_alcool.pdf" TargetMode="External"/><Relationship Id="rId17" Type="http://schemas.openxmlformats.org/officeDocument/2006/relationships/hyperlink" Target="https://www.gastronomico.fr/recettes-cocktails/" TargetMode="External"/><Relationship Id="rId33" Type="http://schemas.openxmlformats.org/officeDocument/2006/relationships/hyperlink" Target="https://www.youtube.com/c/CocktailMolotovTV/videos" TargetMode="External"/><Relationship Id="rId38" Type="http://schemas.openxmlformats.org/officeDocument/2006/relationships/hyperlink" Target="https://www.elle.fr/Elle-a-Table/Les-dossiers-de-la-redaction/Dossier-de-la-redac/Les-graduations-de-cocktails-2625150" TargetMode="External"/><Relationship Id="rId59" Type="http://schemas.openxmlformats.org/officeDocument/2006/relationships/hyperlink" Target="http://mon-barman.restaurantemploi.com/2016/05/02/infographie-recettes-cocktails-celebres/" TargetMode="External"/><Relationship Id="rId103" Type="http://schemas.openxmlformats.org/officeDocument/2006/relationships/hyperlink" Target="https://www.b2b-infos.com/17029/guide-pour-une-ouverture-de-bar/" TargetMode="External"/><Relationship Id="rId108" Type="http://schemas.openxmlformats.org/officeDocument/2006/relationships/hyperlink" Target="https://propulsebyca.fr/idees-business/debit-de-boissons" TargetMode="External"/><Relationship Id="rId54" Type="http://schemas.openxmlformats.org/officeDocument/2006/relationships/hyperlink" Target="http://www.apeb-mcb.fr/medias/files/guide-debits-de-boissons-nov-2018.pdf" TargetMode="External"/><Relationship Id="rId70" Type="http://schemas.openxmlformats.org/officeDocument/2006/relationships/hyperlink" Target="https://www.youtube.com/watch?v=fKnzt18rlz8" TargetMode="External"/><Relationship Id="rId75" Type="http://schemas.openxmlformats.org/officeDocument/2006/relationships/hyperlink" Target="https://la-maison-du-barman.fr/10000146-doseurs" TargetMode="External"/><Relationship Id="rId91" Type="http://schemas.openxmlformats.org/officeDocument/2006/relationships/hyperlink" Target="https://www.joy.io/post/top-10-des-normes-de-securite-haccp-pour-un-bar-ou-restaurant" TargetMode="External"/><Relationship Id="rId96" Type="http://schemas.openxmlformats.org/officeDocument/2006/relationships/hyperlink" Target="https://www.reseaurural.fr/sites/default/files/documents/fichiers/2018-06/Etude_fonctionnement_cafes_associatifs_2014.pdf" TargetMode="External"/><Relationship Id="rId1" Type="http://schemas.openxmlformats.org/officeDocument/2006/relationships/hyperlink" Target="https://www.associationdesbarmendefrance.fr/le-cocktail-du-mois" TargetMode="External"/><Relationship Id="rId6" Type="http://schemas.openxmlformats.org/officeDocument/2006/relationships/hyperlink" Target="https://52martinis.com/" TargetMode="External"/><Relationship Id="rId15" Type="http://schemas.openxmlformats.org/officeDocument/2006/relationships/hyperlink" Target="https://www.liqueurs-pecorari.fr/cocktails-liqueurs" TargetMode="External"/><Relationship Id="rId23" Type="http://schemas.openxmlformats.org/officeDocument/2006/relationships/hyperlink" Target="https://cocktailmolotov.org/" TargetMode="External"/><Relationship Id="rId28" Type="http://schemas.openxmlformats.org/officeDocument/2006/relationships/hyperlink" Target="https://www.metro.fr/inspiration/recette-chef/cocktail" TargetMode="External"/><Relationship Id="rId36" Type="http://schemas.openxmlformats.org/officeDocument/2006/relationships/hyperlink" Target="https://www.youtube.com/channel/UC9bCk8rrz7vu0sixoSXM0lA/videos" TargetMode="External"/><Relationship Id="rId49" Type="http://schemas.openxmlformats.org/officeDocument/2006/relationships/hyperlink" Target="https://webtv.hotellerie-restauration.ac-versailles.fr/MAF-Employe-Barman-2017-ecrit" TargetMode="External"/><Relationship Id="rId57" Type="http://schemas.openxmlformats.org/officeDocument/2006/relationships/hyperlink" Target="https://www.pinterest.fr/pin/808818414309984531/" TargetMode="External"/><Relationship Id="rId106" Type="http://schemas.openxmlformats.org/officeDocument/2006/relationships/hyperlink" Target="https://finmodelslab.com/fr/blogs/operating-costs/bar-operating-costs" TargetMode="External"/><Relationship Id="rId10" Type="http://schemas.openxmlformats.org/officeDocument/2006/relationships/hyperlink" Target="https://www.1001cocktails.com/recettes/selection_cafes-speciaux.aspx" TargetMode="External"/><Relationship Id="rId31" Type="http://schemas.openxmlformats.org/officeDocument/2006/relationships/hyperlink" Target="http://www.apeb-mcb.fr/medias/files/ccc-v2-01septembre2021.pdf" TargetMode="External"/><Relationship Id="rId44" Type="http://schemas.openxmlformats.org/officeDocument/2006/relationships/hyperlink" Target="https://www.meilleursouvriersdefrance.info/fichiers/sujets/8a22c3c9-55dd-4fbf-afa7-030d28e3c643.pdf" TargetMode="External"/><Relationship Id="rId52" Type="http://schemas.openxmlformats.org/officeDocument/2006/relationships/hyperlink" Target="https://www.youtube.com/c/InfosbarParis/playlists" TargetMode="External"/><Relationship Id="rId60" Type="http://schemas.openxmlformats.org/officeDocument/2006/relationships/hyperlink" Target="https://ent2d.ac-bordeaux.fr/disciplines/hotellerie/wp-content/uploads/sites/46/2017/07/TA_Mise_en_situation_Ep_E31_atelier_bar-5.pdf" TargetMode="External"/><Relationship Id="rId65" Type="http://schemas.openxmlformats.org/officeDocument/2006/relationships/hyperlink" Target="http://cuistophe.free.fr/ouvrage/cocktails.pdf" TargetMode="External"/><Relationship Id="rId73" Type="http://schemas.openxmlformats.org/officeDocument/2006/relationships/hyperlink" Target="https://placecocktail.fr/collections/doseur-cocktail" TargetMode="External"/><Relationship Id="rId78" Type="http://schemas.openxmlformats.org/officeDocument/2006/relationships/hyperlink" Target="https://www.youtube.com/watch?v=75iVoz74k0E" TargetMode="External"/><Relationship Id="rId81" Type="http://schemas.openxmlformats.org/officeDocument/2006/relationships/hyperlink" Target="https://www.destinationcocktails.fr/culture/le-lexique-de-la-mixologie/" TargetMode="External"/><Relationship Id="rId86" Type="http://schemas.openxmlformats.org/officeDocument/2006/relationships/hyperlink" Target="http://technoresto.org/tp/ta_cocktail/ta_fp.pdf" TargetMode="External"/><Relationship Id="rId94" Type="http://schemas.openxmlformats.org/officeDocument/2006/relationships/hyperlink" Target="https://www.jdc.fr/blog/reglementation-happy-hour" TargetMode="External"/><Relationship Id="rId99" Type="http://schemas.openxmlformats.org/officeDocument/2006/relationships/hyperlink" Target="file:///D:\Donn&#233;es\1.UPRT\0-UPRT.fait\T&#195;&#169;l&#195;&#169;chargement\2018-12-Guide-des-Debits-de-Boissons.pdf" TargetMode="External"/><Relationship Id="rId101" Type="http://schemas.openxmlformats.org/officeDocument/2006/relationships/hyperlink" Target="https://www.banket.fr/articles/ouvrir-un-bar-a-jus-guide-complet-2023" TargetMode="External"/><Relationship Id="rId4" Type="http://schemas.openxmlformats.org/officeDocument/2006/relationships/hyperlink" Target="https://www.facebook.com/MagazineBarmag/" TargetMode="External"/><Relationship Id="rId9" Type="http://schemas.openxmlformats.org/officeDocument/2006/relationships/hyperlink" Target="https://www.1001cocktails.com/recettes/selection_cocktails-sans-alcool.aspx" TargetMode="External"/><Relationship Id="rId13" Type="http://schemas.openxmlformats.org/officeDocument/2006/relationships/hyperlink" Target="https://www.bloc-notes-culinaire.com/2019/09/les-cocktails-techniques-et-recettes.html" TargetMode="External"/><Relationship Id="rId18" Type="http://schemas.openxmlformats.org/officeDocument/2006/relationships/hyperlink" Target="https://www.750g.com/recettes-boissons/" TargetMode="External"/><Relationship Id="rId39" Type="http://schemas.openxmlformats.org/officeDocument/2006/relationships/hyperlink" Target="https://www.youtube.com/watch?v=UUS1vAguFsw" TargetMode="External"/><Relationship Id="rId109" Type="http://schemas.openxmlformats.org/officeDocument/2006/relationships/hyperlink" Target="https://www.pointdevente.fr/fr/actualites/guide-pratique-lors-d-une-location-d-un-bar-a277" TargetMode="External"/><Relationship Id="rId34" Type="http://schemas.openxmlformats.org/officeDocument/2006/relationships/hyperlink" Target="https://www.youtube.com/watch?v=9jTZf20YmcU" TargetMode="External"/><Relationship Id="rId50" Type="http://schemas.openxmlformats.org/officeDocument/2006/relationships/hyperlink" Target="https://www.apeb-mcb.fr/" TargetMode="External"/><Relationship Id="rId55" Type="http://schemas.openxmlformats.org/officeDocument/2006/relationships/hyperlink" Target="https://www.youtube.com/watch?v=vZoPU2ZnwhA" TargetMode="External"/><Relationship Id="rId76" Type="http://schemas.openxmlformats.org/officeDocument/2006/relationships/hyperlink" Target="https://www.youtube.com/watch?v=EtAXqhFucRY" TargetMode="External"/><Relationship Id="rId97" Type="http://schemas.openxmlformats.org/officeDocument/2006/relationships/hyperlink" Target="https://www.google.com/search?client=firefox-b-d&amp;sca_esv=595044018&amp;sxsrf=AM9HkKnE8HianWTiTHftAaD4AucgoYr0Ww:1704189749706&amp;q=barman+dans+un+palace&amp;tbm=vid&amp;source=lnms&amp;sa=X&amp;ved=2ahUKEwjlz6TFub6DAxWDQ6QEHYXSAPMQ0pQJegQICxAB&amp;biw=1920&amp;bih=947&amp;dpr=1" TargetMode="External"/><Relationship Id="rId104" Type="http://schemas.openxmlformats.org/officeDocument/2006/relationships/hyperlink" Target="https://www.permis-de-exploitation.fr/guides/permis-dexploitation/942-l-reglementations-tenue-d-bar.html" TargetMode="External"/><Relationship Id="rId7" Type="http://schemas.openxmlformats.org/officeDocument/2006/relationships/hyperlink" Target="https://webtv.hotellerie-restauration.ac-versailles.fr/Bar-et-boissons" TargetMode="External"/><Relationship Id="rId71" Type="http://schemas.openxmlformats.org/officeDocument/2006/relationships/hyperlink" Target="https://www.youtube.com/channel/UC5FY153skYmJLRYUzaRpXHw" TargetMode="External"/><Relationship Id="rId92" Type="http://schemas.openxmlformats.org/officeDocument/2006/relationships/hyperlink" Target="https://umih.fr/fr/solutions-pro/entreprendre/les-formations-obligatoires/" TargetMode="External"/><Relationship Id="rId2" Type="http://schemas.openxmlformats.org/officeDocument/2006/relationships/hyperlink" Target="https://www.monin.com/fr/astuces-conseils-cocktails-sans-alcool" TargetMode="External"/><Relationship Id="rId29" Type="http://schemas.openxmlformats.org/officeDocument/2006/relationships/hyperlink" Target="https://www.cocktail-sans-alcool.fr/" TargetMode="External"/><Relationship Id="rId24" Type="http://schemas.openxmlformats.org/officeDocument/2006/relationships/hyperlink" Target="https://www.youtube.com/watch?v=xq4L3IBHBgU&amp;t=1s" TargetMode="External"/><Relationship Id="rId40" Type="http://schemas.openxmlformats.org/officeDocument/2006/relationships/hyperlink" Target="https://www.youtube.com/channel/UCx0-LMFuXuNqt2kL2R4XKlw/videos" TargetMode="External"/><Relationship Id="rId45" Type="http://schemas.openxmlformats.org/officeDocument/2006/relationships/hyperlink" Target="https://www.meilleursouvriersdefrance.info/concoursmaf.html" TargetMode="External"/><Relationship Id="rId66" Type="http://schemas.openxmlformats.org/officeDocument/2006/relationships/hyperlink" Target="https://fr.wikipedia.org/wiki/Portail:Boisson?tableofcontents=1" TargetMode="External"/><Relationship Id="rId87" Type="http://schemas.openxmlformats.org/officeDocument/2006/relationships/hyperlink" Target="https://www.google.com/search?client=firefox-b-d&amp;q=T+E+C+H+N+O+R+E+S+T+O+.+O+R+G+++LA+R%C3%89ALISATION+DES+COCKTAILS+%3A+COURS+COMPLET+" TargetMode="External"/><Relationship Id="rId110" Type="http://schemas.openxmlformats.org/officeDocument/2006/relationships/hyperlink" Target="https://www.youtube.com/watch?v=bUBxP5zWvHY&amp;list=PL-uWG0fLsMHYIIMvzjieTiM7CBJPaZpmK&amp;index=8" TargetMode="External"/><Relationship Id="rId61" Type="http://schemas.openxmlformats.org/officeDocument/2006/relationships/hyperlink" Target="https://www.etsy.com/fr/listing/946437976/affiche-de-cocktail-de-luxe?epik=dj0yJnU9R3JrX3RjX05QUlRYcjlTS1JjdFFVUlEwSG9YeENGVHUmcD0wJm49RkhSTXg3blhaU3AyNGF5SmM5NGZFQSZ0PUFBQUFBR0tjbWQ0" TargetMode="External"/><Relationship Id="rId82" Type="http://schemas.openxmlformats.org/officeDocument/2006/relationships/hyperlink" Target="http://technoresto.org/les-ateliers-experimentaux/la-realisation-des-cocktails/la-realisation-des-cocktails-cours-complet/" TargetMode="External"/><Relationship Id="rId19" Type="http://schemas.openxmlformats.org/officeDocument/2006/relationships/hyperlink" Target="https://briottet.fr/recettes-cocktails/" TargetMode="External"/><Relationship Id="rId14" Type="http://schemas.openxmlformats.org/officeDocument/2006/relationships/hyperlink" Target="https://www.atelierdeschefs.fr/fr/recette/7513-cocktail-mojito.php" TargetMode="External"/><Relationship Id="rId30" Type="http://schemas.openxmlformats.org/officeDocument/2006/relationships/hyperlink" Target="https://www.siroter.com/" TargetMode="External"/><Relationship Id="rId35" Type="http://schemas.openxmlformats.org/officeDocument/2006/relationships/hyperlink" Target="https://www.youtube.com/watch?v=LCyadYIDxyQ" TargetMode="External"/><Relationship Id="rId56" Type="http://schemas.openxmlformats.org/officeDocument/2006/relationships/hyperlink" Target="https://www.hotellerie-restauration.ac-versailles.fr/spip.php?article3100" TargetMode="External"/><Relationship Id="rId77" Type="http://schemas.openxmlformats.org/officeDocument/2006/relationships/hyperlink" Target="https://www.youtube.com/c/La25%C3%A8meHeure/videos" TargetMode="External"/><Relationship Id="rId100" Type="http://schemas.openxmlformats.org/officeDocument/2006/relationships/hyperlink" Target="https://www.zenchef.com/guide/gerer-plannings-restaurant" TargetMode="External"/><Relationship Id="rId105" Type="http://schemas.openxmlformats.org/officeDocument/2006/relationships/hyperlink" Target="https://www.captaincontrat.com/exercer-un-metier/hotellerie-restauration/ouvrir-bar" TargetMode="External"/><Relationship Id="rId8" Type="http://schemas.openxmlformats.org/officeDocument/2006/relationships/hyperlink" Target="https://www.alambic-magazine.com/category/cocktails/cocktails-inspirations/" TargetMode="External"/><Relationship Id="rId51" Type="http://schemas.openxmlformats.org/officeDocument/2006/relationships/hyperlink" Target="https://www.infosbar.com/Cocktails_r38.html" TargetMode="External"/><Relationship Id="rId72" Type="http://schemas.openxmlformats.org/officeDocument/2006/relationships/hyperlink" Target="https://www.youtube.com/watch?v=Iy_b5VroBH8" TargetMode="External"/><Relationship Id="rId93" Type="http://schemas.openxmlformats.org/officeDocument/2006/relationships/hyperlink" Target="https://www.joy.io/post/bars-et-restaurants-4-astuces-pour-avoir-une-equipe-efficace" TargetMode="External"/><Relationship Id="rId98" Type="http://schemas.openxmlformats.org/officeDocument/2006/relationships/hyperlink" Target="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TargetMode="External"/><Relationship Id="rId3" Type="http://schemas.openxmlformats.org/officeDocument/2006/relationships/hyperlink" Target="http://barmag.fr/" TargetMode="External"/><Relationship Id="rId25" Type="http://schemas.openxmlformats.org/officeDocument/2006/relationships/hyperlink" Target="https://www.youtube.com/c/Votrebarman/videos" TargetMode="External"/><Relationship Id="rId46" Type="http://schemas.openxmlformats.org/officeDocument/2006/relationships/hyperlink" Target="https://www.facebook.com/Maxime-Hoerth-MOF-Barman-432259463541680/?ref=page_internal" TargetMode="External"/><Relationship Id="rId67" Type="http://schemas.openxmlformats.org/officeDocument/2006/relationships/hyperlink" Target="https://www.votrebarman.com/le-metier-de-barman/le-flair-bartending-cest-quoi/" TargetMode="External"/><Relationship Id="rId20" Type="http://schemas.openxmlformats.org/officeDocument/2006/relationships/hyperlink" Target="https://www.recettes-cocktails.fr/guide-barman/" TargetMode="External"/><Relationship Id="rId41" Type="http://schemas.openxmlformats.org/officeDocument/2006/relationships/hyperlink" Target="https://www.dailymotion.com/video/x2h1t9j" TargetMode="External"/><Relationship Id="rId62" Type="http://schemas.openxmlformats.org/officeDocument/2006/relationships/hyperlink" Target="https://www.pinterest.fr/pin/AUQTmedKV8e6C-ofmN8WexSbcCfGwlJ2mGd2Ic14Ek4pmdXZvRPK93U/" TargetMode="External"/><Relationship Id="rId83" Type="http://schemas.openxmlformats.org/officeDocument/2006/relationships/hyperlink" Target="https://www.rhum-cocktails.com/mixologie/cocktail.html" TargetMode="External"/><Relationship Id="rId88" Type="http://schemas.openxmlformats.org/officeDocument/2006/relationships/hyperlink" Target="https://www.google.com/search?client=firefox-b-d&amp;q=CARNET+DE+COCKTAILS+CONTEMPORAINS+" TargetMode="External"/><Relationship Id="rId11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hyperlink" Target="https://doranum.fr/stockage-archivage/comment-nommer-fichiers_10_13143_wgqw-aa59/" TargetMode="External"/><Relationship Id="rId13" Type="http://schemas.openxmlformats.org/officeDocument/2006/relationships/hyperlink" Target="https://www.istockphoto.com/fr/photos/%C3%A9pices" TargetMode="External"/><Relationship Id="rId3" Type="http://schemas.openxmlformats.org/officeDocument/2006/relationships/hyperlink" Target="https://www.youtube.com/watch?v=pgDqto-tZ9I" TargetMode="External"/><Relationship Id="rId7" Type="http://schemas.openxmlformats.org/officeDocument/2006/relationships/hyperlink" Target="https://www.youtube.com/watch?v=qNvSfomZR2o" TargetMode="External"/><Relationship Id="rId12" Type="http://schemas.openxmlformats.org/officeDocument/2006/relationships/hyperlink" Target="https://www.youtube.com/watch?v=qUvSEkBJMvI" TargetMode="External"/><Relationship Id="rId2" Type="http://schemas.openxmlformats.org/officeDocument/2006/relationships/hyperlink" Target="https://www.3mfrance.fr/3M/fr_FR/post-it-notes/ideas/collaborate/" TargetMode="External"/><Relationship Id="rId1" Type="http://schemas.openxmlformats.org/officeDocument/2006/relationships/hyperlink" Target="https://cuisine-centrale17.fr/" TargetMode="External"/><Relationship Id="rId6" Type="http://schemas.openxmlformats.org/officeDocument/2006/relationships/hyperlink" Target="https://www.youtube.com/watch?v=kRblx2K-sWA" TargetMode="External"/><Relationship Id="rId11" Type="http://schemas.openxmlformats.org/officeDocument/2006/relationships/hyperlink" Target="https://www.youtube.com/watch?v=IK36nFxOgHY" TargetMode="External"/><Relationship Id="rId5" Type="http://schemas.openxmlformats.org/officeDocument/2006/relationships/hyperlink" Target="https://www.01net.com/astuces/windows-10-15-astuces-pour-maitriser-l-explorateur-de-fichiers-comme-un-pro-2013249.html" TargetMode="External"/><Relationship Id="rId15" Type="http://schemas.openxmlformats.org/officeDocument/2006/relationships/drawing" Target="../drawings/drawing2.xml"/><Relationship Id="rId10" Type="http://schemas.openxmlformats.org/officeDocument/2006/relationships/hyperlink" Target="https://www.youtube.com/watch?v=2pN06yNE8lY" TargetMode="External"/><Relationship Id="rId4" Type="http://schemas.openxmlformats.org/officeDocument/2006/relationships/hyperlink" Target="https://temps-action.com/classer-ses-documents-sur-ordinateur" TargetMode="External"/><Relationship Id="rId9" Type="http://schemas.openxmlformats.org/officeDocument/2006/relationships/hyperlink" Target="https://support.microsoft.com/fr-fr/office/vid%C3%A9o-cr%C3%A9er-des-noms-de-fichiers-accessibles-4e73d73a-aedc-47af-88e4-8f2375a69fad"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etiers-hotel-resto.fr/les-restaurations/barman/" TargetMode="External"/><Relationship Id="rId13" Type="http://schemas.openxmlformats.org/officeDocument/2006/relationships/hyperlink" Target="https://encycolorpedia.com/html" TargetMode="External"/><Relationship Id="rId18" Type="http://schemas.openxmlformats.org/officeDocument/2006/relationships/hyperlink" Target="https://www.redacteur.com/blog/polices-ecriture-a-utiliser/" TargetMode="External"/><Relationship Id="rId3" Type="http://schemas.openxmlformats.org/officeDocument/2006/relationships/hyperlink" Target="https://www.intercariforef.org/" TargetMode="External"/><Relationship Id="rId21" Type="http://schemas.openxmlformats.org/officeDocument/2006/relationships/hyperlink" Target="https://excel-downloads.com/forums/forum-excel.7/" TargetMode="External"/><Relationship Id="rId7" Type="http://schemas.openxmlformats.org/officeDocument/2006/relationships/hyperlink" Target="https://www.facebook.com/p/M%C3%A9tiers-H%C3%B4tel-Resto-61550670557738/?locale=fr_FR" TargetMode="External"/><Relationship Id="rId12" Type="http://schemas.openxmlformats.org/officeDocument/2006/relationships/hyperlink" Target="https://encycolorpedia.com/websafe" TargetMode="External"/><Relationship Id="rId17" Type="http://schemas.openxmlformats.org/officeDocument/2006/relationships/hyperlink" Target="https://blog.atalan.fr/grille-contrastes-accessibilite-charte-graphique/" TargetMode="External"/><Relationship Id="rId2" Type="http://schemas.openxmlformats.org/officeDocument/2006/relationships/hyperlink" Target="http://www.apeb-mcb.fr/medias/files/ccc-v2-04juillet2020.pdf" TargetMode="External"/><Relationship Id="rId16" Type="http://schemas.openxmlformats.org/officeDocument/2006/relationships/hyperlink" Target="https://www.tanaguru.com/contrastes-couleurs-choisir-combinaisons-accessibles/" TargetMode="External"/><Relationship Id="rId20" Type="http://schemas.openxmlformats.org/officeDocument/2006/relationships/hyperlink" Target="https://excel-pratique.com/fr/vba/liste-couleurs-rgb.php" TargetMode="External"/><Relationship Id="rId1" Type="http://schemas.openxmlformats.org/officeDocument/2006/relationships/hyperlink" Target="https://www.apeb-mcb.fr/pages/l-association/l-a-p-e-b/" TargetMode="External"/><Relationship Id="rId6" Type="http://schemas.openxmlformats.org/officeDocument/2006/relationships/hyperlink" Target="https://metiers-hotel-resto.fr/travailler-en-europe-et-dans-le-monde/" TargetMode="External"/><Relationship Id="rId11" Type="http://schemas.openxmlformats.org/officeDocument/2006/relationships/hyperlink" Target="http://translate.google.fr/translate?hl=fr&amp;langpair=en|fr&amp;u=http://dmcritchie.mvps.org/excel/colors.htm" TargetMode="External"/><Relationship Id="rId24" Type="http://schemas.openxmlformats.org/officeDocument/2006/relationships/drawing" Target="../drawings/drawing3.xml"/><Relationship Id="rId5" Type="http://schemas.openxmlformats.org/officeDocument/2006/relationships/hyperlink" Target="https://metiers-hotel-resto.fr/travailler-en-situation-de-handicap-dans-lhotellerie-et-les-restaurations/" TargetMode="External"/><Relationship Id="rId15" Type="http://schemas.openxmlformats.org/officeDocument/2006/relationships/hyperlink" Target="https://encycolorpedia.com/paints" TargetMode="External"/><Relationship Id="rId23" Type="http://schemas.openxmlformats.org/officeDocument/2006/relationships/hyperlink" Target="https://www.canva.com/fr_fr/decouvrir/association-de-couleur-tendance-exemple/" TargetMode="External"/><Relationship Id="rId10" Type="http://schemas.openxmlformats.org/officeDocument/2006/relationships/hyperlink" Target="https://www.hotellerie-restauration.ac-versailles.fr/IMG/pdf/ccc._mars_2017._apeb.pdf" TargetMode="External"/><Relationship Id="rId19" Type="http://schemas.openxmlformats.org/officeDocument/2006/relationships/hyperlink" Target="https://www.iloveimg.com/fr" TargetMode="External"/><Relationship Id="rId4" Type="http://schemas.openxmlformats.org/officeDocument/2006/relationships/hyperlink" Target="https://metiers-hotel-resto.fr/plan-du-site/" TargetMode="External"/><Relationship Id="rId9" Type="http://schemas.openxmlformats.org/officeDocument/2006/relationships/hyperlink" Target="https://www.hotellerie-restauration.ac-versailles.fr/IMG/pdf/ccc._mars_2017._apeb.pdf" TargetMode="External"/><Relationship Id="rId14" Type="http://schemas.openxmlformats.org/officeDocument/2006/relationships/hyperlink" Target="https://encycolorpedia.com/named" TargetMode="External"/><Relationship Id="rId22" Type="http://schemas.openxmlformats.org/officeDocument/2006/relationships/hyperlink" Target="https://clickup.com/fr-FR/blog/202591/comment-faire-un-code-couleur-dans-exce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spiritueuxmagazine.com/" TargetMode="External"/><Relationship Id="rId3" Type="http://schemas.openxmlformats.org/officeDocument/2006/relationships/hyperlink" Target="http://www.apeb-mcb.fr/medias/files/ccc-v2-04juillet2020.pdf" TargetMode="External"/><Relationship Id="rId7" Type="http://schemas.openxmlformats.org/officeDocument/2006/relationships/hyperlink" Target="http://technoresto.org/tp/ta_cocktail/ta_fp.html" TargetMode="External"/><Relationship Id="rId12" Type="http://schemas.openxmlformats.org/officeDocument/2006/relationships/printerSettings" Target="../printerSettings/printerSettings3.bin"/><Relationship Id="rId2" Type="http://schemas.openxmlformats.org/officeDocument/2006/relationships/hyperlink" Target="https://getgreenshot.org/help/fr-fr/" TargetMode="External"/><Relationship Id="rId1" Type="http://schemas.openxmlformats.org/officeDocument/2006/relationships/hyperlink" Target="https://getgreenshot.org/archive/fr/" TargetMode="External"/><Relationship Id="rId6" Type="http://schemas.openxmlformats.org/officeDocument/2006/relationships/hyperlink" Target="https://www.1001cocktails.com/recettes/selections.aspx" TargetMode="External"/><Relationship Id="rId11" Type="http://schemas.openxmlformats.org/officeDocument/2006/relationships/hyperlink" Target="https://fr.differbetween.com/article/difference_between_fluid_ounces_and_ounces"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10" Type="http://schemas.openxmlformats.org/officeDocument/2006/relationships/hyperlink" Target="https://fr.wikipedia.org/wiki/Once_liquide" TargetMode="External"/><Relationship Id="rId4" Type="http://schemas.openxmlformats.org/officeDocument/2006/relationships/hyperlink" Target="https://www.hotellerie-restauration.ac-versailles.fr/IMG/pdf/socle_des_cocktails_de_re_ference_-_version_finale_-_12-2024.pdf" TargetMode="External"/><Relationship Id="rId9" Type="http://schemas.openxmlformats.org/officeDocument/2006/relationships/hyperlink" Target="https://www.frenchbar.com/index.php"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hotellerie-restauration.ac-versailles.fr/IMG/pdf/socle_des_cocktails_de_re_ference_-_version_finale_-_12-2024.pdf" TargetMode="External"/><Relationship Id="rId3" Type="http://schemas.openxmlformats.org/officeDocument/2006/relationships/hyperlink" Target="http://www.apeb-mcb.fr/medias/files/ccc-v2-04juillet2020.pdf" TargetMode="External"/><Relationship Id="rId7" Type="http://schemas.openxmlformats.org/officeDocument/2006/relationships/hyperlink" Target="http://www.apeb-mcb.fr/medias/files/ccc-v2-04juillet2020.pdf" TargetMode="External"/><Relationship Id="rId2" Type="http://schemas.openxmlformats.org/officeDocument/2006/relationships/hyperlink" Target="https://www.hotellerie-restauration.ac-versailles.fr/IMG/pdf/socle_des_cocktails_de_re_ference_-_version_finale_-_12-2024.pdf" TargetMode="External"/><Relationship Id="rId1" Type="http://schemas.openxmlformats.org/officeDocument/2006/relationships/hyperlink" Target="http://www.apeb-mcb.fr/medias/files/ccc-v2-04juillet2020.pdf" TargetMode="External"/><Relationship Id="rId6" Type="http://schemas.openxmlformats.org/officeDocument/2006/relationships/hyperlink" Target="https://www.hotellerie-restauration.ac-versailles.fr/IMG/pdf/socle_des_cocktails_de_re_ference_-_version_finale_-_12-2024.pdf" TargetMode="External"/><Relationship Id="rId5" Type="http://schemas.openxmlformats.org/officeDocument/2006/relationships/hyperlink" Target="http://www.apeb-mcb.fr/medias/files/ccc-v2-04juillet2020.pdf" TargetMode="External"/><Relationship Id="rId10" Type="http://schemas.openxmlformats.org/officeDocument/2006/relationships/drawing" Target="../drawings/drawing4.xml"/><Relationship Id="rId4" Type="http://schemas.openxmlformats.org/officeDocument/2006/relationships/hyperlink" Target="https://www.hotellerie-restauration.ac-versailles.fr/IMG/pdf/socle_des_cocktails_de_re_ference_-_version_finale_-_12-2024.pdf"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peb-mcb.fr/"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differbetween.com/article/difference_between_fluid_ounces_and_ounces" TargetMode="External"/><Relationship Id="rId12" Type="http://schemas.openxmlformats.org/officeDocument/2006/relationships/printerSettings" Target="../printerSettings/printerSettings5.bin"/><Relationship Id="rId2" Type="http://schemas.openxmlformats.org/officeDocument/2006/relationships/hyperlink" Target="https://www.1001cocktails.com/recettes/selections.aspx" TargetMode="External"/><Relationship Id="rId1"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6" Type="http://schemas.openxmlformats.org/officeDocument/2006/relationships/hyperlink" Target="https://fr.wikipedia.org/wiki/Once_liquide" TargetMode="External"/><Relationship Id="rId11" Type="http://schemas.openxmlformats.org/officeDocument/2006/relationships/hyperlink" Target="https://fr.wikipedia.org/wiki/Wikip%C3%A9dia:Pastiches/Pifom%C3%A8tre" TargetMode="External"/><Relationship Id="rId5" Type="http://schemas.openxmlformats.org/officeDocument/2006/relationships/hyperlink" Target="https://www.frenchbar.com/index.php" TargetMode="External"/><Relationship Id="rId10" Type="http://schemas.openxmlformats.org/officeDocument/2006/relationships/hyperlink" Target="https://webtv.hotellerie-restauration.ac-versailles.fr/IMG/pdf/liste_des_cocktails_classiques_09_04_2010.pdf" TargetMode="External"/><Relationship Id="rId4" Type="http://schemas.openxmlformats.org/officeDocument/2006/relationships/hyperlink" Target="http://www.spiritueuxmagazine.com/" TargetMode="External"/><Relationship Id="rId9" Type="http://schemas.openxmlformats.org/officeDocument/2006/relationships/hyperlink" Target="https://www.associationdesbarmendefrance.fr/ab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apeb-mcb.fr/" TargetMode="External"/><Relationship Id="rId13" Type="http://schemas.openxmlformats.org/officeDocument/2006/relationships/printerSettings" Target="../printerSettings/printerSettings6.bin"/><Relationship Id="rId3" Type="http://schemas.openxmlformats.org/officeDocument/2006/relationships/hyperlink" Target="http://technoresto.org/tp/ta_cocktail/ta_fp.html" TargetMode="External"/><Relationship Id="rId7" Type="http://schemas.openxmlformats.org/officeDocument/2006/relationships/hyperlink" Target="https://fr.differbetween.com/article/difference_between_fluid_ounces_and_ounces" TargetMode="External"/><Relationship Id="rId12" Type="http://schemas.openxmlformats.org/officeDocument/2006/relationships/hyperlink" Target="https://fr.wikipedia.org/wiki/Wikip%C3%A9dia:Pastiches/Pifom%C3%A8tre" TargetMode="External"/><Relationship Id="rId2" Type="http://schemas.openxmlformats.org/officeDocument/2006/relationships/hyperlink" Target="https://www.1001cocktails.com/recettes/selections.aspx" TargetMode="External"/><Relationship Id="rId1"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6" Type="http://schemas.openxmlformats.org/officeDocument/2006/relationships/hyperlink" Target="https://fr.wikipedia.org/wiki/Once_liquide" TargetMode="External"/><Relationship Id="rId11" Type="http://schemas.openxmlformats.org/officeDocument/2006/relationships/hyperlink" Target="https://fr.wikipedia.org/wiki/Wikip%C3%A9dia:Pastiches/Pifom%C3%A8tre" TargetMode="External"/><Relationship Id="rId5" Type="http://schemas.openxmlformats.org/officeDocument/2006/relationships/hyperlink" Target="https://www.frenchbar.com/index.php" TargetMode="External"/><Relationship Id="rId10" Type="http://schemas.openxmlformats.org/officeDocument/2006/relationships/hyperlink" Target="https://webtv.hotellerie-restauration.ac-versailles.fr/IMG/pdf/liste_des_cocktails_classiques_09_04_2010.pdf" TargetMode="External"/><Relationship Id="rId4" Type="http://schemas.openxmlformats.org/officeDocument/2006/relationships/hyperlink" Target="http://www.spiritueuxmagazine.com/" TargetMode="External"/><Relationship Id="rId9" Type="http://schemas.openxmlformats.org/officeDocument/2006/relationships/hyperlink" Target="https://www.associationdesbarmendefrance.fr/ab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support.microsoft.com/fr-fr/office/masquer-ou-afficher-des-lignes-ou-des-colonnes-659c2cad-802e-44ee-a614-dde8443579f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22A6F-B5C0-469E-9739-8DA38A8A7CBE}">
  <dimension ref="A1:AN245"/>
  <sheetViews>
    <sheetView tabSelected="1" topLeftCell="A37" zoomScale="75" zoomScaleNormal="75" workbookViewId="0">
      <selection activeCell="AM13" sqref="AM13"/>
    </sheetView>
  </sheetViews>
  <sheetFormatPr baseColWidth="10" defaultRowHeight="15"/>
  <cols>
    <col min="1" max="2" width="11.42578125" style="3398"/>
    <col min="3" max="3" width="16.85546875" style="3398" customWidth="1"/>
    <col min="4" max="4" width="16" style="3398" customWidth="1"/>
    <col min="5" max="6" width="11.42578125" style="3398"/>
    <col min="7" max="7" width="12" style="3398" bestFit="1" customWidth="1"/>
    <col min="8" max="8" width="17.140625" style="3398" customWidth="1"/>
    <col min="9" max="12" width="11.42578125" style="3398"/>
    <col min="13" max="13" width="18.5703125" style="3398" customWidth="1"/>
    <col min="14" max="14" width="11.42578125" style="3398"/>
    <col min="15" max="15" width="19.5703125" style="3398" customWidth="1"/>
    <col min="16" max="16" width="14.140625" style="3398" bestFit="1" customWidth="1"/>
    <col min="17" max="19" width="11.42578125" style="3398"/>
    <col min="20" max="21" width="11.7109375" style="3398" bestFit="1" customWidth="1"/>
    <col min="22" max="22" width="18.140625" style="3398" customWidth="1"/>
    <col min="23" max="25" width="16" style="3398" customWidth="1"/>
    <col min="26" max="26" width="14.28515625" style="3398" customWidth="1"/>
    <col min="27" max="27" width="15.28515625" style="3398" customWidth="1"/>
    <col min="28" max="28" width="16" style="3398" customWidth="1"/>
    <col min="29" max="29" width="14.140625" style="3398" customWidth="1"/>
    <col min="30" max="37" width="11.42578125" style="3398"/>
    <col min="38" max="38" width="7.5703125" style="135" customWidth="1"/>
    <col min="39" max="39" width="11.42578125" style="212"/>
    <col min="40" max="40" width="43.5703125" style="212" customWidth="1"/>
    <col min="41" max="16384" width="11.42578125" style="3398"/>
  </cols>
  <sheetData>
    <row r="1" spans="1:40" ht="30" customHeight="1">
      <c r="A1" s="1" t="str">
        <f>ADDRESS(ROW(),COLUMN(),4)</f>
        <v>A1</v>
      </c>
      <c r="B1" s="3394"/>
      <c r="C1" s="3394"/>
      <c r="D1" s="3394"/>
      <c r="E1" s="3394"/>
      <c r="F1" s="3394"/>
      <c r="G1" s="3394"/>
      <c r="H1" s="3394"/>
      <c r="I1" s="3394"/>
      <c r="J1" s="3394"/>
      <c r="K1" s="3394"/>
      <c r="L1" s="3394"/>
      <c r="M1" s="3394"/>
      <c r="N1" s="3394"/>
      <c r="O1" s="3394"/>
      <c r="P1" s="3588"/>
      <c r="Q1" s="3588"/>
      <c r="R1" s="3588"/>
      <c r="S1" s="3588"/>
      <c r="T1" s="3588"/>
      <c r="U1" s="3395"/>
      <c r="V1" s="3395"/>
      <c r="W1" s="3395"/>
      <c r="X1" s="3395"/>
      <c r="Y1" s="3395"/>
      <c r="Z1" s="3395"/>
      <c r="AA1" s="3395"/>
      <c r="AB1" s="3395"/>
      <c r="AC1" s="3395"/>
      <c r="AD1" s="3395"/>
      <c r="AE1" s="3395"/>
      <c r="AF1" s="3395"/>
      <c r="AG1" s="3395"/>
      <c r="AH1" s="3395"/>
      <c r="AI1" s="3395"/>
      <c r="AJ1" s="3396"/>
      <c r="AK1" s="3396"/>
      <c r="AL1" s="3397">
        <v>1</v>
      </c>
      <c r="AM1" s="584" t="str">
        <f>SUBSTITUTE(ADDRESS(1,COLUMN(),4),"1","")</f>
        <v>AM</v>
      </c>
      <c r="AN1" s="585" t="str">
        <f>SUBSTITUTE(ADDRESS(1,COLUMN(),4),"1","")</f>
        <v>AN</v>
      </c>
    </row>
    <row r="2" spans="1:40" ht="30" customHeight="1">
      <c r="A2" s="3394"/>
      <c r="B2" s="3399" t="s">
        <v>5888</v>
      </c>
      <c r="C2" s="3394"/>
      <c r="D2" s="3394"/>
      <c r="E2" s="3394"/>
      <c r="F2" s="3394"/>
      <c r="G2" s="3394"/>
      <c r="H2" s="3394"/>
      <c r="I2" s="3588"/>
      <c r="J2" s="3394"/>
      <c r="K2" s="3394"/>
      <c r="L2" s="3394"/>
      <c r="M2" s="3394"/>
      <c r="N2" s="3394"/>
      <c r="O2" s="3588"/>
      <c r="P2" s="3588"/>
      <c r="Q2" s="3588"/>
      <c r="R2" s="3588"/>
      <c r="S2" s="3588"/>
      <c r="T2" s="3395"/>
      <c r="U2" s="3395"/>
      <c r="V2" s="3395"/>
      <c r="W2" s="3395"/>
      <c r="X2" s="3660" t="s">
        <v>5889</v>
      </c>
      <c r="Y2" s="3660"/>
      <c r="Z2" s="3660"/>
      <c r="AA2" s="3660"/>
      <c r="AB2" s="3660"/>
      <c r="AC2" s="3660"/>
      <c r="AD2" s="3395"/>
      <c r="AE2" s="3395"/>
      <c r="AF2" s="3395"/>
      <c r="AG2" s="3395"/>
      <c r="AH2" s="3395"/>
      <c r="AI2" s="3395"/>
      <c r="AJ2" s="3396"/>
      <c r="AK2" s="3396"/>
      <c r="AL2" s="3397">
        <v>1</v>
      </c>
      <c r="AM2" s="3589"/>
      <c r="AN2" s="3589" t="s">
        <v>2004</v>
      </c>
    </row>
    <row r="3" spans="1:40" ht="30" customHeight="1">
      <c r="A3" s="3394"/>
      <c r="B3" s="3400" t="s">
        <v>5890</v>
      </c>
      <c r="C3" s="3401"/>
      <c r="D3" s="3394"/>
      <c r="E3" s="3394"/>
      <c r="F3" s="3394"/>
      <c r="G3" s="3394"/>
      <c r="H3" s="3394"/>
      <c r="I3" s="3588"/>
      <c r="J3" s="3394"/>
      <c r="K3" s="3394"/>
      <c r="L3" s="3394"/>
      <c r="M3" s="3394"/>
      <c r="N3" s="3394"/>
      <c r="O3" s="3588"/>
      <c r="P3" s="3588"/>
      <c r="Q3" s="3588"/>
      <c r="R3" s="3588"/>
      <c r="S3" s="3588"/>
      <c r="T3" s="3395"/>
      <c r="U3" s="3395"/>
      <c r="V3" s="3402"/>
      <c r="W3" s="3402"/>
      <c r="X3" s="3660"/>
      <c r="Y3" s="3660"/>
      <c r="Z3" s="3660"/>
      <c r="AA3" s="3660"/>
      <c r="AB3" s="3660"/>
      <c r="AC3" s="3660"/>
      <c r="AD3" s="3395"/>
      <c r="AE3" s="3395"/>
      <c r="AF3" s="3395"/>
      <c r="AG3" s="3395"/>
      <c r="AH3" s="3395"/>
      <c r="AI3" s="3395"/>
      <c r="AJ3" s="3396"/>
      <c r="AK3" s="3396"/>
      <c r="AL3" s="3397">
        <v>1</v>
      </c>
      <c r="AM3" s="3590">
        <f ca="1">COUNTA(A1:AL245) + COUNTBLANK(A1:AL245)</f>
        <v>9311</v>
      </c>
      <c r="AN3" s="3589" t="str">
        <f>"cellules entre"&amp;" " &amp;A1&amp;" et  "&amp;AL245</f>
        <v>cellules entre A1 et  AL245</v>
      </c>
    </row>
    <row r="4" spans="1:40" ht="30" customHeight="1">
      <c r="A4" s="3394"/>
      <c r="B4" s="3400" t="s">
        <v>5891</v>
      </c>
      <c r="C4" s="3401"/>
      <c r="D4" s="3394"/>
      <c r="E4" s="3394"/>
      <c r="F4" s="3394"/>
      <c r="G4" s="3394"/>
      <c r="H4" s="3394"/>
      <c r="I4" s="3588"/>
      <c r="J4" s="3394"/>
      <c r="K4" s="3394"/>
      <c r="L4" s="3394"/>
      <c r="M4" s="3394"/>
      <c r="N4" s="3394"/>
      <c r="O4" s="3588"/>
      <c r="P4" s="3588"/>
      <c r="Q4" s="3588"/>
      <c r="R4" s="3588"/>
      <c r="S4" s="3588"/>
      <c r="T4" s="3395"/>
      <c r="U4" s="3395"/>
      <c r="V4" s="3403"/>
      <c r="W4" s="3403"/>
      <c r="X4" s="3403"/>
      <c r="Y4" s="3404" t="s">
        <v>6118</v>
      </c>
      <c r="Z4" s="3395"/>
      <c r="AA4" s="3395"/>
      <c r="AB4" s="3395"/>
      <c r="AC4" s="3395"/>
      <c r="AD4" s="3395"/>
      <c r="AE4" s="3395"/>
      <c r="AF4" s="3395"/>
      <c r="AG4" s="3395"/>
      <c r="AH4" s="3395"/>
      <c r="AI4" s="3395"/>
      <c r="AJ4" s="3396"/>
      <c r="AK4" s="3396"/>
      <c r="AL4" s="3397">
        <v>1</v>
      </c>
      <c r="AM4" s="3590">
        <f ca="1">COUNTA(A1:AL245)</f>
        <v>703</v>
      </c>
      <c r="AN4" s="3589" t="s">
        <v>2006</v>
      </c>
    </row>
    <row r="5" spans="1:40" ht="30" customHeight="1">
      <c r="A5" s="3394"/>
      <c r="B5" s="3400" t="s">
        <v>5892</v>
      </c>
      <c r="C5" s="3401"/>
      <c r="D5" s="3394"/>
      <c r="E5" s="3394"/>
      <c r="F5" s="3394"/>
      <c r="G5" s="3394"/>
      <c r="H5" s="3394"/>
      <c r="I5" s="3588"/>
      <c r="J5" s="3394"/>
      <c r="K5" s="3394"/>
      <c r="L5" s="3394"/>
      <c r="M5" s="3394"/>
      <c r="N5" s="3394"/>
      <c r="O5" s="3588"/>
      <c r="P5" s="3588"/>
      <c r="Q5" s="3588"/>
      <c r="R5" s="3588"/>
      <c r="S5" s="3588"/>
      <c r="T5" s="3395"/>
      <c r="U5" s="3395"/>
      <c r="V5" s="3403"/>
      <c r="W5" s="3403"/>
      <c r="X5" s="3403"/>
      <c r="Y5" s="3395"/>
      <c r="Z5" s="3395"/>
      <c r="AA5" s="3395"/>
      <c r="AB5" s="3395"/>
      <c r="AC5" s="3395"/>
      <c r="AD5" s="3395"/>
      <c r="AE5" s="3395"/>
      <c r="AF5" s="3395"/>
      <c r="AG5" s="3395"/>
      <c r="AH5" s="3395"/>
      <c r="AI5" s="3395"/>
      <c r="AJ5" s="3396"/>
      <c r="AK5" s="3396"/>
      <c r="AL5" s="3397">
        <v>1</v>
      </c>
      <c r="AM5" s="3590">
        <f ca="1">COUNTBLANK(A1:AL245)</f>
        <v>8608</v>
      </c>
      <c r="AN5" s="3589" t="s">
        <v>21</v>
      </c>
    </row>
    <row r="6" spans="1:40" ht="30" customHeight="1">
      <c r="A6" s="3394"/>
      <c r="B6" s="3400"/>
      <c r="C6" s="3401"/>
      <c r="D6" s="3394"/>
      <c r="E6" s="3394"/>
      <c r="F6" s="3394"/>
      <c r="G6" s="3394"/>
      <c r="H6" s="3394"/>
      <c r="I6" s="3588"/>
      <c r="J6" s="3394"/>
      <c r="K6" s="3394"/>
      <c r="L6" s="3394"/>
      <c r="M6" s="3394"/>
      <c r="N6" s="3394"/>
      <c r="O6" s="3588"/>
      <c r="P6" s="3588"/>
      <c r="Q6" s="3588"/>
      <c r="R6" s="3588"/>
      <c r="S6" s="3588"/>
      <c r="T6" s="3395"/>
      <c r="U6" s="3395"/>
      <c r="V6" s="3403"/>
      <c r="W6" s="3403"/>
      <c r="X6" s="3403"/>
      <c r="Y6" s="3404" t="s">
        <v>6177</v>
      </c>
      <c r="Z6" s="3395"/>
      <c r="AA6" s="3395"/>
      <c r="AB6" s="3395"/>
      <c r="AC6" s="3395"/>
      <c r="AD6" s="3395"/>
      <c r="AE6" s="3395"/>
      <c r="AF6" s="3395"/>
      <c r="AG6" s="3395"/>
      <c r="AH6" s="3395"/>
      <c r="AI6" s="3395"/>
      <c r="AJ6" s="3396"/>
      <c r="AK6" s="3396"/>
      <c r="AL6" s="3397">
        <v>1</v>
      </c>
      <c r="AM6" s="3590">
        <f>SUM(AL1:AL243)+2</f>
        <v>245</v>
      </c>
      <c r="AN6" s="3589" t="s">
        <v>392</v>
      </c>
    </row>
    <row r="7" spans="1:40" ht="30" customHeight="1">
      <c r="A7" s="3394"/>
      <c r="B7" s="3400" t="s">
        <v>6119</v>
      </c>
      <c r="C7" s="3401"/>
      <c r="D7" s="3394"/>
      <c r="E7" s="3394"/>
      <c r="F7" s="3394"/>
      <c r="G7" s="3394"/>
      <c r="H7" s="3394"/>
      <c r="I7" s="3588"/>
      <c r="J7" s="3394"/>
      <c r="K7" s="3394"/>
      <c r="L7" s="3394"/>
      <c r="M7" s="3394"/>
      <c r="N7" s="3394"/>
      <c r="O7" s="3588"/>
      <c r="P7" s="3588"/>
      <c r="Q7" s="3588"/>
      <c r="R7" s="3588"/>
      <c r="S7" s="3588"/>
      <c r="T7" s="3395"/>
      <c r="U7" s="3395"/>
      <c r="V7" s="3403"/>
      <c r="W7" s="3403"/>
      <c r="X7" s="3403"/>
      <c r="Y7" s="3404"/>
      <c r="Z7" s="3395"/>
      <c r="AA7" s="3395"/>
      <c r="AB7" s="3395"/>
      <c r="AC7" s="3395"/>
      <c r="AD7" s="3395"/>
      <c r="AE7" s="3395"/>
      <c r="AF7" s="3395"/>
      <c r="AG7" s="3395"/>
      <c r="AH7" s="3395"/>
      <c r="AI7" s="3395"/>
      <c r="AJ7" s="3396"/>
      <c r="AK7" s="3396"/>
      <c r="AL7" s="3397">
        <v>1</v>
      </c>
      <c r="AM7" s="3590">
        <f>SUM(A245:AK245)+1</f>
        <v>38</v>
      </c>
      <c r="AN7" s="3589" t="s">
        <v>2009</v>
      </c>
    </row>
    <row r="8" spans="1:40" ht="30" customHeight="1">
      <c r="A8" s="3394"/>
      <c r="B8" s="3400" t="s">
        <v>6120</v>
      </c>
      <c r="C8" s="3401"/>
      <c r="D8" s="3394"/>
      <c r="E8" s="3394"/>
      <c r="F8" s="3394"/>
      <c r="G8" s="3394"/>
      <c r="H8" s="3394"/>
      <c r="I8" s="3588"/>
      <c r="J8" s="3394"/>
      <c r="K8" s="3394"/>
      <c r="L8" s="3394"/>
      <c r="M8" s="3394"/>
      <c r="N8" s="3394"/>
      <c r="O8" s="3588"/>
      <c r="P8" s="3588"/>
      <c r="Q8" s="3588"/>
      <c r="R8" s="3588"/>
      <c r="S8" s="3588"/>
      <c r="T8" s="3395"/>
      <c r="U8" s="3395"/>
      <c r="V8" s="3403"/>
      <c r="W8" s="3403"/>
      <c r="X8" s="3403"/>
      <c r="Y8" s="3403" t="str">
        <f ca="1">"Page "&amp;_xlfn.SHEET()&amp;" sur "&amp;_xlfn.SHEETS()</f>
        <v>Page 1 sur 15</v>
      </c>
      <c r="Z8" s="3395"/>
      <c r="AA8" s="3395"/>
      <c r="AB8" s="3395"/>
      <c r="AC8" s="3395"/>
      <c r="AD8" s="3395"/>
      <c r="AE8" s="3395"/>
      <c r="AF8" s="3395"/>
      <c r="AG8" s="3395"/>
      <c r="AH8" s="3395"/>
      <c r="AI8" s="3395"/>
      <c r="AJ8" s="3396"/>
      <c r="AK8" s="3396"/>
      <c r="AL8" s="3397">
        <v>1</v>
      </c>
    </row>
    <row r="9" spans="1:40" ht="30" customHeight="1">
      <c r="A9" s="3394"/>
      <c r="B9" s="3400" t="s">
        <v>6121</v>
      </c>
      <c r="C9" s="3401"/>
      <c r="D9" s="3394"/>
      <c r="E9" s="3394"/>
      <c r="F9" s="3394"/>
      <c r="G9" s="3394"/>
      <c r="H9" s="3394"/>
      <c r="I9" s="3588"/>
      <c r="J9" s="3394"/>
      <c r="K9" s="3394"/>
      <c r="L9" s="3394"/>
      <c r="M9" s="3394"/>
      <c r="N9" s="3394"/>
      <c r="O9" s="3588"/>
      <c r="P9" s="3588"/>
      <c r="Q9" s="3588"/>
      <c r="R9" s="3588"/>
      <c r="S9" s="3588"/>
      <c r="T9" s="3395"/>
      <c r="U9" s="3395"/>
      <c r="V9" s="3403"/>
      <c r="W9" s="3403"/>
      <c r="X9" s="3403"/>
      <c r="Y9" s="3395"/>
      <c r="Z9" s="3404"/>
      <c r="AA9" s="3395"/>
      <c r="AB9" s="3395"/>
      <c r="AC9" s="3395"/>
      <c r="AD9" s="3395"/>
      <c r="AE9" s="3395"/>
      <c r="AF9" s="3395"/>
      <c r="AG9" s="3395"/>
      <c r="AH9" s="3395"/>
      <c r="AI9" s="3395"/>
      <c r="AJ9" s="3396"/>
      <c r="AK9" s="3396"/>
      <c r="AL9" s="3397">
        <v>1</v>
      </c>
    </row>
    <row r="10" spans="1:40" ht="30" customHeight="1">
      <c r="A10" s="3394"/>
      <c r="B10" s="3400"/>
      <c r="C10" s="3401"/>
      <c r="D10" s="3394"/>
      <c r="E10" s="3394"/>
      <c r="F10" s="3394"/>
      <c r="G10" s="3394"/>
      <c r="H10" s="3394"/>
      <c r="I10" s="3588"/>
      <c r="J10" s="3394"/>
      <c r="K10" s="3394"/>
      <c r="L10" s="3394"/>
      <c r="M10" s="3394"/>
      <c r="N10" s="3394"/>
      <c r="O10" s="3588"/>
      <c r="P10" s="3588"/>
      <c r="Q10" s="3588"/>
      <c r="R10" s="3588"/>
      <c r="S10" s="3588"/>
      <c r="T10" s="3395"/>
      <c r="U10" s="3395"/>
      <c r="V10" s="3403"/>
      <c r="W10" s="3403"/>
      <c r="X10" s="3403"/>
      <c r="Y10" s="3591" t="s">
        <v>6122</v>
      </c>
      <c r="Z10" s="3404"/>
      <c r="AA10" s="3395"/>
      <c r="AB10" s="3395"/>
      <c r="AC10" s="3395"/>
      <c r="AD10" s="3395"/>
      <c r="AE10" s="3395"/>
      <c r="AF10" s="3395"/>
      <c r="AG10" s="3395"/>
      <c r="AH10" s="3395"/>
      <c r="AI10" s="3395"/>
      <c r="AJ10" s="3396"/>
      <c r="AK10" s="3396"/>
      <c r="AL10" s="3397">
        <v>1</v>
      </c>
    </row>
    <row r="11" spans="1:40" ht="30" customHeight="1">
      <c r="A11" s="3394"/>
      <c r="B11" s="3400" t="s">
        <v>6123</v>
      </c>
      <c r="C11" s="3401"/>
      <c r="D11" s="3394"/>
      <c r="E11" s="3394"/>
      <c r="F11" s="3394"/>
      <c r="G11" s="3394"/>
      <c r="H11" s="3394"/>
      <c r="I11" s="3588"/>
      <c r="J11" s="3394"/>
      <c r="K11" s="3394"/>
      <c r="L11" s="3394"/>
      <c r="M11" s="3394"/>
      <c r="N11" s="3394"/>
      <c r="O11" s="3588"/>
      <c r="P11" s="3588"/>
      <c r="Q11" s="3588"/>
      <c r="R11" s="3588"/>
      <c r="S11" s="3588"/>
      <c r="T11" s="3395"/>
      <c r="U11" s="3395"/>
      <c r="V11" s="3403"/>
      <c r="W11" s="3403"/>
      <c r="X11" s="3403"/>
      <c r="Y11" s="3395"/>
      <c r="Z11" s="3404"/>
      <c r="AA11" s="3395"/>
      <c r="AB11" s="3395"/>
      <c r="AC11" s="3395"/>
      <c r="AD11" s="3395"/>
      <c r="AE11" s="3395"/>
      <c r="AF11" s="3395"/>
      <c r="AG11" s="3395"/>
      <c r="AH11" s="3395"/>
      <c r="AI11" s="3395"/>
      <c r="AJ11" s="3396"/>
      <c r="AK11" s="3396"/>
      <c r="AL11" s="3397">
        <v>1</v>
      </c>
    </row>
    <row r="12" spans="1:40" ht="30" customHeight="1">
      <c r="A12" s="3394"/>
      <c r="B12" s="3400" t="s">
        <v>6124</v>
      </c>
      <c r="C12" s="3401"/>
      <c r="D12" s="3394"/>
      <c r="E12" s="3394"/>
      <c r="F12" s="3394"/>
      <c r="G12" s="3394"/>
      <c r="H12" s="3394"/>
      <c r="I12" s="3588"/>
      <c r="J12" s="3394"/>
      <c r="K12" s="3394"/>
      <c r="L12" s="3394"/>
      <c r="M12" s="3394"/>
      <c r="N12" s="3394"/>
      <c r="O12" s="3588"/>
      <c r="P12" s="3588"/>
      <c r="Q12" s="3588"/>
      <c r="R12" s="3588"/>
      <c r="S12" s="3588"/>
      <c r="T12" s="3395"/>
      <c r="U12" s="3395"/>
      <c r="V12" s="3403"/>
      <c r="W12" s="3403"/>
      <c r="X12" s="3403"/>
      <c r="Y12" s="3395"/>
      <c r="Z12" s="3404"/>
      <c r="AA12" s="3395"/>
      <c r="AB12" s="3395"/>
      <c r="AC12" s="3395"/>
      <c r="AD12" s="3395"/>
      <c r="AE12" s="3395"/>
      <c r="AF12" s="3395"/>
      <c r="AG12" s="3395"/>
      <c r="AH12" s="3395"/>
      <c r="AI12" s="3395"/>
      <c r="AJ12" s="3396"/>
      <c r="AK12" s="3396"/>
      <c r="AL12" s="3397">
        <v>1</v>
      </c>
    </row>
    <row r="13" spans="1:40" ht="30" customHeight="1">
      <c r="A13" s="3394"/>
      <c r="B13" s="3400" t="s">
        <v>6125</v>
      </c>
      <c r="C13" s="3401"/>
      <c r="D13" s="3394"/>
      <c r="E13" s="3394"/>
      <c r="F13" s="3394"/>
      <c r="G13" s="3394"/>
      <c r="H13" s="3394"/>
      <c r="I13" s="3588"/>
      <c r="J13" s="3394"/>
      <c r="K13" s="3394"/>
      <c r="L13" s="3394"/>
      <c r="M13" s="3394"/>
      <c r="N13" s="3394"/>
      <c r="O13" s="3588"/>
      <c r="P13" s="3588"/>
      <c r="Q13" s="3588"/>
      <c r="R13" s="3588"/>
      <c r="S13" s="3588"/>
      <c r="T13" s="3395"/>
      <c r="U13" s="3395"/>
      <c r="V13" s="3403"/>
      <c r="W13" s="3403"/>
      <c r="X13" s="3403"/>
      <c r="Y13" s="3395"/>
      <c r="Z13" s="3404"/>
      <c r="AA13" s="3395"/>
      <c r="AB13" s="3395"/>
      <c r="AC13" s="3395"/>
      <c r="AD13" s="3395"/>
      <c r="AE13" s="3395"/>
      <c r="AF13" s="3395"/>
      <c r="AG13" s="3395"/>
      <c r="AH13" s="3395"/>
      <c r="AI13" s="3395"/>
      <c r="AJ13" s="3396"/>
      <c r="AK13" s="3396"/>
      <c r="AL13" s="3397">
        <v>1</v>
      </c>
    </row>
    <row r="14" spans="1:40" ht="30" customHeight="1">
      <c r="A14" s="3394"/>
      <c r="B14" s="3400" t="s">
        <v>6126</v>
      </c>
      <c r="C14" s="3401"/>
      <c r="D14" s="3394"/>
      <c r="E14" s="3394"/>
      <c r="F14" s="3394"/>
      <c r="G14" s="3394"/>
      <c r="H14" s="3394"/>
      <c r="I14" s="3588"/>
      <c r="J14" s="3394"/>
      <c r="K14" s="3394"/>
      <c r="L14" s="3394"/>
      <c r="M14" s="3394"/>
      <c r="N14" s="3394"/>
      <c r="O14" s="3588"/>
      <c r="P14" s="3588"/>
      <c r="Q14" s="3588"/>
      <c r="R14" s="3588"/>
      <c r="S14" s="3588"/>
      <c r="T14" s="3395"/>
      <c r="U14" s="3395"/>
      <c r="V14" s="3403"/>
      <c r="W14" s="3403"/>
      <c r="X14" s="3403"/>
      <c r="Y14" s="3395"/>
      <c r="Z14" s="3404"/>
      <c r="AA14" s="3395"/>
      <c r="AB14" s="3395"/>
      <c r="AC14" s="3395"/>
      <c r="AD14" s="3395"/>
      <c r="AE14" s="3395"/>
      <c r="AF14" s="3395"/>
      <c r="AG14" s="3395"/>
      <c r="AH14" s="3395"/>
      <c r="AI14" s="3395"/>
      <c r="AJ14" s="3396"/>
      <c r="AK14" s="3396"/>
      <c r="AL14" s="3397">
        <v>1</v>
      </c>
    </row>
    <row r="15" spans="1:40" ht="30" customHeight="1">
      <c r="A15" s="3394"/>
      <c r="B15" s="3400" t="s">
        <v>6127</v>
      </c>
      <c r="C15" s="3401"/>
      <c r="D15" s="3394"/>
      <c r="E15" s="3394"/>
      <c r="F15" s="3394"/>
      <c r="G15" s="3394"/>
      <c r="H15" s="3394"/>
      <c r="I15" s="3588"/>
      <c r="J15" s="3394"/>
      <c r="K15" s="3394"/>
      <c r="L15" s="3394"/>
      <c r="M15" s="3394"/>
      <c r="N15" s="3394"/>
      <c r="O15" s="3588"/>
      <c r="P15" s="3588"/>
      <c r="Q15" s="3588"/>
      <c r="R15" s="3588"/>
      <c r="S15" s="3588"/>
      <c r="T15" s="3395"/>
      <c r="U15" s="3395"/>
      <c r="V15" s="3403"/>
      <c r="W15" s="3403"/>
      <c r="X15" s="3403"/>
      <c r="Y15" s="3395"/>
      <c r="Z15" s="3404"/>
      <c r="AA15" s="3395"/>
      <c r="AB15" s="3395"/>
      <c r="AC15" s="3395"/>
      <c r="AD15" s="3395"/>
      <c r="AE15" s="3395"/>
      <c r="AF15" s="3395"/>
      <c r="AG15" s="3395"/>
      <c r="AH15" s="3395"/>
      <c r="AI15" s="3395"/>
      <c r="AJ15" s="3396"/>
      <c r="AK15" s="3396"/>
      <c r="AL15" s="3397">
        <v>1</v>
      </c>
    </row>
    <row r="16" spans="1:40" ht="30" customHeight="1">
      <c r="A16" s="3394"/>
      <c r="B16" s="3400"/>
      <c r="C16" s="3401"/>
      <c r="D16" s="3394"/>
      <c r="E16" s="3394"/>
      <c r="F16" s="3394"/>
      <c r="G16" s="3394"/>
      <c r="H16" s="3394"/>
      <c r="I16" s="3588"/>
      <c r="J16" s="3394"/>
      <c r="K16" s="3394"/>
      <c r="L16" s="3394"/>
      <c r="M16" s="3394"/>
      <c r="N16" s="3394"/>
      <c r="O16" s="3588"/>
      <c r="P16" s="3588"/>
      <c r="Q16" s="3588"/>
      <c r="R16" s="3588"/>
      <c r="S16" s="3588"/>
      <c r="T16" s="3395"/>
      <c r="U16" s="3395"/>
      <c r="V16" s="3403"/>
      <c r="W16" s="3403"/>
      <c r="X16" s="3403"/>
      <c r="Y16" s="3395"/>
      <c r="Z16" s="3404"/>
      <c r="AA16" s="3395"/>
      <c r="AB16" s="3395"/>
      <c r="AC16" s="3395"/>
      <c r="AD16" s="3395"/>
      <c r="AE16" s="3395"/>
      <c r="AF16" s="3395"/>
      <c r="AG16" s="3395"/>
      <c r="AH16" s="3395"/>
      <c r="AI16" s="3395"/>
      <c r="AJ16" s="3396"/>
      <c r="AK16" s="3396"/>
      <c r="AL16" s="3397">
        <v>1</v>
      </c>
    </row>
    <row r="17" spans="1:38" ht="30" customHeight="1">
      <c r="A17" s="3394"/>
      <c r="B17" s="3400" t="s">
        <v>6128</v>
      </c>
      <c r="C17" s="3401"/>
      <c r="D17" s="3394"/>
      <c r="E17" s="3394"/>
      <c r="F17" s="3394"/>
      <c r="G17" s="3394"/>
      <c r="H17" s="3394"/>
      <c r="I17" s="3588"/>
      <c r="J17" s="3394"/>
      <c r="K17" s="3394"/>
      <c r="L17" s="3394"/>
      <c r="M17" s="3394"/>
      <c r="N17" s="3394"/>
      <c r="O17" s="3588"/>
      <c r="P17" s="3588"/>
      <c r="Q17" s="3588"/>
      <c r="R17" s="3588"/>
      <c r="S17" s="3588"/>
      <c r="T17" s="3395"/>
      <c r="U17" s="3395"/>
      <c r="V17" s="3403"/>
      <c r="W17" s="3403"/>
      <c r="X17" s="3403"/>
      <c r="Y17" s="3395"/>
      <c r="Z17" s="3404"/>
      <c r="AA17" s="3395"/>
      <c r="AB17" s="3395"/>
      <c r="AC17" s="3395"/>
      <c r="AD17" s="3395"/>
      <c r="AE17" s="3395"/>
      <c r="AF17" s="3395"/>
      <c r="AG17" s="3395"/>
      <c r="AH17" s="3395"/>
      <c r="AI17" s="3395"/>
      <c r="AJ17" s="3396"/>
      <c r="AK17" s="3396"/>
      <c r="AL17" s="3397">
        <v>1</v>
      </c>
    </row>
    <row r="18" spans="1:38" ht="30" customHeight="1">
      <c r="A18" s="3394"/>
      <c r="B18" s="3400" t="s">
        <v>6129</v>
      </c>
      <c r="C18" s="3401"/>
      <c r="D18" s="3394"/>
      <c r="E18" s="3394"/>
      <c r="F18" s="3394"/>
      <c r="G18" s="3394"/>
      <c r="H18" s="3394"/>
      <c r="I18" s="3588"/>
      <c r="J18" s="3394"/>
      <c r="K18" s="3394"/>
      <c r="L18" s="3394"/>
      <c r="M18" s="3394"/>
      <c r="N18" s="3394"/>
      <c r="O18" s="3588"/>
      <c r="P18" s="3588"/>
      <c r="Q18" s="3588"/>
      <c r="R18" s="3588"/>
      <c r="S18" s="3588"/>
      <c r="T18" s="3395"/>
      <c r="U18" s="3395"/>
      <c r="V18" s="3403"/>
      <c r="W18" s="3403"/>
      <c r="X18" s="3403"/>
      <c r="Y18" s="3395"/>
      <c r="Z18" s="3404"/>
      <c r="AA18" s="3395"/>
      <c r="AB18" s="3395"/>
      <c r="AC18" s="3395"/>
      <c r="AD18" s="3395"/>
      <c r="AE18" s="3395"/>
      <c r="AF18" s="3395"/>
      <c r="AG18" s="3395"/>
      <c r="AH18" s="3395"/>
      <c r="AI18" s="3395"/>
      <c r="AJ18" s="3396"/>
      <c r="AK18" s="3396"/>
      <c r="AL18" s="3397">
        <v>1</v>
      </c>
    </row>
    <row r="19" spans="1:38" ht="30" customHeight="1">
      <c r="A19" s="3394"/>
      <c r="B19" s="3400" t="s">
        <v>6130</v>
      </c>
      <c r="C19" s="3401"/>
      <c r="D19" s="3394"/>
      <c r="E19" s="3394"/>
      <c r="F19" s="3394"/>
      <c r="G19" s="3394"/>
      <c r="H19" s="3394"/>
      <c r="I19" s="3588"/>
      <c r="J19" s="3394"/>
      <c r="K19" s="3394"/>
      <c r="L19" s="3394"/>
      <c r="M19" s="3394"/>
      <c r="N19" s="3394"/>
      <c r="O19" s="3588"/>
      <c r="P19" s="3588"/>
      <c r="Q19" s="3588"/>
      <c r="R19" s="3588"/>
      <c r="S19" s="3588"/>
      <c r="T19" s="3395"/>
      <c r="U19" s="3395"/>
      <c r="V19" s="3403"/>
      <c r="W19" s="3403"/>
      <c r="X19" s="3403"/>
      <c r="Y19" s="3395"/>
      <c r="Z19" s="3404"/>
      <c r="AA19" s="3395"/>
      <c r="AB19" s="3395"/>
      <c r="AC19" s="3395"/>
      <c r="AD19" s="3395"/>
      <c r="AE19" s="3395"/>
      <c r="AF19" s="3395"/>
      <c r="AG19" s="3395"/>
      <c r="AH19" s="3395"/>
      <c r="AI19" s="3395"/>
      <c r="AJ19" s="3396"/>
      <c r="AK19" s="3396"/>
      <c r="AL19" s="3397">
        <v>1</v>
      </c>
    </row>
    <row r="20" spans="1:38" ht="30" customHeight="1">
      <c r="A20" s="3394"/>
      <c r="B20" s="3400"/>
      <c r="C20" s="3401"/>
      <c r="D20" s="3394"/>
      <c r="E20" s="3394"/>
      <c r="F20" s="3394"/>
      <c r="G20" s="3394"/>
      <c r="H20" s="3394"/>
      <c r="I20" s="3588"/>
      <c r="J20" s="3394"/>
      <c r="K20" s="3394"/>
      <c r="L20" s="3394"/>
      <c r="M20" s="3394"/>
      <c r="N20" s="3394"/>
      <c r="O20" s="3588"/>
      <c r="P20" s="3588"/>
      <c r="Q20" s="3588"/>
      <c r="R20" s="3588"/>
      <c r="S20" s="3588"/>
      <c r="T20" s="3395"/>
      <c r="U20" s="3395"/>
      <c r="V20" s="3403"/>
      <c r="W20" s="3403"/>
      <c r="X20" s="3403"/>
      <c r="Y20" s="3395"/>
      <c r="Z20" s="3404"/>
      <c r="AA20" s="3395"/>
      <c r="AB20" s="3395"/>
      <c r="AC20" s="3395"/>
      <c r="AD20" s="3395"/>
      <c r="AE20" s="3395"/>
      <c r="AF20" s="3395"/>
      <c r="AG20" s="3395"/>
      <c r="AH20" s="3395"/>
      <c r="AI20" s="3395"/>
      <c r="AJ20" s="3396"/>
      <c r="AK20" s="3396"/>
      <c r="AL20" s="3397">
        <v>1</v>
      </c>
    </row>
    <row r="21" spans="1:38" ht="30" customHeight="1">
      <c r="A21" s="3394"/>
      <c r="B21" s="3400" t="s">
        <v>6131</v>
      </c>
      <c r="C21" s="3401"/>
      <c r="D21" s="3394"/>
      <c r="E21" s="3394"/>
      <c r="F21" s="3394"/>
      <c r="G21" s="3394"/>
      <c r="H21" s="3394"/>
      <c r="I21" s="3588"/>
      <c r="J21" s="3394"/>
      <c r="K21" s="3394"/>
      <c r="L21" s="3394"/>
      <c r="M21" s="3394"/>
      <c r="N21" s="3394"/>
      <c r="O21" s="3588"/>
      <c r="P21" s="3588"/>
      <c r="Q21" s="3588"/>
      <c r="R21" s="3588"/>
      <c r="S21" s="3588"/>
      <c r="T21" s="3395"/>
      <c r="U21" s="3395"/>
      <c r="V21" s="3403"/>
      <c r="W21" s="3403"/>
      <c r="X21" s="3403"/>
      <c r="Y21" s="3395"/>
      <c r="Z21" s="3404"/>
      <c r="AA21" s="3395"/>
      <c r="AB21" s="3395"/>
      <c r="AC21" s="3395"/>
      <c r="AD21" s="3395"/>
      <c r="AE21" s="3395"/>
      <c r="AF21" s="3395"/>
      <c r="AG21" s="3395"/>
      <c r="AH21" s="3395"/>
      <c r="AI21" s="3395"/>
      <c r="AJ21" s="3396"/>
      <c r="AK21" s="3396"/>
      <c r="AL21" s="3397">
        <v>1</v>
      </c>
    </row>
    <row r="22" spans="1:38" ht="30" customHeight="1">
      <c r="A22" s="3394"/>
      <c r="B22" s="3400" t="s">
        <v>6132</v>
      </c>
      <c r="C22" s="3401"/>
      <c r="D22" s="3394"/>
      <c r="E22" s="3394"/>
      <c r="F22" s="3394"/>
      <c r="G22" s="3394"/>
      <c r="H22" s="3394"/>
      <c r="I22" s="3588"/>
      <c r="J22" s="3394"/>
      <c r="K22" s="3394"/>
      <c r="L22" s="3394"/>
      <c r="M22" s="3394"/>
      <c r="N22" s="3394"/>
      <c r="O22" s="3588"/>
      <c r="P22" s="3588"/>
      <c r="Q22" s="3588"/>
      <c r="R22" s="3588"/>
      <c r="S22" s="3588"/>
      <c r="T22" s="3395"/>
      <c r="U22" s="3395"/>
      <c r="V22" s="3403"/>
      <c r="W22" s="3403"/>
      <c r="X22" s="3403"/>
      <c r="Y22" s="3395"/>
      <c r="Z22" s="3404"/>
      <c r="AA22" s="3395"/>
      <c r="AB22" s="3395"/>
      <c r="AC22" s="3395"/>
      <c r="AD22" s="3395"/>
      <c r="AE22" s="3395"/>
      <c r="AF22" s="3395"/>
      <c r="AG22" s="3395"/>
      <c r="AH22" s="3395"/>
      <c r="AI22" s="3395"/>
      <c r="AJ22" s="3396"/>
      <c r="AK22" s="3396"/>
      <c r="AL22" s="3397">
        <v>1</v>
      </c>
    </row>
    <row r="23" spans="1:38" ht="30" customHeight="1">
      <c r="A23" s="3394"/>
      <c r="B23" s="3400"/>
      <c r="C23" s="3401"/>
      <c r="D23" s="3394"/>
      <c r="E23" s="3394"/>
      <c r="F23" s="3394"/>
      <c r="G23" s="3394"/>
      <c r="H23" s="3394"/>
      <c r="I23" s="3588"/>
      <c r="J23" s="3394"/>
      <c r="K23" s="3394"/>
      <c r="L23" s="3394"/>
      <c r="M23" s="3394"/>
      <c r="N23" s="3394"/>
      <c r="O23" s="3588"/>
      <c r="P23" s="3588"/>
      <c r="Q23" s="3588"/>
      <c r="R23" s="3588"/>
      <c r="S23" s="3588"/>
      <c r="T23" s="3395"/>
      <c r="U23" s="3395"/>
      <c r="V23" s="3403"/>
      <c r="W23" s="3403"/>
      <c r="X23" s="3403"/>
      <c r="Y23" s="3395"/>
      <c r="Z23" s="3404"/>
      <c r="AA23" s="3395"/>
      <c r="AB23" s="3395"/>
      <c r="AC23" s="3395"/>
      <c r="AD23" s="3395"/>
      <c r="AE23" s="3395"/>
      <c r="AF23" s="3395"/>
      <c r="AG23" s="3395"/>
      <c r="AH23" s="3395"/>
      <c r="AI23" s="3395"/>
      <c r="AJ23" s="3396"/>
      <c r="AK23" s="3396"/>
      <c r="AL23" s="3397">
        <v>1</v>
      </c>
    </row>
    <row r="24" spans="1:38" ht="30" customHeight="1">
      <c r="A24" s="3394"/>
      <c r="B24" s="3480" t="s">
        <v>6133</v>
      </c>
      <c r="C24" s="3401"/>
      <c r="D24" s="3394"/>
      <c r="E24" s="3394"/>
      <c r="F24" s="3394"/>
      <c r="G24" s="3394"/>
      <c r="H24" s="3394"/>
      <c r="I24" s="3588"/>
      <c r="J24" s="3394"/>
      <c r="K24" s="3394"/>
      <c r="L24" s="3394"/>
      <c r="M24" s="3394"/>
      <c r="N24" s="3394"/>
      <c r="O24" s="3588"/>
      <c r="P24" s="3588"/>
      <c r="Q24" s="3588"/>
      <c r="R24" s="3588"/>
      <c r="S24" s="3588"/>
      <c r="T24" s="3395"/>
      <c r="U24" s="3395"/>
      <c r="V24" s="3403"/>
      <c r="W24" s="3403"/>
      <c r="X24" s="3403"/>
      <c r="Y24" s="3395"/>
      <c r="Z24" s="3404"/>
      <c r="AA24" s="3395"/>
      <c r="AB24" s="3395"/>
      <c r="AC24" s="3395"/>
      <c r="AD24" s="3395"/>
      <c r="AE24" s="3395"/>
      <c r="AF24" s="3395"/>
      <c r="AG24" s="3395"/>
      <c r="AH24" s="3395"/>
      <c r="AI24" s="3395"/>
      <c r="AJ24" s="3396"/>
      <c r="AK24" s="3396"/>
      <c r="AL24" s="3397">
        <v>1</v>
      </c>
    </row>
    <row r="25" spans="1:38" ht="30" customHeight="1">
      <c r="A25" s="3394"/>
      <c r="B25" s="3480" t="s">
        <v>6134</v>
      </c>
      <c r="C25" s="3401"/>
      <c r="D25" s="3394"/>
      <c r="E25" s="3394"/>
      <c r="F25" s="3394"/>
      <c r="G25" s="3394"/>
      <c r="H25" s="3394"/>
      <c r="I25" s="3588"/>
      <c r="J25" s="3394"/>
      <c r="K25" s="3394"/>
      <c r="L25" s="3394"/>
      <c r="M25" s="3394"/>
      <c r="N25" s="3394"/>
      <c r="O25" s="3588"/>
      <c r="P25" s="3588"/>
      <c r="Q25" s="3588"/>
      <c r="R25" s="3588"/>
      <c r="S25" s="3588"/>
      <c r="T25" s="3395"/>
      <c r="U25" s="3395"/>
      <c r="V25" s="3403"/>
      <c r="W25" s="3403"/>
      <c r="X25" s="3403"/>
      <c r="Y25" s="3395"/>
      <c r="Z25" s="3404"/>
      <c r="AA25" s="3395"/>
      <c r="AB25" s="3395"/>
      <c r="AC25" s="3395"/>
      <c r="AD25" s="3395"/>
      <c r="AE25" s="3395"/>
      <c r="AF25" s="3395"/>
      <c r="AG25" s="3395"/>
      <c r="AH25" s="3395"/>
      <c r="AI25" s="3395"/>
      <c r="AJ25" s="3396"/>
      <c r="AK25" s="3396"/>
      <c r="AL25" s="3397">
        <v>1</v>
      </c>
    </row>
    <row r="26" spans="1:38" ht="30" customHeight="1">
      <c r="A26" s="3394"/>
      <c r="B26" s="3480" t="s">
        <v>6135</v>
      </c>
      <c r="C26" s="3401"/>
      <c r="D26" s="3394"/>
      <c r="E26" s="3394"/>
      <c r="F26" s="3394"/>
      <c r="G26" s="3394"/>
      <c r="H26" s="3394"/>
      <c r="I26" s="3588"/>
      <c r="J26" s="3394"/>
      <c r="K26" s="3394"/>
      <c r="L26" s="3394"/>
      <c r="M26" s="3394"/>
      <c r="N26" s="3394"/>
      <c r="O26" s="3588"/>
      <c r="P26" s="3588"/>
      <c r="Q26" s="3588"/>
      <c r="R26" s="3588"/>
      <c r="S26" s="3588"/>
      <c r="T26" s="3395"/>
      <c r="U26" s="3395"/>
      <c r="V26" s="3403"/>
      <c r="W26" s="3403"/>
      <c r="X26" s="3403"/>
      <c r="Y26" s="3395"/>
      <c r="Z26" s="3404"/>
      <c r="AA26" s="3395"/>
      <c r="AB26" s="3395"/>
      <c r="AC26" s="3395"/>
      <c r="AD26" s="3395"/>
      <c r="AE26" s="3395"/>
      <c r="AF26" s="3395"/>
      <c r="AG26" s="3395"/>
      <c r="AH26" s="3395"/>
      <c r="AI26" s="3395"/>
      <c r="AJ26" s="3396"/>
      <c r="AK26" s="3396"/>
      <c r="AL26" s="3397">
        <v>1</v>
      </c>
    </row>
    <row r="27" spans="1:38" ht="30" customHeight="1">
      <c r="A27" s="3394"/>
      <c r="B27" s="3592" t="s">
        <v>6136</v>
      </c>
      <c r="C27" s="3593"/>
      <c r="D27" s="3594"/>
      <c r="E27" s="3594"/>
      <c r="F27" s="3594"/>
      <c r="G27" s="3595" t="s">
        <v>6137</v>
      </c>
      <c r="H27" s="3596"/>
      <c r="I27" s="3597"/>
      <c r="J27" s="3596"/>
      <c r="K27" s="3596"/>
      <c r="L27" s="3596"/>
      <c r="M27" s="3596"/>
      <c r="N27" s="3596"/>
      <c r="O27" s="3598"/>
      <c r="P27" s="3598"/>
      <c r="Q27" s="3598"/>
      <c r="R27" s="3598"/>
      <c r="S27" s="3598"/>
      <c r="T27" s="3395"/>
      <c r="U27" s="3395"/>
      <c r="V27" s="3403"/>
      <c r="W27" s="3403"/>
      <c r="X27" s="3403"/>
      <c r="Y27" s="3395"/>
      <c r="Z27" s="3404"/>
      <c r="AA27" s="3395"/>
      <c r="AB27" s="3395"/>
      <c r="AC27" s="3395"/>
      <c r="AD27" s="3395"/>
      <c r="AE27" s="3395"/>
      <c r="AF27" s="3395"/>
      <c r="AG27" s="3395"/>
      <c r="AH27" s="3395"/>
      <c r="AI27" s="3395"/>
      <c r="AJ27" s="3396"/>
      <c r="AK27" s="3396"/>
      <c r="AL27" s="3397">
        <v>1</v>
      </c>
    </row>
    <row r="28" spans="1:38" ht="30" customHeight="1">
      <c r="A28" s="3394"/>
      <c r="B28" s="3400"/>
      <c r="C28" s="3401"/>
      <c r="D28" s="3394"/>
      <c r="E28" s="3394"/>
      <c r="F28" s="3394"/>
      <c r="G28" s="3394"/>
      <c r="H28" s="3394"/>
      <c r="I28" s="3588"/>
      <c r="J28" s="3394"/>
      <c r="K28" s="3394"/>
      <c r="L28" s="3394"/>
      <c r="M28" s="3394"/>
      <c r="N28" s="3394"/>
      <c r="O28" s="3588"/>
      <c r="P28" s="3588"/>
      <c r="Q28" s="3588"/>
      <c r="R28" s="3588"/>
      <c r="S28" s="3588"/>
      <c r="T28" s="3395"/>
      <c r="U28" s="3395"/>
      <c r="V28" s="3403"/>
      <c r="W28" s="3403"/>
      <c r="X28" s="3403"/>
      <c r="Y28" s="3395"/>
      <c r="Z28" s="3404"/>
      <c r="AA28" s="3396"/>
      <c r="AB28" s="3396"/>
      <c r="AC28" s="3396"/>
      <c r="AD28" s="3395"/>
      <c r="AE28" s="3395"/>
      <c r="AF28" s="3395"/>
      <c r="AG28" s="3395"/>
      <c r="AH28" s="3395"/>
      <c r="AI28" s="3395"/>
      <c r="AJ28" s="3396"/>
      <c r="AK28" s="3396"/>
      <c r="AL28" s="3397">
        <v>1</v>
      </c>
    </row>
    <row r="29" spans="1:38" ht="30" customHeight="1">
      <c r="A29" s="3394"/>
      <c r="B29" s="3480" t="s">
        <v>6138</v>
      </c>
      <c r="C29" s="3401"/>
      <c r="D29" s="3394"/>
      <c r="E29" s="3394"/>
      <c r="F29" s="3394"/>
      <c r="G29" s="3394"/>
      <c r="H29" s="3394"/>
      <c r="I29" s="3588"/>
      <c r="J29" s="3394"/>
      <c r="K29" s="3394"/>
      <c r="L29" s="3394"/>
      <c r="M29" s="3394"/>
      <c r="N29" s="3394"/>
      <c r="O29" s="3588"/>
      <c r="P29" s="3588"/>
      <c r="Q29" s="3588"/>
      <c r="R29" s="3588"/>
      <c r="S29" s="3588"/>
      <c r="T29" s="3395"/>
      <c r="U29" s="3395"/>
      <c r="V29" s="3403"/>
      <c r="W29" s="3403"/>
      <c r="X29" s="3403"/>
      <c r="Y29" s="3395"/>
      <c r="Z29" s="3404"/>
      <c r="AA29" s="3396"/>
      <c r="AB29" s="3396"/>
      <c r="AC29" s="3396"/>
      <c r="AD29" s="3395"/>
      <c r="AE29" s="3395"/>
      <c r="AF29" s="3395"/>
      <c r="AG29" s="3395"/>
      <c r="AH29" s="3395"/>
      <c r="AI29" s="3395"/>
      <c r="AJ29" s="3396"/>
      <c r="AK29" s="3396"/>
      <c r="AL29" s="3397">
        <v>1</v>
      </c>
    </row>
    <row r="30" spans="1:38" ht="30" customHeight="1">
      <c r="A30" s="3394"/>
      <c r="B30" s="3480" t="s">
        <v>6139</v>
      </c>
      <c r="C30" s="3401"/>
      <c r="D30" s="3394"/>
      <c r="E30" s="3394"/>
      <c r="F30" s="3394"/>
      <c r="G30" s="3394"/>
      <c r="H30" s="3394"/>
      <c r="I30" s="3588"/>
      <c r="J30" s="3394"/>
      <c r="K30" s="3394"/>
      <c r="L30" s="3394"/>
      <c r="M30" s="3394"/>
      <c r="N30" s="3394"/>
      <c r="O30" s="3588"/>
      <c r="P30" s="3588"/>
      <c r="Q30" s="3588"/>
      <c r="R30" s="3588"/>
      <c r="S30" s="3588"/>
      <c r="T30" s="3395"/>
      <c r="U30" s="3395"/>
      <c r="V30" s="3403"/>
      <c r="W30" s="3403"/>
      <c r="X30" s="3403"/>
      <c r="Y30" s="3395"/>
      <c r="Z30" s="3404"/>
      <c r="AA30" s="3396"/>
      <c r="AB30" s="3396"/>
      <c r="AC30" s="3396"/>
      <c r="AD30" s="3395"/>
      <c r="AE30" s="3395"/>
      <c r="AF30" s="3395"/>
      <c r="AG30" s="3395"/>
      <c r="AH30" s="3395"/>
      <c r="AI30" s="3395"/>
      <c r="AJ30" s="3396"/>
      <c r="AK30" s="3396"/>
      <c r="AL30" s="3397">
        <v>1</v>
      </c>
    </row>
    <row r="31" spans="1:38" ht="30" customHeight="1">
      <c r="A31" s="3394"/>
      <c r="B31" s="3400"/>
      <c r="C31" s="3401"/>
      <c r="D31" s="3394"/>
      <c r="E31" s="3394"/>
      <c r="F31" s="3394"/>
      <c r="G31" s="3394"/>
      <c r="H31" s="3394"/>
      <c r="I31" s="3588"/>
      <c r="J31" s="3394"/>
      <c r="K31" s="3394"/>
      <c r="L31" s="3394"/>
      <c r="M31" s="3394"/>
      <c r="N31" s="3394"/>
      <c r="O31" s="3588"/>
      <c r="P31" s="3588"/>
      <c r="Q31" s="3588"/>
      <c r="R31" s="3588"/>
      <c r="S31" s="3588"/>
      <c r="T31" s="3395"/>
      <c r="U31" s="3395"/>
      <c r="V31" s="3403"/>
      <c r="W31" s="3403"/>
      <c r="X31" s="3403"/>
      <c r="Y31" s="3395"/>
      <c r="Z31" s="3404"/>
      <c r="AA31" s="3396"/>
      <c r="AB31" s="3396"/>
      <c r="AC31" s="3396"/>
      <c r="AD31" s="3395"/>
      <c r="AE31" s="3395"/>
      <c r="AF31" s="3395"/>
      <c r="AG31" s="3395"/>
      <c r="AH31" s="3395"/>
      <c r="AI31" s="3395"/>
      <c r="AJ31" s="3396"/>
      <c r="AK31" s="3396"/>
      <c r="AL31" s="3397">
        <v>1</v>
      </c>
    </row>
    <row r="32" spans="1:38" ht="30" customHeight="1">
      <c r="A32" s="3394"/>
      <c r="B32" s="3400"/>
      <c r="C32" s="3401"/>
      <c r="D32" s="3394"/>
      <c r="E32" s="3394"/>
      <c r="F32" s="3394"/>
      <c r="G32" s="3394"/>
      <c r="H32" s="3394"/>
      <c r="I32" s="3588"/>
      <c r="J32" s="3394"/>
      <c r="K32" s="3394"/>
      <c r="L32" s="3394"/>
      <c r="M32" s="3394"/>
      <c r="N32" s="3394"/>
      <c r="O32" s="3588"/>
      <c r="P32" s="3588"/>
      <c r="Q32" s="3588"/>
      <c r="R32" s="3588"/>
      <c r="S32" s="3588"/>
      <c r="T32" s="3395"/>
      <c r="U32" s="3395"/>
      <c r="V32" s="3403"/>
      <c r="W32" s="3403"/>
      <c r="X32" s="3403"/>
      <c r="Y32" s="3395"/>
      <c r="Z32" s="3404"/>
      <c r="AA32" s="3396"/>
      <c r="AB32" s="3396"/>
      <c r="AC32" s="3396"/>
      <c r="AD32" s="3395"/>
      <c r="AE32" s="3395"/>
      <c r="AF32" s="3395"/>
      <c r="AG32" s="3395"/>
      <c r="AH32" s="3395"/>
      <c r="AI32" s="3395"/>
      <c r="AJ32" s="3396"/>
      <c r="AK32" s="3396"/>
      <c r="AL32" s="3397">
        <v>1</v>
      </c>
    </row>
    <row r="33" spans="1:38" ht="30" customHeight="1">
      <c r="A33" s="3394"/>
      <c r="B33" s="3661" t="s">
        <v>5893</v>
      </c>
      <c r="C33" s="3661"/>
      <c r="D33" s="3661"/>
      <c r="E33" s="3661"/>
      <c r="F33" s="3661"/>
      <c r="G33" s="3661"/>
      <c r="H33" s="3661"/>
      <c r="I33" s="3661"/>
      <c r="J33" s="3661"/>
      <c r="K33" s="3661"/>
      <c r="L33" s="3661"/>
      <c r="M33" s="3661"/>
      <c r="N33" s="3661"/>
      <c r="O33" s="3661"/>
      <c r="P33" s="3661"/>
      <c r="Q33" s="3661"/>
      <c r="R33" s="3661"/>
      <c r="S33" s="3661"/>
      <c r="T33" s="3661"/>
      <c r="U33" s="3661"/>
      <c r="V33" s="3661"/>
      <c r="W33" s="3661"/>
      <c r="X33" s="3661"/>
      <c r="Y33" s="3395"/>
      <c r="Z33" s="3404"/>
      <c r="AA33" s="3395"/>
      <c r="AB33" s="3395"/>
      <c r="AC33" s="3395"/>
      <c r="AD33" s="3395"/>
      <c r="AE33" s="3395"/>
      <c r="AF33" s="3395"/>
      <c r="AG33" s="3395"/>
      <c r="AH33" s="3395"/>
      <c r="AI33" s="3395"/>
      <c r="AJ33" s="3396"/>
      <c r="AK33" s="3396"/>
      <c r="AL33" s="3397">
        <v>1</v>
      </c>
    </row>
    <row r="34" spans="1:38" ht="30" customHeight="1">
      <c r="A34" s="3394"/>
      <c r="B34" s="3661"/>
      <c r="C34" s="3661"/>
      <c r="D34" s="3661"/>
      <c r="E34" s="3661"/>
      <c r="F34" s="3661"/>
      <c r="G34" s="3661"/>
      <c r="H34" s="3661"/>
      <c r="I34" s="3661"/>
      <c r="J34" s="3661"/>
      <c r="K34" s="3661"/>
      <c r="L34" s="3661"/>
      <c r="M34" s="3661"/>
      <c r="N34" s="3661"/>
      <c r="O34" s="3661"/>
      <c r="P34" s="3661"/>
      <c r="Q34" s="3661"/>
      <c r="R34" s="3661"/>
      <c r="S34" s="3661"/>
      <c r="T34" s="3661"/>
      <c r="U34" s="3661"/>
      <c r="V34" s="3661"/>
      <c r="W34" s="3661"/>
      <c r="X34" s="3661"/>
      <c r="Y34" s="3395"/>
      <c r="Z34" s="3404"/>
      <c r="AA34" s="3395"/>
      <c r="AB34" s="3395"/>
      <c r="AC34" s="3395"/>
      <c r="AD34" s="3395"/>
      <c r="AE34" s="3395"/>
      <c r="AF34" s="3395"/>
      <c r="AG34" s="3395"/>
      <c r="AH34" s="3395"/>
      <c r="AI34" s="3395"/>
      <c r="AJ34" s="3396"/>
      <c r="AK34" s="3396"/>
      <c r="AL34" s="3397">
        <v>1</v>
      </c>
    </row>
    <row r="35" spans="1:38" ht="30" customHeight="1">
      <c r="A35" s="3394"/>
      <c r="B35" s="3661"/>
      <c r="C35" s="3661"/>
      <c r="D35" s="3661"/>
      <c r="E35" s="3661"/>
      <c r="F35" s="3661"/>
      <c r="G35" s="3661"/>
      <c r="H35" s="3661"/>
      <c r="I35" s="3661"/>
      <c r="J35" s="3661"/>
      <c r="K35" s="3661"/>
      <c r="L35" s="3661"/>
      <c r="M35" s="3661"/>
      <c r="N35" s="3661"/>
      <c r="O35" s="3661"/>
      <c r="P35" s="3661"/>
      <c r="Q35" s="3661"/>
      <c r="R35" s="3661"/>
      <c r="S35" s="3661"/>
      <c r="T35" s="3661"/>
      <c r="U35" s="3661"/>
      <c r="V35" s="3661"/>
      <c r="W35" s="3661"/>
      <c r="X35" s="3661"/>
      <c r="Y35" s="3395"/>
      <c r="Z35" s="3404"/>
      <c r="AA35" s="3395"/>
      <c r="AB35" s="3395"/>
      <c r="AC35" s="3395"/>
      <c r="AD35" s="3395"/>
      <c r="AE35" s="3395"/>
      <c r="AF35" s="3395"/>
      <c r="AG35" s="3395"/>
      <c r="AH35" s="3395"/>
      <c r="AI35" s="3395"/>
      <c r="AJ35" s="3396"/>
      <c r="AK35" s="3396"/>
      <c r="AL35" s="3397">
        <v>1</v>
      </c>
    </row>
    <row r="36" spans="1:38" ht="30" customHeight="1">
      <c r="A36" s="3394"/>
      <c r="B36" s="3405"/>
      <c r="C36" s="3405"/>
      <c r="D36" s="3406" t="s">
        <v>5894</v>
      </c>
      <c r="E36" s="3405"/>
      <c r="F36" s="3405"/>
      <c r="G36" s="3405"/>
      <c r="H36" s="3405"/>
      <c r="I36" s="3405"/>
      <c r="J36" s="3405"/>
      <c r="K36" s="3405"/>
      <c r="L36" s="3405"/>
      <c r="M36" s="3405"/>
      <c r="N36" s="3405"/>
      <c r="O36" s="3599"/>
      <c r="P36" s="3599"/>
      <c r="Q36" s="3599"/>
      <c r="R36" s="3599"/>
      <c r="S36" s="3599"/>
      <c r="T36" s="3407"/>
      <c r="U36" s="3407"/>
      <c r="V36" s="3407"/>
      <c r="W36" s="3407"/>
      <c r="X36" s="3407"/>
      <c r="Y36" s="3395"/>
      <c r="Z36" s="3404"/>
      <c r="AA36" s="3395"/>
      <c r="AB36" s="3395"/>
      <c r="AC36" s="3395"/>
      <c r="AD36" s="3395"/>
      <c r="AE36" s="3395"/>
      <c r="AF36" s="3395"/>
      <c r="AG36" s="3395"/>
      <c r="AH36" s="3395"/>
      <c r="AI36" s="3395"/>
      <c r="AJ36" s="3396"/>
      <c r="AK36" s="3396"/>
      <c r="AL36" s="3397">
        <v>1</v>
      </c>
    </row>
    <row r="37" spans="1:38" ht="30" customHeight="1">
      <c r="A37" s="3394"/>
      <c r="B37" s="3394"/>
      <c r="C37" s="3394"/>
      <c r="D37" s="3408"/>
      <c r="E37" s="3394"/>
      <c r="F37" s="3394"/>
      <c r="G37" s="3394"/>
      <c r="H37" s="3394"/>
      <c r="I37" s="3394"/>
      <c r="J37" s="3394"/>
      <c r="K37" s="3394"/>
      <c r="L37" s="3394"/>
      <c r="M37" s="3394"/>
      <c r="N37" s="3394"/>
      <c r="O37" s="3600"/>
      <c r="P37" s="3600"/>
      <c r="Q37" s="3600"/>
      <c r="R37" s="3600"/>
      <c r="S37" s="3600"/>
      <c r="T37" s="3395"/>
      <c r="U37" s="3395"/>
      <c r="V37" s="3395"/>
      <c r="W37" s="3395"/>
      <c r="X37" s="3395"/>
      <c r="Y37" s="3402"/>
      <c r="Z37" s="3395"/>
      <c r="AA37" s="3395"/>
      <c r="AB37" s="3395"/>
      <c r="AC37" s="3395"/>
      <c r="AD37" s="3395"/>
      <c r="AE37" s="3395"/>
      <c r="AF37" s="3395"/>
      <c r="AG37" s="3395"/>
      <c r="AH37" s="3395"/>
      <c r="AI37" s="3395"/>
      <c r="AJ37" s="3396"/>
      <c r="AK37" s="3396"/>
      <c r="AL37" s="3397">
        <v>1</v>
      </c>
    </row>
    <row r="38" spans="1:38" ht="30" customHeight="1">
      <c r="A38" s="3394"/>
      <c r="B38" s="3394"/>
      <c r="C38" s="3394"/>
      <c r="D38" s="3408"/>
      <c r="E38" s="3394"/>
      <c r="F38" s="3394"/>
      <c r="G38" s="3394"/>
      <c r="H38" s="3394"/>
      <c r="I38" s="3394"/>
      <c r="J38" s="3394"/>
      <c r="K38" s="3394"/>
      <c r="L38" s="3394"/>
      <c r="M38" s="3394"/>
      <c r="N38" s="3394"/>
      <c r="O38" s="3600"/>
      <c r="P38" s="3600"/>
      <c r="Q38" s="3600"/>
      <c r="R38" s="3600"/>
      <c r="S38" s="3600"/>
      <c r="T38" s="3395"/>
      <c r="U38" s="3395"/>
      <c r="V38" s="3395"/>
      <c r="W38" s="3395"/>
      <c r="X38" s="3395"/>
      <c r="Y38" s="3402"/>
      <c r="Z38" s="3395"/>
      <c r="AA38" s="3395"/>
      <c r="AB38" s="3395"/>
      <c r="AC38" s="3395"/>
      <c r="AD38" s="3395"/>
      <c r="AE38" s="3395"/>
      <c r="AF38" s="3395"/>
      <c r="AG38" s="3395"/>
      <c r="AH38" s="3395"/>
      <c r="AI38" s="3395"/>
      <c r="AJ38" s="3396"/>
      <c r="AK38" s="3396"/>
      <c r="AL38" s="3397">
        <v>1</v>
      </c>
    </row>
    <row r="39" spans="1:38" ht="30" customHeight="1">
      <c r="A39" s="3394"/>
      <c r="B39" s="3399" t="s">
        <v>5895</v>
      </c>
      <c r="C39" s="3394"/>
      <c r="D39" s="3394"/>
      <c r="E39" s="3394"/>
      <c r="F39" s="3394"/>
      <c r="G39" s="3394"/>
      <c r="H39" s="3394"/>
      <c r="I39" s="3600"/>
      <c r="J39" s="3394"/>
      <c r="K39" s="3394"/>
      <c r="L39" s="3394"/>
      <c r="M39" s="3394"/>
      <c r="N39" s="3394"/>
      <c r="O39" s="3600"/>
      <c r="P39" s="3600"/>
      <c r="Q39" s="3600"/>
      <c r="R39" s="3600"/>
      <c r="S39" s="3600"/>
      <c r="T39" s="3395"/>
      <c r="U39" s="3395"/>
      <c r="V39" s="3395"/>
      <c r="W39" s="3395"/>
      <c r="X39" s="3395"/>
      <c r="Y39" s="3403"/>
      <c r="Z39" s="3395"/>
      <c r="AA39" s="3395"/>
      <c r="AB39" s="3395"/>
      <c r="AC39" s="3395"/>
      <c r="AD39" s="3395"/>
      <c r="AE39" s="3395"/>
      <c r="AF39" s="3395"/>
      <c r="AG39" s="3395"/>
      <c r="AH39" s="3395"/>
      <c r="AI39" s="3395"/>
      <c r="AJ39" s="3396"/>
      <c r="AK39" s="3396"/>
      <c r="AL39" s="3397">
        <v>1</v>
      </c>
    </row>
    <row r="40" spans="1:38" ht="30" customHeight="1">
      <c r="A40" s="3394"/>
      <c r="B40" s="3409" t="s">
        <v>5896</v>
      </c>
      <c r="C40" s="3410"/>
      <c r="D40" s="3411"/>
      <c r="E40" s="3411"/>
      <c r="F40" s="3411"/>
      <c r="G40" s="3411"/>
      <c r="H40" s="3411"/>
      <c r="I40" s="3601"/>
      <c r="J40" s="3411"/>
      <c r="K40" s="3394"/>
      <c r="L40" s="3394"/>
      <c r="M40" s="3394"/>
      <c r="N40" s="3394"/>
      <c r="O40" s="3600"/>
      <c r="P40" s="3600"/>
      <c r="Q40" s="3600"/>
      <c r="R40" s="3600"/>
      <c r="S40" s="3600"/>
      <c r="T40" s="3395"/>
      <c r="U40" s="3395"/>
      <c r="V40" s="3395"/>
      <c r="W40" s="3395"/>
      <c r="X40" s="3395"/>
      <c r="Y40" s="3403"/>
      <c r="Z40" s="3395"/>
      <c r="AA40" s="3395"/>
      <c r="AB40" s="3395"/>
      <c r="AC40" s="3395"/>
      <c r="AD40" s="3395"/>
      <c r="AE40" s="3395"/>
      <c r="AF40" s="3395"/>
      <c r="AG40" s="3395"/>
      <c r="AH40" s="3395"/>
      <c r="AI40" s="3395"/>
      <c r="AJ40" s="3396"/>
      <c r="AK40" s="3396"/>
      <c r="AL40" s="3397">
        <v>1</v>
      </c>
    </row>
    <row r="41" spans="1:38" ht="30" customHeight="1">
      <c r="A41" s="3394"/>
      <c r="B41" s="3409"/>
      <c r="C41" s="3410"/>
      <c r="D41" s="3411"/>
      <c r="E41" s="3411"/>
      <c r="F41" s="3411"/>
      <c r="G41" s="3411"/>
      <c r="H41" s="3411"/>
      <c r="I41" s="3411"/>
      <c r="J41" s="3411"/>
      <c r="K41" s="3411"/>
      <c r="L41" s="3411"/>
      <c r="M41" s="3411"/>
      <c r="N41" s="3411"/>
      <c r="O41" s="3411"/>
      <c r="P41" s="3600"/>
      <c r="Q41" s="3600"/>
      <c r="R41" s="3600"/>
      <c r="S41" s="3600"/>
      <c r="T41" s="3395"/>
      <c r="U41" s="3395"/>
      <c r="V41" s="3395"/>
      <c r="W41" s="3395"/>
      <c r="X41" s="3395"/>
      <c r="Y41" s="3403"/>
      <c r="Z41" s="3395"/>
      <c r="AA41" s="3395"/>
      <c r="AB41" s="3395"/>
      <c r="AC41" s="3395"/>
      <c r="AD41" s="3396"/>
      <c r="AE41" s="3396"/>
      <c r="AF41" s="3396"/>
      <c r="AG41" s="3396"/>
      <c r="AH41" s="3396"/>
      <c r="AI41" s="3396"/>
      <c r="AJ41" s="3396"/>
      <c r="AK41" s="3396"/>
      <c r="AL41" s="3397">
        <v>1</v>
      </c>
    </row>
    <row r="42" spans="1:38" ht="30" customHeight="1">
      <c r="A42" s="3394"/>
      <c r="B42" s="4044" t="s">
        <v>6186</v>
      </c>
      <c r="C42" s="3410"/>
      <c r="D42" s="3411"/>
      <c r="E42" s="3411"/>
      <c r="F42" s="3411"/>
      <c r="G42" s="3411"/>
      <c r="H42" s="3411"/>
      <c r="I42" s="3411"/>
      <c r="J42" s="3411"/>
      <c r="K42" s="3411"/>
      <c r="L42" s="3411"/>
      <c r="M42" s="3411"/>
      <c r="N42" s="3411"/>
      <c r="O42" s="3411"/>
      <c r="P42" s="3600"/>
      <c r="Q42" s="3600"/>
      <c r="R42" s="3600"/>
      <c r="S42" s="3600"/>
      <c r="T42" s="3395"/>
      <c r="U42" s="3395"/>
      <c r="V42" s="3395"/>
      <c r="W42" s="3395"/>
      <c r="X42" s="3395"/>
      <c r="Y42" s="3403"/>
      <c r="Z42" s="3395"/>
      <c r="AA42" s="3395"/>
      <c r="AB42" s="3395"/>
      <c r="AC42" s="3395"/>
      <c r="AD42" s="3396"/>
      <c r="AE42" s="3396"/>
      <c r="AF42" s="3396"/>
      <c r="AG42" s="3396"/>
      <c r="AH42" s="3396"/>
      <c r="AI42" s="3396"/>
      <c r="AJ42" s="3396"/>
      <c r="AK42" s="3396"/>
      <c r="AL42" s="3397">
        <v>1</v>
      </c>
    </row>
    <row r="43" spans="1:38" ht="30" customHeight="1">
      <c r="A43" s="3394"/>
      <c r="B43" s="4044" t="s">
        <v>6187</v>
      </c>
      <c r="C43" s="3410"/>
      <c r="D43" s="3411"/>
      <c r="E43" s="3411"/>
      <c r="F43" s="3411"/>
      <c r="G43" s="3411"/>
      <c r="H43" s="3411"/>
      <c r="I43" s="3411"/>
      <c r="J43" s="3411"/>
      <c r="K43" s="3411"/>
      <c r="L43" s="3411"/>
      <c r="M43" s="3411"/>
      <c r="N43" s="3411"/>
      <c r="O43" s="3411"/>
      <c r="P43" s="3600"/>
      <c r="Q43" s="3600"/>
      <c r="R43" s="3600"/>
      <c r="S43" s="3600"/>
      <c r="T43" s="3395"/>
      <c r="U43" s="3395"/>
      <c r="V43" s="3395"/>
      <c r="W43" s="3395"/>
      <c r="X43" s="3395"/>
      <c r="Y43" s="3403"/>
      <c r="Z43" s="3395"/>
      <c r="AA43" s="3395"/>
      <c r="AB43" s="3395"/>
      <c r="AC43" s="3395"/>
      <c r="AD43" s="3396"/>
      <c r="AE43" s="3396"/>
      <c r="AF43" s="3396"/>
      <c r="AG43" s="3396"/>
      <c r="AH43" s="3396"/>
      <c r="AI43" s="3396"/>
      <c r="AJ43" s="3396"/>
      <c r="AK43" s="3396"/>
      <c r="AL43" s="3397">
        <v>1</v>
      </c>
    </row>
    <row r="44" spans="1:38" ht="30" customHeight="1">
      <c r="A44" s="3394"/>
      <c r="B44" s="4044" t="s">
        <v>6188</v>
      </c>
      <c r="C44" s="3410"/>
      <c r="D44" s="3411"/>
      <c r="E44" s="3411"/>
      <c r="F44" s="3411"/>
      <c r="G44" s="3411"/>
      <c r="H44" s="3411"/>
      <c r="I44" s="3411"/>
      <c r="J44" s="3411"/>
      <c r="K44" s="3411"/>
      <c r="L44" s="3411"/>
      <c r="M44" s="3411"/>
      <c r="N44" s="3411"/>
      <c r="O44" s="3411"/>
      <c r="P44" s="3600"/>
      <c r="Q44" s="3600"/>
      <c r="R44" s="3600"/>
      <c r="S44" s="3600"/>
      <c r="T44" s="3395"/>
      <c r="U44" s="3395"/>
      <c r="V44" s="3395"/>
      <c r="W44" s="3395"/>
      <c r="X44" s="3395"/>
      <c r="Y44" s="3403"/>
      <c r="Z44" s="3395"/>
      <c r="AA44" s="3395"/>
      <c r="AB44" s="3395"/>
      <c r="AC44" s="3395"/>
      <c r="AD44" s="3396"/>
      <c r="AE44" s="3396"/>
      <c r="AF44" s="3396"/>
      <c r="AG44" s="3396"/>
      <c r="AH44" s="3396"/>
      <c r="AI44" s="3396"/>
      <c r="AJ44" s="3396"/>
      <c r="AK44" s="3396"/>
      <c r="AL44" s="3397">
        <v>1</v>
      </c>
    </row>
    <row r="45" spans="1:38" ht="30" customHeight="1">
      <c r="A45" s="3394"/>
      <c r="B45" s="3409"/>
      <c r="C45" s="3410"/>
      <c r="D45" s="3411"/>
      <c r="E45" s="3411"/>
      <c r="F45" s="3411"/>
      <c r="G45" s="3411"/>
      <c r="H45" s="3411"/>
      <c r="I45" s="3411"/>
      <c r="J45" s="3411"/>
      <c r="K45" s="3411"/>
      <c r="L45" s="3411"/>
      <c r="M45" s="3411"/>
      <c r="N45" s="3411"/>
      <c r="O45" s="3411"/>
      <c r="P45" s="3600"/>
      <c r="Q45" s="3600"/>
      <c r="R45" s="3600"/>
      <c r="S45" s="3600"/>
      <c r="T45" s="3395"/>
      <c r="U45" s="3395"/>
      <c r="V45" s="3395"/>
      <c r="W45" s="3395"/>
      <c r="X45" s="3395"/>
      <c r="Y45" s="3403"/>
      <c r="Z45" s="3395"/>
      <c r="AA45" s="3395"/>
      <c r="AB45" s="3395"/>
      <c r="AC45" s="3395"/>
      <c r="AD45" s="3396"/>
      <c r="AE45" s="3396"/>
      <c r="AF45" s="3396"/>
      <c r="AG45" s="3396"/>
      <c r="AH45" s="3396"/>
      <c r="AI45" s="3396"/>
      <c r="AJ45" s="3396"/>
      <c r="AK45" s="3396"/>
      <c r="AL45" s="3397">
        <v>1</v>
      </c>
    </row>
    <row r="46" spans="1:38" ht="30" customHeight="1">
      <c r="A46" s="3394"/>
      <c r="B46" s="3409"/>
      <c r="C46" s="3410"/>
      <c r="D46" s="3411"/>
      <c r="E46" s="3411"/>
      <c r="F46" s="3411"/>
      <c r="G46" s="3411"/>
      <c r="H46" s="3411"/>
      <c r="I46" s="3411"/>
      <c r="J46" s="3411"/>
      <c r="K46" s="3411"/>
      <c r="L46" s="3411"/>
      <c r="M46" s="3411"/>
      <c r="N46" s="3411"/>
      <c r="O46" s="3411"/>
      <c r="P46" s="3600"/>
      <c r="Q46" s="3600"/>
      <c r="R46" s="3600"/>
      <c r="S46" s="3600"/>
      <c r="T46" s="3395"/>
      <c r="U46" s="3395"/>
      <c r="V46" s="3395"/>
      <c r="W46" s="3395"/>
      <c r="X46" s="3395"/>
      <c r="Y46" s="3403"/>
      <c r="Z46" s="3395"/>
      <c r="AA46" s="3395"/>
      <c r="AB46" s="3395"/>
      <c r="AC46" s="3395"/>
      <c r="AD46" s="3396"/>
      <c r="AE46" s="3396"/>
      <c r="AF46" s="3396"/>
      <c r="AG46" s="3396"/>
      <c r="AH46" s="3396"/>
      <c r="AI46" s="3396"/>
      <c r="AJ46" s="3396"/>
      <c r="AK46" s="3396"/>
      <c r="AL46" s="3397">
        <v>1</v>
      </c>
    </row>
    <row r="47" spans="1:38" ht="30" customHeight="1">
      <c r="A47" s="3394"/>
      <c r="B47" s="3400" t="s">
        <v>6140</v>
      </c>
      <c r="C47" s="3410"/>
      <c r="D47" s="3411"/>
      <c r="E47" s="3411"/>
      <c r="F47" s="3411"/>
      <c r="G47" s="3411"/>
      <c r="H47" s="3411"/>
      <c r="I47" s="3411"/>
      <c r="J47" s="3411"/>
      <c r="K47" s="3411"/>
      <c r="L47" s="3411"/>
      <c r="M47" s="3411"/>
      <c r="N47" s="3411"/>
      <c r="O47" s="3411"/>
      <c r="P47" s="3600"/>
      <c r="Q47" s="3600"/>
      <c r="R47" s="3600"/>
      <c r="S47" s="3600"/>
      <c r="T47" s="3395"/>
      <c r="U47" s="3395"/>
      <c r="V47" s="3395"/>
      <c r="W47" s="3395"/>
      <c r="X47" s="3395"/>
      <c r="Y47" s="3403"/>
      <c r="Z47" s="3395"/>
      <c r="AA47" s="3395"/>
      <c r="AB47" s="3395"/>
      <c r="AC47" s="3395"/>
      <c r="AD47" s="3396"/>
      <c r="AE47" s="3396"/>
      <c r="AF47" s="3396"/>
      <c r="AG47" s="3396"/>
      <c r="AH47" s="3396"/>
      <c r="AI47" s="3396"/>
      <c r="AJ47" s="3396"/>
      <c r="AK47" s="3396"/>
      <c r="AL47" s="3397">
        <v>1</v>
      </c>
    </row>
    <row r="48" spans="1:38" ht="30" customHeight="1">
      <c r="A48" s="3394"/>
      <c r="B48" s="3400" t="s">
        <v>6141</v>
      </c>
      <c r="C48" s="3410"/>
      <c r="D48" s="3411"/>
      <c r="E48" s="3411"/>
      <c r="F48" s="3411"/>
      <c r="G48" s="3411"/>
      <c r="H48" s="3411"/>
      <c r="I48" s="3411"/>
      <c r="J48" s="3411"/>
      <c r="K48" s="3411"/>
      <c r="L48" s="3411"/>
      <c r="M48" s="3411"/>
      <c r="N48" s="3411"/>
      <c r="O48" s="3411"/>
      <c r="P48" s="3600"/>
      <c r="Q48" s="3600"/>
      <c r="R48" s="3600"/>
      <c r="S48" s="3600"/>
      <c r="T48" s="3395"/>
      <c r="U48" s="3395"/>
      <c r="V48" s="3395"/>
      <c r="W48" s="3395"/>
      <c r="X48" s="3395"/>
      <c r="Y48" s="3403"/>
      <c r="Z48" s="3395"/>
      <c r="AA48" s="3395"/>
      <c r="AB48" s="3395"/>
      <c r="AC48" s="3395"/>
      <c r="AD48" s="3396"/>
      <c r="AE48" s="3396"/>
      <c r="AF48" s="3396"/>
      <c r="AG48" s="3396"/>
      <c r="AH48" s="3396"/>
      <c r="AI48" s="3396"/>
      <c r="AJ48" s="3396"/>
      <c r="AK48" s="3396"/>
      <c r="AL48" s="3397">
        <v>1</v>
      </c>
    </row>
    <row r="49" spans="1:38" ht="30" customHeight="1">
      <c r="A49" s="3394"/>
      <c r="B49" s="3400"/>
      <c r="C49" s="3410"/>
      <c r="D49" s="3411"/>
      <c r="E49" s="3411"/>
      <c r="F49" s="3411"/>
      <c r="G49" s="3411"/>
      <c r="H49" s="3411"/>
      <c r="I49" s="3411"/>
      <c r="J49" s="3411"/>
      <c r="K49" s="3411"/>
      <c r="L49" s="3411"/>
      <c r="M49" s="3411"/>
      <c r="N49" s="3411"/>
      <c r="O49" s="3411"/>
      <c r="P49" s="3600"/>
      <c r="Q49" s="3600"/>
      <c r="R49" s="3600"/>
      <c r="S49" s="3600"/>
      <c r="T49" s="3395"/>
      <c r="U49" s="3395"/>
      <c r="V49" s="3395"/>
      <c r="W49" s="3395"/>
      <c r="X49" s="3395"/>
      <c r="Y49" s="3403"/>
      <c r="Z49" s="3395"/>
      <c r="AA49" s="3395"/>
      <c r="AB49" s="3395"/>
      <c r="AC49" s="3395"/>
      <c r="AD49" s="3396"/>
      <c r="AE49" s="3396"/>
      <c r="AF49" s="3396"/>
      <c r="AG49" s="3396"/>
      <c r="AH49" s="3396"/>
      <c r="AI49" s="3396"/>
      <c r="AJ49" s="3396"/>
      <c r="AK49" s="3396"/>
      <c r="AL49" s="3397">
        <v>1</v>
      </c>
    </row>
    <row r="50" spans="1:38" s="212" customFormat="1" ht="30" customHeight="1">
      <c r="A50" s="3394"/>
      <c r="B50" s="3409"/>
      <c r="C50" s="3409" t="s">
        <v>6158</v>
      </c>
      <c r="D50" s="3411"/>
      <c r="E50" s="3411"/>
      <c r="F50" s="3411"/>
      <c r="G50" s="3411"/>
      <c r="H50" s="3411"/>
      <c r="I50" s="3411"/>
      <c r="J50" s="3411"/>
      <c r="K50" s="3411"/>
      <c r="L50" s="3411"/>
      <c r="M50" s="3411"/>
      <c r="N50" s="3411"/>
      <c r="O50" s="3411"/>
      <c r="P50" s="3600"/>
      <c r="Q50" s="3600"/>
      <c r="R50" s="3600"/>
      <c r="S50" s="3600"/>
      <c r="T50" s="3395"/>
      <c r="U50" s="3395"/>
      <c r="V50" s="3395"/>
      <c r="W50" s="3395"/>
      <c r="X50" s="3395"/>
      <c r="Y50" s="3403"/>
      <c r="Z50" s="3395"/>
      <c r="AA50" s="3395"/>
      <c r="AB50" s="3395"/>
      <c r="AC50" s="3395"/>
      <c r="AD50" s="3396"/>
      <c r="AE50" s="3396"/>
      <c r="AF50" s="3396"/>
      <c r="AG50" s="3396"/>
      <c r="AH50" s="3396"/>
      <c r="AI50" s="3396"/>
      <c r="AJ50" s="3396"/>
      <c r="AK50" s="3396"/>
      <c r="AL50" s="3397">
        <v>1</v>
      </c>
    </row>
    <row r="51" spans="1:38" s="212" customFormat="1" ht="30" customHeight="1">
      <c r="A51" s="3394"/>
      <c r="B51" s="3409"/>
      <c r="C51" s="3409"/>
      <c r="D51" s="3409" t="s">
        <v>6159</v>
      </c>
      <c r="E51" s="3411"/>
      <c r="F51" s="3411"/>
      <c r="G51" s="3411"/>
      <c r="H51" s="3411"/>
      <c r="I51" s="3411"/>
      <c r="J51" s="3411"/>
      <c r="K51" s="3411"/>
      <c r="L51" s="3411"/>
      <c r="M51" s="3411"/>
      <c r="N51" s="3411"/>
      <c r="O51" s="3411"/>
      <c r="P51" s="3600"/>
      <c r="Q51" s="3600"/>
      <c r="R51" s="3600"/>
      <c r="S51" s="3600"/>
      <c r="T51" s="3395"/>
      <c r="U51" s="3395"/>
      <c r="V51" s="3395"/>
      <c r="W51" s="3395"/>
      <c r="X51" s="3395"/>
      <c r="Y51" s="3403"/>
      <c r="Z51" s="3395"/>
      <c r="AA51" s="3395"/>
      <c r="AB51" s="3395"/>
      <c r="AC51" s="3395"/>
      <c r="AD51" s="3396"/>
      <c r="AE51" s="3396"/>
      <c r="AF51" s="3396"/>
      <c r="AG51" s="3396"/>
      <c r="AH51" s="3396"/>
      <c r="AI51" s="3396"/>
      <c r="AJ51" s="3396"/>
      <c r="AK51" s="3396"/>
      <c r="AL51" s="3397">
        <v>1</v>
      </c>
    </row>
    <row r="52" spans="1:38" s="212" customFormat="1" ht="30" customHeight="1">
      <c r="A52" s="3394"/>
      <c r="B52" s="3409"/>
      <c r="C52" s="3409"/>
      <c r="D52" s="3409" t="s">
        <v>6160</v>
      </c>
      <c r="E52" s="3411"/>
      <c r="F52" s="3411"/>
      <c r="G52" s="3411"/>
      <c r="H52" s="3411"/>
      <c r="I52" s="3411"/>
      <c r="J52" s="3411"/>
      <c r="K52" s="3411"/>
      <c r="L52" s="3411"/>
      <c r="M52" s="3411"/>
      <c r="N52" s="3411"/>
      <c r="O52" s="3411"/>
      <c r="P52" s="3600"/>
      <c r="Q52" s="3600"/>
      <c r="R52" s="3600"/>
      <c r="S52" s="3600"/>
      <c r="T52" s="3395"/>
      <c r="U52" s="3395"/>
      <c r="V52" s="3395"/>
      <c r="W52" s="3395"/>
      <c r="X52" s="3395"/>
      <c r="Y52" s="3403"/>
      <c r="Z52" s="3395"/>
      <c r="AA52" s="3395"/>
      <c r="AB52" s="3395"/>
      <c r="AC52" s="3395"/>
      <c r="AD52" s="3396"/>
      <c r="AE52" s="3396"/>
      <c r="AF52" s="3396"/>
      <c r="AG52" s="3396"/>
      <c r="AH52" s="3396"/>
      <c r="AI52" s="3396"/>
      <c r="AJ52" s="3396"/>
      <c r="AK52" s="3396"/>
      <c r="AL52" s="3397">
        <v>1</v>
      </c>
    </row>
    <row r="53" spans="1:38" s="212" customFormat="1" ht="30" customHeight="1">
      <c r="A53" s="3394"/>
      <c r="B53" s="3409"/>
      <c r="C53" s="3409"/>
      <c r="D53" s="3409"/>
      <c r="E53" s="3411"/>
      <c r="F53" s="3411"/>
      <c r="G53" s="3411"/>
      <c r="H53" s="3411"/>
      <c r="I53" s="3411"/>
      <c r="J53" s="3411"/>
      <c r="K53" s="3411"/>
      <c r="L53" s="3411"/>
      <c r="M53" s="3411"/>
      <c r="N53" s="3411"/>
      <c r="O53" s="3411"/>
      <c r="P53" s="3600"/>
      <c r="Q53" s="3600"/>
      <c r="R53" s="3600"/>
      <c r="S53" s="3600"/>
      <c r="T53" s="3395"/>
      <c r="U53" s="3395"/>
      <c r="V53" s="3395"/>
      <c r="W53" s="3395"/>
      <c r="X53" s="3395"/>
      <c r="Y53" s="3403"/>
      <c r="Z53" s="3395"/>
      <c r="AA53" s="3395"/>
      <c r="AB53" s="3395"/>
      <c r="AC53" s="3395"/>
      <c r="AD53" s="3396"/>
      <c r="AE53" s="3396"/>
      <c r="AF53" s="3396"/>
      <c r="AG53" s="3396"/>
      <c r="AH53" s="3396"/>
      <c r="AI53" s="3396"/>
      <c r="AJ53" s="3396"/>
      <c r="AK53" s="3396"/>
      <c r="AL53" s="3397">
        <v>1</v>
      </c>
    </row>
    <row r="54" spans="1:38" s="212" customFormat="1" ht="30" customHeight="1">
      <c r="A54" s="3394"/>
      <c r="B54" s="3409"/>
      <c r="C54" s="3409" t="s">
        <v>6142</v>
      </c>
      <c r="D54" s="3409"/>
      <c r="E54" s="3409"/>
      <c r="F54" s="3400"/>
      <c r="G54" s="3400"/>
      <c r="H54" s="3411"/>
      <c r="I54" s="3400"/>
      <c r="J54" s="3400"/>
      <c r="K54" s="3400"/>
      <c r="L54" s="3411"/>
      <c r="M54" s="3411"/>
      <c r="N54" s="3411"/>
      <c r="O54" s="3411"/>
      <c r="P54" s="3600"/>
      <c r="Q54" s="3600"/>
      <c r="R54" s="3600"/>
      <c r="S54" s="3600"/>
      <c r="T54" s="3395"/>
      <c r="U54" s="3395"/>
      <c r="V54" s="3395"/>
      <c r="W54" s="3395"/>
      <c r="X54" s="3395"/>
      <c r="Y54" s="3403"/>
      <c r="Z54" s="3395"/>
      <c r="AA54" s="3395"/>
      <c r="AB54" s="3395"/>
      <c r="AC54" s="3395"/>
      <c r="AD54" s="3396"/>
      <c r="AE54" s="3396"/>
      <c r="AF54" s="3396"/>
      <c r="AG54" s="3396"/>
      <c r="AH54" s="3396"/>
      <c r="AI54" s="3396"/>
      <c r="AJ54" s="3396"/>
      <c r="AK54" s="3396"/>
      <c r="AL54" s="3397">
        <v>1</v>
      </c>
    </row>
    <row r="55" spans="1:38" s="212" customFormat="1" ht="30" customHeight="1">
      <c r="A55" s="3394"/>
      <c r="B55" s="3409"/>
      <c r="C55" s="3409"/>
      <c r="D55" s="3409"/>
      <c r="E55" s="3409"/>
      <c r="F55" s="3400"/>
      <c r="G55" s="3400"/>
      <c r="H55" s="3400"/>
      <c r="I55" s="3400"/>
      <c r="J55" s="3400"/>
      <c r="K55" s="3400"/>
      <c r="L55" s="3411"/>
      <c r="M55" s="3411"/>
      <c r="N55" s="3411"/>
      <c r="O55" s="3411"/>
      <c r="P55" s="3600"/>
      <c r="Q55" s="3600"/>
      <c r="R55" s="3600"/>
      <c r="S55" s="3600"/>
      <c r="T55" s="3395"/>
      <c r="U55" s="3395"/>
      <c r="V55" s="3395"/>
      <c r="W55" s="3395"/>
      <c r="X55" s="3395"/>
      <c r="Y55" s="3403"/>
      <c r="Z55" s="3395"/>
      <c r="AA55" s="3395"/>
      <c r="AB55" s="3395"/>
      <c r="AC55" s="3395"/>
      <c r="AD55" s="3396"/>
      <c r="AE55" s="3396"/>
      <c r="AF55" s="3396"/>
      <c r="AG55" s="3396"/>
      <c r="AH55" s="3396"/>
      <c r="AI55" s="3396"/>
      <c r="AJ55" s="3396"/>
      <c r="AK55" s="3396"/>
      <c r="AL55" s="3397">
        <v>1</v>
      </c>
    </row>
    <row r="56" spans="1:38" s="212" customFormat="1" ht="30" customHeight="1">
      <c r="A56" s="3394"/>
      <c r="B56" s="3409"/>
      <c r="C56" s="3409" t="s">
        <v>6172</v>
      </c>
      <c r="D56" s="3409"/>
      <c r="E56" s="3409"/>
      <c r="F56" s="3400"/>
      <c r="G56" s="3400"/>
      <c r="H56" s="3400"/>
      <c r="I56" s="3400"/>
      <c r="J56" s="3400"/>
      <c r="K56" s="3400"/>
      <c r="L56" s="3411"/>
      <c r="M56" s="3411"/>
      <c r="N56" s="3411"/>
      <c r="O56" s="3411"/>
      <c r="P56" s="3600"/>
      <c r="Q56" s="3600"/>
      <c r="R56" s="3600"/>
      <c r="S56" s="3600"/>
      <c r="T56" s="3395"/>
      <c r="U56" s="3395"/>
      <c r="V56" s="3395"/>
      <c r="W56" s="3395"/>
      <c r="X56" s="3395"/>
      <c r="Y56" s="3403"/>
      <c r="Z56" s="3395"/>
      <c r="AA56" s="3395"/>
      <c r="AB56" s="3395"/>
      <c r="AC56" s="3395"/>
      <c r="AD56" s="3396"/>
      <c r="AE56" s="3396"/>
      <c r="AF56" s="3396"/>
      <c r="AG56" s="3396"/>
      <c r="AH56" s="3396"/>
      <c r="AI56" s="3396"/>
      <c r="AJ56" s="3396"/>
      <c r="AK56" s="3396"/>
      <c r="AL56" s="3397">
        <v>1</v>
      </c>
    </row>
    <row r="57" spans="1:38" s="212" customFormat="1" ht="30" customHeight="1">
      <c r="A57" s="3394"/>
      <c r="B57" s="3409"/>
      <c r="C57" s="3409"/>
      <c r="D57" s="3409"/>
      <c r="E57" s="3409"/>
      <c r="F57" s="3400"/>
      <c r="G57" s="3400"/>
      <c r="H57" s="3400"/>
      <c r="I57" s="3400"/>
      <c r="J57" s="3400"/>
      <c r="K57" s="3400"/>
      <c r="L57" s="3411"/>
      <c r="M57" s="3411"/>
      <c r="N57" s="3411"/>
      <c r="O57" s="3411"/>
      <c r="P57" s="3600"/>
      <c r="Q57" s="3600"/>
      <c r="R57" s="3600"/>
      <c r="S57" s="3600"/>
      <c r="T57" s="3395"/>
      <c r="U57" s="3395"/>
      <c r="V57" s="3395"/>
      <c r="W57" s="3395"/>
      <c r="X57" s="3395"/>
      <c r="Y57" s="3403"/>
      <c r="Z57" s="3395"/>
      <c r="AA57" s="3395"/>
      <c r="AB57" s="3395"/>
      <c r="AC57" s="3395"/>
      <c r="AD57" s="3396"/>
      <c r="AE57" s="3396"/>
      <c r="AF57" s="3396"/>
      <c r="AG57" s="3396"/>
      <c r="AH57" s="3396"/>
      <c r="AI57" s="3396"/>
      <c r="AJ57" s="3396"/>
      <c r="AK57" s="3396"/>
      <c r="AL57" s="3397">
        <v>1</v>
      </c>
    </row>
    <row r="58" spans="1:38" s="212" customFormat="1" ht="30" customHeight="1">
      <c r="A58" s="3394"/>
      <c r="B58" s="3409"/>
      <c r="C58" s="3602">
        <v>1</v>
      </c>
      <c r="D58" s="3409" t="s">
        <v>6147</v>
      </c>
      <c r="E58" s="3409"/>
      <c r="F58" s="3400"/>
      <c r="G58" s="3400"/>
      <c r="H58" s="3400"/>
      <c r="I58" s="3400"/>
      <c r="J58" s="3400"/>
      <c r="K58" s="3400"/>
      <c r="L58" s="3411"/>
      <c r="M58" s="3411"/>
      <c r="N58" s="3411"/>
      <c r="O58" s="3411"/>
      <c r="P58" s="3600"/>
      <c r="Q58" s="3600"/>
      <c r="R58" s="3600"/>
      <c r="S58" s="3600"/>
      <c r="T58" s="3395"/>
      <c r="U58" s="3395"/>
      <c r="V58" s="3395"/>
      <c r="W58" s="3395"/>
      <c r="X58" s="3395"/>
      <c r="Y58" s="3403"/>
      <c r="Z58" s="3395"/>
      <c r="AA58" s="3395"/>
      <c r="AB58" s="3395"/>
      <c r="AC58" s="3395"/>
      <c r="AD58" s="3396"/>
      <c r="AE58" s="3396"/>
      <c r="AF58" s="3396"/>
      <c r="AG58" s="3396"/>
      <c r="AH58" s="3396"/>
      <c r="AI58" s="3396"/>
      <c r="AJ58" s="3396"/>
      <c r="AK58" s="3396"/>
      <c r="AL58" s="3397">
        <v>1</v>
      </c>
    </row>
    <row r="59" spans="1:38" s="212" customFormat="1" ht="30" customHeight="1">
      <c r="A59" s="3394"/>
      <c r="B59" s="3409"/>
      <c r="C59" s="3602">
        <v>2</v>
      </c>
      <c r="D59" s="3409" t="s">
        <v>6148</v>
      </c>
      <c r="E59" s="3409"/>
      <c r="F59" s="3400"/>
      <c r="G59" s="3400"/>
      <c r="H59" s="3400"/>
      <c r="I59" s="3400"/>
      <c r="J59" s="3400"/>
      <c r="K59" s="3400"/>
      <c r="L59" s="3411"/>
      <c r="M59" s="3411"/>
      <c r="N59" s="3411"/>
      <c r="O59" s="3411"/>
      <c r="P59" s="3600"/>
      <c r="Q59" s="3600"/>
      <c r="R59" s="3600"/>
      <c r="S59" s="3600"/>
      <c r="T59" s="3395"/>
      <c r="U59" s="3395"/>
      <c r="V59" s="3395"/>
      <c r="W59" s="3395"/>
      <c r="X59" s="3395"/>
      <c r="Y59" s="3403"/>
      <c r="Z59" s="3395"/>
      <c r="AA59" s="3395"/>
      <c r="AB59" s="3395"/>
      <c r="AC59" s="3395"/>
      <c r="AD59" s="3396"/>
      <c r="AE59" s="3396"/>
      <c r="AF59" s="3396"/>
      <c r="AG59" s="3396"/>
      <c r="AH59" s="3396"/>
      <c r="AI59" s="3396"/>
      <c r="AJ59" s="3396"/>
      <c r="AK59" s="3396"/>
      <c r="AL59" s="3397">
        <v>1</v>
      </c>
    </row>
    <row r="60" spans="1:38" s="212" customFormat="1" ht="30" customHeight="1">
      <c r="A60" s="3394"/>
      <c r="B60" s="3409"/>
      <c r="C60" s="3602"/>
      <c r="D60" s="3409"/>
      <c r="E60" s="3409"/>
      <c r="F60" s="3400"/>
      <c r="G60" s="3400"/>
      <c r="H60" s="3400"/>
      <c r="I60" s="3400"/>
      <c r="J60" s="3400"/>
      <c r="K60" s="3400"/>
      <c r="L60" s="3411"/>
      <c r="M60" s="3411"/>
      <c r="N60" s="3411"/>
      <c r="O60" s="3411"/>
      <c r="P60" s="3600"/>
      <c r="Q60" s="3600"/>
      <c r="R60" s="3600"/>
      <c r="S60" s="3600"/>
      <c r="T60" s="3395"/>
      <c r="U60" s="3395"/>
      <c r="V60" s="3395"/>
      <c r="W60" s="3395"/>
      <c r="X60" s="3395"/>
      <c r="Y60" s="3403"/>
      <c r="Z60" s="3395"/>
      <c r="AA60" s="3395"/>
      <c r="AB60" s="3395"/>
      <c r="AC60" s="3395"/>
      <c r="AD60" s="3396"/>
      <c r="AE60" s="3396"/>
      <c r="AF60" s="3396"/>
      <c r="AG60" s="3396"/>
      <c r="AH60" s="3396"/>
      <c r="AI60" s="3396"/>
      <c r="AJ60" s="3396"/>
      <c r="AK60" s="3396"/>
      <c r="AL60" s="3397">
        <v>1</v>
      </c>
    </row>
    <row r="61" spans="1:38" s="212" customFormat="1" ht="30" customHeight="1">
      <c r="A61" s="3394"/>
      <c r="B61" s="3409"/>
      <c r="C61" s="3409" t="s">
        <v>6143</v>
      </c>
      <c r="D61" s="3409"/>
      <c r="E61" s="3409"/>
      <c r="F61" s="3400"/>
      <c r="G61" s="3400"/>
      <c r="H61" s="3400"/>
      <c r="I61" s="3400"/>
      <c r="J61" s="3400"/>
      <c r="K61" s="3400"/>
      <c r="L61" s="3411"/>
      <c r="M61" s="3411"/>
      <c r="N61" s="3411"/>
      <c r="O61" s="3411"/>
      <c r="P61" s="3600"/>
      <c r="Q61" s="3600"/>
      <c r="R61" s="3600"/>
      <c r="S61" s="3600"/>
      <c r="T61" s="3395"/>
      <c r="U61" s="3395"/>
      <c r="V61" s="3395"/>
      <c r="W61" s="3395"/>
      <c r="X61" s="3395"/>
      <c r="Y61" s="3403"/>
      <c r="Z61" s="3395"/>
      <c r="AA61" s="3395"/>
      <c r="AB61" s="3395"/>
      <c r="AC61" s="3395"/>
      <c r="AD61" s="3396"/>
      <c r="AE61" s="3396"/>
      <c r="AF61" s="3396"/>
      <c r="AG61" s="3396"/>
      <c r="AH61" s="3396"/>
      <c r="AI61" s="3396"/>
      <c r="AJ61" s="3396"/>
      <c r="AK61" s="3396"/>
      <c r="AL61" s="3397">
        <v>1</v>
      </c>
    </row>
    <row r="62" spans="1:38" s="212" customFormat="1" ht="30" customHeight="1">
      <c r="A62" s="3394"/>
      <c r="B62" s="3409"/>
      <c r="C62" s="3409"/>
      <c r="D62" s="3409"/>
      <c r="E62" s="3409"/>
      <c r="F62" s="3400"/>
      <c r="G62" s="3400"/>
      <c r="H62" s="3400"/>
      <c r="I62" s="3400"/>
      <c r="J62" s="3400"/>
      <c r="K62" s="3400"/>
      <c r="L62" s="3411"/>
      <c r="M62" s="3411"/>
      <c r="N62" s="3411"/>
      <c r="O62" s="3411"/>
      <c r="P62" s="3600"/>
      <c r="Q62" s="3600"/>
      <c r="R62" s="3600"/>
      <c r="S62" s="3600"/>
      <c r="T62" s="3395"/>
      <c r="U62" s="3395"/>
      <c r="V62" s="3395"/>
      <c r="W62" s="3395"/>
      <c r="X62" s="3395"/>
      <c r="Y62" s="3403"/>
      <c r="Z62" s="3395"/>
      <c r="AA62" s="3395"/>
      <c r="AB62" s="3395"/>
      <c r="AC62" s="3395"/>
      <c r="AD62" s="3396"/>
      <c r="AE62" s="3396"/>
      <c r="AF62" s="3396"/>
      <c r="AG62" s="3396"/>
      <c r="AH62" s="3396"/>
      <c r="AI62" s="3396"/>
      <c r="AJ62" s="3396"/>
      <c r="AK62" s="3396"/>
      <c r="AL62" s="3397">
        <v>1</v>
      </c>
    </row>
    <row r="63" spans="1:38" s="212" customFormat="1" ht="30" customHeight="1">
      <c r="A63" s="3394"/>
      <c r="B63" s="3409"/>
      <c r="C63" s="3602">
        <v>3</v>
      </c>
      <c r="D63" s="3409" t="s">
        <v>6152</v>
      </c>
      <c r="E63" s="3409"/>
      <c r="F63" s="3400"/>
      <c r="G63" s="3400"/>
      <c r="H63" s="3400"/>
      <c r="I63" s="3400"/>
      <c r="J63" s="3400"/>
      <c r="K63" s="3400"/>
      <c r="L63" s="3411"/>
      <c r="M63" s="3411"/>
      <c r="N63" s="3411"/>
      <c r="O63" s="3411"/>
      <c r="P63" s="3600"/>
      <c r="Q63" s="3600"/>
      <c r="R63" s="3600"/>
      <c r="S63" s="3600"/>
      <c r="T63" s="3395"/>
      <c r="U63" s="3395"/>
      <c r="V63" s="3395"/>
      <c r="W63" s="3395"/>
      <c r="X63" s="3395"/>
      <c r="Y63" s="3403"/>
      <c r="Z63" s="3395"/>
      <c r="AA63" s="3395"/>
      <c r="AB63" s="3395"/>
      <c r="AC63" s="3395"/>
      <c r="AD63" s="3396"/>
      <c r="AE63" s="3396"/>
      <c r="AF63" s="3396"/>
      <c r="AG63" s="3396"/>
      <c r="AH63" s="3396"/>
      <c r="AI63" s="3396"/>
      <c r="AJ63" s="3396"/>
      <c r="AK63" s="3396"/>
      <c r="AL63" s="3397">
        <v>1</v>
      </c>
    </row>
    <row r="64" spans="1:38" s="212" customFormat="1" ht="30" customHeight="1">
      <c r="A64" s="3394"/>
      <c r="B64" s="3409"/>
      <c r="C64" s="3602"/>
      <c r="D64" s="3409"/>
      <c r="E64" s="3409" t="s">
        <v>6149</v>
      </c>
      <c r="F64" s="3400"/>
      <c r="G64" s="3400"/>
      <c r="H64" s="3400"/>
      <c r="I64" s="3400"/>
      <c r="J64" s="3400"/>
      <c r="K64" s="3400"/>
      <c r="L64" s="3411"/>
      <c r="M64" s="3411"/>
      <c r="N64" s="3411"/>
      <c r="O64" s="3411"/>
      <c r="P64" s="3600"/>
      <c r="Q64" s="3600"/>
      <c r="R64" s="3600"/>
      <c r="S64" s="3600"/>
      <c r="T64" s="3395"/>
      <c r="U64" s="3395"/>
      <c r="V64" s="3395"/>
      <c r="W64" s="3395"/>
      <c r="X64" s="3395"/>
      <c r="Y64" s="3403"/>
      <c r="Z64" s="3395"/>
      <c r="AA64" s="3395"/>
      <c r="AB64" s="3395"/>
      <c r="AC64" s="3395"/>
      <c r="AD64" s="3396"/>
      <c r="AE64" s="3396"/>
      <c r="AF64" s="3396"/>
      <c r="AG64" s="3396"/>
      <c r="AH64" s="3396"/>
      <c r="AI64" s="3396"/>
      <c r="AJ64" s="3396"/>
      <c r="AK64" s="3396"/>
      <c r="AL64" s="3397">
        <v>1</v>
      </c>
    </row>
    <row r="65" spans="1:38" s="212" customFormat="1" ht="30" customHeight="1">
      <c r="A65" s="3394"/>
      <c r="B65" s="3409"/>
      <c r="C65" s="3602"/>
      <c r="D65" s="3409"/>
      <c r="E65" s="3409"/>
      <c r="F65" s="3400"/>
      <c r="G65" s="3400"/>
      <c r="H65" s="3400"/>
      <c r="I65" s="3400"/>
      <c r="J65" s="3400"/>
      <c r="K65" s="3400"/>
      <c r="L65" s="3411"/>
      <c r="M65" s="3411"/>
      <c r="N65" s="3411"/>
      <c r="O65" s="3411"/>
      <c r="P65" s="3600"/>
      <c r="Q65" s="3600"/>
      <c r="R65" s="3600"/>
      <c r="S65" s="3600"/>
      <c r="T65" s="3395"/>
      <c r="U65" s="3395"/>
      <c r="V65" s="3395"/>
      <c r="W65" s="3395"/>
      <c r="X65" s="3395"/>
      <c r="Y65" s="3403"/>
      <c r="Z65" s="3395"/>
      <c r="AA65" s="3395"/>
      <c r="AB65" s="3395"/>
      <c r="AC65" s="3395"/>
      <c r="AD65" s="3396"/>
      <c r="AE65" s="3396"/>
      <c r="AF65" s="3396"/>
      <c r="AG65" s="3396"/>
      <c r="AH65" s="3396"/>
      <c r="AI65" s="3396"/>
      <c r="AJ65" s="3396"/>
      <c r="AK65" s="3396"/>
      <c r="AL65" s="3397">
        <v>1</v>
      </c>
    </row>
    <row r="66" spans="1:38" s="212" customFormat="1" ht="30" customHeight="1">
      <c r="A66" s="3394"/>
      <c r="B66" s="3409"/>
      <c r="C66" s="3602">
        <v>4</v>
      </c>
      <c r="D66" s="3409" t="s">
        <v>6173</v>
      </c>
      <c r="E66" s="3409"/>
      <c r="F66" s="3400"/>
      <c r="G66" s="3400"/>
      <c r="H66" s="3400"/>
      <c r="I66" s="3400"/>
      <c r="J66" s="3400"/>
      <c r="K66" s="3400"/>
      <c r="L66" s="3411"/>
      <c r="M66" s="3411"/>
      <c r="N66" s="3411"/>
      <c r="O66" s="3411"/>
      <c r="P66" s="3600"/>
      <c r="Q66" s="3600"/>
      <c r="R66" s="3600"/>
      <c r="S66" s="3600"/>
      <c r="T66" s="3395"/>
      <c r="U66" s="3395"/>
      <c r="V66" s="3395"/>
      <c r="W66" s="3395"/>
      <c r="X66" s="3395"/>
      <c r="Y66" s="3403"/>
      <c r="Z66" s="3395"/>
      <c r="AA66" s="3395"/>
      <c r="AB66" s="3395"/>
      <c r="AC66" s="3395"/>
      <c r="AD66" s="3396"/>
      <c r="AE66" s="3396"/>
      <c r="AF66" s="3396"/>
      <c r="AG66" s="3396"/>
      <c r="AH66" s="3396"/>
      <c r="AI66" s="3396"/>
      <c r="AJ66" s="3396"/>
      <c r="AK66" s="3396"/>
      <c r="AL66" s="3397">
        <v>1</v>
      </c>
    </row>
    <row r="67" spans="1:38" s="212" customFormat="1" ht="30" customHeight="1">
      <c r="A67" s="3394"/>
      <c r="B67" s="3409"/>
      <c r="C67" s="3602"/>
      <c r="D67" s="3409"/>
      <c r="E67" s="3409" t="s">
        <v>6154</v>
      </c>
      <c r="F67" s="3400"/>
      <c r="G67" s="3400"/>
      <c r="H67" s="3400"/>
      <c r="I67" s="3400"/>
      <c r="J67" s="3400"/>
      <c r="K67" s="3400"/>
      <c r="L67" s="3411"/>
      <c r="M67" s="3411"/>
      <c r="N67" s="3411"/>
      <c r="O67" s="3411"/>
      <c r="P67" s="3600"/>
      <c r="Q67" s="3600"/>
      <c r="R67" s="3600"/>
      <c r="S67" s="3600"/>
      <c r="T67" s="3395"/>
      <c r="U67" s="3395"/>
      <c r="V67" s="3395"/>
      <c r="W67" s="3395"/>
      <c r="X67" s="3395"/>
      <c r="Y67" s="3403"/>
      <c r="Z67" s="3395"/>
      <c r="AA67" s="3395"/>
      <c r="AB67" s="3395"/>
      <c r="AC67" s="3395"/>
      <c r="AD67" s="3396"/>
      <c r="AE67" s="3396"/>
      <c r="AF67" s="3396"/>
      <c r="AG67" s="3396"/>
      <c r="AH67" s="3396"/>
      <c r="AI67" s="3396"/>
      <c r="AJ67" s="3396"/>
      <c r="AK67" s="3396"/>
      <c r="AL67" s="3397">
        <v>1</v>
      </c>
    </row>
    <row r="68" spans="1:38" s="212" customFormat="1" ht="30" customHeight="1">
      <c r="A68" s="3394"/>
      <c r="B68" s="3409"/>
      <c r="C68" s="3602"/>
      <c r="D68" s="3409"/>
      <c r="E68" s="3409" t="s">
        <v>6155</v>
      </c>
      <c r="F68" s="3400"/>
      <c r="G68" s="3400"/>
      <c r="H68" s="3400"/>
      <c r="I68" s="3400"/>
      <c r="J68" s="3400"/>
      <c r="K68" s="3400"/>
      <c r="L68" s="3411"/>
      <c r="M68" s="3411"/>
      <c r="N68" s="3411"/>
      <c r="O68" s="3411"/>
      <c r="P68" s="3600"/>
      <c r="Q68" s="3600"/>
      <c r="R68" s="3600"/>
      <c r="S68" s="3600"/>
      <c r="T68" s="3395"/>
      <c r="U68" s="3395"/>
      <c r="V68" s="3395"/>
      <c r="W68" s="3395"/>
      <c r="X68" s="3395"/>
      <c r="Y68" s="3403"/>
      <c r="Z68" s="3395"/>
      <c r="AA68" s="3395"/>
      <c r="AB68" s="3395"/>
      <c r="AC68" s="3395"/>
      <c r="AD68" s="3396"/>
      <c r="AE68" s="3396"/>
      <c r="AF68" s="3396"/>
      <c r="AG68" s="3396"/>
      <c r="AH68" s="3396"/>
      <c r="AI68" s="3396"/>
      <c r="AJ68" s="3396"/>
      <c r="AK68" s="3396"/>
      <c r="AL68" s="3397">
        <v>1</v>
      </c>
    </row>
    <row r="69" spans="1:38" s="212" customFormat="1" ht="30" customHeight="1">
      <c r="A69" s="3394"/>
      <c r="B69" s="3409"/>
      <c r="C69" s="3602"/>
      <c r="D69" s="3409"/>
      <c r="E69" s="3409"/>
      <c r="F69" s="3400"/>
      <c r="G69" s="3400"/>
      <c r="H69" s="3400"/>
      <c r="I69" s="3400"/>
      <c r="J69" s="3400"/>
      <c r="K69" s="3400"/>
      <c r="L69" s="3411"/>
      <c r="M69" s="3411"/>
      <c r="N69" s="3411"/>
      <c r="O69" s="3411"/>
      <c r="P69" s="3600"/>
      <c r="Q69" s="3600"/>
      <c r="R69" s="3600"/>
      <c r="S69" s="3600"/>
      <c r="T69" s="3395"/>
      <c r="U69" s="3395"/>
      <c r="V69" s="3395"/>
      <c r="W69" s="3395"/>
      <c r="X69" s="3395"/>
      <c r="Y69" s="3403"/>
      <c r="Z69" s="3395"/>
      <c r="AA69" s="3395"/>
      <c r="AB69" s="3395"/>
      <c r="AC69" s="3395"/>
      <c r="AD69" s="3396"/>
      <c r="AE69" s="3396"/>
      <c r="AF69" s="3396"/>
      <c r="AG69" s="3396"/>
      <c r="AH69" s="3396"/>
      <c r="AI69" s="3396"/>
      <c r="AJ69" s="3396"/>
      <c r="AK69" s="3396"/>
      <c r="AL69" s="3397">
        <v>1</v>
      </c>
    </row>
    <row r="70" spans="1:38" s="212" customFormat="1" ht="30" customHeight="1">
      <c r="A70" s="3394"/>
      <c r="B70" s="3409"/>
      <c r="C70" s="3602">
        <v>5</v>
      </c>
      <c r="D70" s="3409" t="s">
        <v>6150</v>
      </c>
      <c r="E70" s="3409"/>
      <c r="F70" s="3400"/>
      <c r="G70" s="3400"/>
      <c r="H70" s="3400"/>
      <c r="I70" s="3400"/>
      <c r="J70" s="3400"/>
      <c r="K70" s="3400"/>
      <c r="L70" s="3411"/>
      <c r="M70" s="3411"/>
      <c r="N70" s="3411"/>
      <c r="O70" s="3411"/>
      <c r="P70" s="3600"/>
      <c r="Q70" s="3600"/>
      <c r="R70" s="3600"/>
      <c r="S70" s="3600"/>
      <c r="T70" s="3395"/>
      <c r="U70" s="3395"/>
      <c r="V70" s="3395"/>
      <c r="W70" s="3395"/>
      <c r="X70" s="3395"/>
      <c r="Y70" s="3403"/>
      <c r="Z70" s="3395"/>
      <c r="AA70" s="3395"/>
      <c r="AB70" s="3395"/>
      <c r="AC70" s="3395"/>
      <c r="AD70" s="3396"/>
      <c r="AE70" s="3396"/>
      <c r="AF70" s="3396"/>
      <c r="AG70" s="3396"/>
      <c r="AH70" s="3396"/>
      <c r="AI70" s="3396"/>
      <c r="AJ70" s="3396"/>
      <c r="AK70" s="3396"/>
      <c r="AL70" s="3397">
        <v>1</v>
      </c>
    </row>
    <row r="71" spans="1:38" s="212" customFormat="1" ht="30" customHeight="1">
      <c r="A71" s="3394"/>
      <c r="B71" s="3409"/>
      <c r="C71" s="3602"/>
      <c r="D71" s="3409"/>
      <c r="E71" s="3409" t="s">
        <v>6151</v>
      </c>
      <c r="F71" s="3400"/>
      <c r="G71" s="3400"/>
      <c r="H71" s="3400"/>
      <c r="I71" s="3400"/>
      <c r="J71" s="3400"/>
      <c r="K71" s="3400"/>
      <c r="L71" s="3411"/>
      <c r="M71" s="3411"/>
      <c r="N71" s="3411"/>
      <c r="O71" s="3411"/>
      <c r="P71" s="3600"/>
      <c r="Q71" s="3600"/>
      <c r="R71" s="3600"/>
      <c r="S71" s="3600"/>
      <c r="T71" s="3395"/>
      <c r="U71" s="3395"/>
      <c r="V71" s="3395"/>
      <c r="W71" s="3395"/>
      <c r="X71" s="3395"/>
      <c r="Y71" s="3403"/>
      <c r="Z71" s="3395"/>
      <c r="AA71" s="3395"/>
      <c r="AB71" s="3395"/>
      <c r="AC71" s="3395"/>
      <c r="AD71" s="3396"/>
      <c r="AE71" s="3396"/>
      <c r="AF71" s="3396"/>
      <c r="AG71" s="3396"/>
      <c r="AH71" s="3396"/>
      <c r="AI71" s="3396"/>
      <c r="AJ71" s="3396"/>
      <c r="AK71" s="3396"/>
      <c r="AL71" s="3397">
        <v>1</v>
      </c>
    </row>
    <row r="72" spans="1:38" s="212" customFormat="1" ht="30" customHeight="1">
      <c r="A72" s="3394"/>
      <c r="B72" s="3409"/>
      <c r="C72" s="3602">
        <v>6</v>
      </c>
      <c r="D72" s="3409" t="s">
        <v>6153</v>
      </c>
      <c r="E72" s="3409"/>
      <c r="F72" s="3400"/>
      <c r="G72" s="3400"/>
      <c r="H72" s="3400"/>
      <c r="I72" s="3400"/>
      <c r="J72" s="3400"/>
      <c r="K72" s="3400"/>
      <c r="L72" s="3411"/>
      <c r="M72" s="3411"/>
      <c r="N72" s="3411"/>
      <c r="O72" s="3411"/>
      <c r="P72" s="3600"/>
      <c r="Q72" s="3600"/>
      <c r="R72" s="3600"/>
      <c r="S72" s="3600"/>
      <c r="T72" s="3395"/>
      <c r="U72" s="3395"/>
      <c r="V72" s="3395"/>
      <c r="W72" s="3395"/>
      <c r="X72" s="3395"/>
      <c r="Y72" s="3403"/>
      <c r="Z72" s="3395"/>
      <c r="AA72" s="3395"/>
      <c r="AB72" s="3395"/>
      <c r="AC72" s="3395"/>
      <c r="AD72" s="3396"/>
      <c r="AE72" s="3396"/>
      <c r="AF72" s="3396"/>
      <c r="AG72" s="3396"/>
      <c r="AH72" s="3396"/>
      <c r="AI72" s="3396"/>
      <c r="AJ72" s="3396"/>
      <c r="AK72" s="3396"/>
      <c r="AL72" s="3397">
        <v>1</v>
      </c>
    </row>
    <row r="73" spans="1:38" s="212" customFormat="1" ht="30" customHeight="1">
      <c r="A73" s="3394"/>
      <c r="B73" s="3409"/>
      <c r="C73" s="3602"/>
      <c r="D73" s="3409"/>
      <c r="E73" s="3409"/>
      <c r="F73" s="3400"/>
      <c r="G73" s="3400"/>
      <c r="H73" s="3400"/>
      <c r="I73" s="3400"/>
      <c r="J73" s="3400"/>
      <c r="K73" s="3400"/>
      <c r="L73" s="3411"/>
      <c r="M73" s="3411"/>
      <c r="N73" s="3411"/>
      <c r="O73" s="3411"/>
      <c r="P73" s="3600"/>
      <c r="Q73" s="3600"/>
      <c r="R73" s="3600"/>
      <c r="S73" s="3600"/>
      <c r="T73" s="3395"/>
      <c r="U73" s="3395"/>
      <c r="V73" s="3395"/>
      <c r="W73" s="3395"/>
      <c r="X73" s="3395"/>
      <c r="Y73" s="3403"/>
      <c r="Z73" s="3395"/>
      <c r="AA73" s="3395"/>
      <c r="AB73" s="3395"/>
      <c r="AC73" s="3395"/>
      <c r="AD73" s="3396"/>
      <c r="AE73" s="3396"/>
      <c r="AF73" s="3396"/>
      <c r="AG73" s="3396"/>
      <c r="AH73" s="3396"/>
      <c r="AI73" s="3396"/>
      <c r="AJ73" s="3396"/>
      <c r="AK73" s="3396"/>
      <c r="AL73" s="3397">
        <v>1</v>
      </c>
    </row>
    <row r="74" spans="1:38" s="212" customFormat="1" ht="30" customHeight="1">
      <c r="A74" s="3394"/>
      <c r="B74" s="3409"/>
      <c r="C74" s="3602">
        <v>7</v>
      </c>
      <c r="D74" s="3409" t="s">
        <v>6161</v>
      </c>
      <c r="E74" s="3409"/>
      <c r="F74" s="3400"/>
      <c r="G74" s="3400"/>
      <c r="H74" s="3400"/>
      <c r="I74" s="3400"/>
      <c r="J74" s="3400"/>
      <c r="K74" s="3400"/>
      <c r="L74" s="3411"/>
      <c r="M74" s="3411"/>
      <c r="N74" s="3411"/>
      <c r="O74" s="3411"/>
      <c r="P74" s="3600"/>
      <c r="Q74" s="3600"/>
      <c r="R74" s="3600"/>
      <c r="S74" s="3600"/>
      <c r="T74" s="3395"/>
      <c r="U74" s="3395"/>
      <c r="V74" s="3395"/>
      <c r="W74" s="3395"/>
      <c r="X74" s="3395"/>
      <c r="Y74" s="3403"/>
      <c r="Z74" s="3395"/>
      <c r="AA74" s="3395"/>
      <c r="AB74" s="3395"/>
      <c r="AC74" s="3395"/>
      <c r="AD74" s="3396"/>
      <c r="AE74" s="3396"/>
      <c r="AF74" s="3396"/>
      <c r="AG74" s="3396"/>
      <c r="AH74" s="3396"/>
      <c r="AI74" s="3396"/>
      <c r="AJ74" s="3396"/>
      <c r="AK74" s="3396"/>
      <c r="AL74" s="3397">
        <v>1</v>
      </c>
    </row>
    <row r="75" spans="1:38" s="212" customFormat="1" ht="30" customHeight="1">
      <c r="A75" s="3394"/>
      <c r="B75" s="3409"/>
      <c r="C75" s="3602"/>
      <c r="D75" s="3409"/>
      <c r="E75" s="3409" t="s">
        <v>6157</v>
      </c>
      <c r="F75" s="3400"/>
      <c r="G75" s="3400"/>
      <c r="H75" s="3400"/>
      <c r="I75" s="3400"/>
      <c r="J75" s="3400"/>
      <c r="K75" s="3400"/>
      <c r="L75" s="3411"/>
      <c r="M75" s="3411"/>
      <c r="N75" s="3411"/>
      <c r="O75" s="3411"/>
      <c r="P75" s="3600"/>
      <c r="Q75" s="3600"/>
      <c r="R75" s="3600"/>
      <c r="S75" s="3600"/>
      <c r="T75" s="3395"/>
      <c r="U75" s="3395"/>
      <c r="V75" s="3395"/>
      <c r="W75" s="3395"/>
      <c r="X75" s="3395"/>
      <c r="Y75" s="3403"/>
      <c r="Z75" s="3395"/>
      <c r="AA75" s="3395"/>
      <c r="AB75" s="3395"/>
      <c r="AC75" s="3395"/>
      <c r="AD75" s="3396"/>
      <c r="AE75" s="3396"/>
      <c r="AF75" s="3396"/>
      <c r="AG75" s="3396"/>
      <c r="AH75" s="3396"/>
      <c r="AI75" s="3396"/>
      <c r="AJ75" s="3396"/>
      <c r="AK75" s="3396"/>
      <c r="AL75" s="3397">
        <v>1</v>
      </c>
    </row>
    <row r="76" spans="1:38" s="212" customFormat="1" ht="30" customHeight="1">
      <c r="A76" s="3394"/>
      <c r="B76" s="3409"/>
      <c r="C76" s="3602"/>
      <c r="D76" s="3409"/>
      <c r="E76" s="3409" t="s">
        <v>6156</v>
      </c>
      <c r="F76" s="3400"/>
      <c r="G76" s="3400"/>
      <c r="H76" s="3400"/>
      <c r="I76" s="3400"/>
      <c r="J76" s="3400"/>
      <c r="K76" s="3400"/>
      <c r="L76" s="3411"/>
      <c r="M76" s="3411"/>
      <c r="N76" s="3411"/>
      <c r="O76" s="3411"/>
      <c r="P76" s="3600"/>
      <c r="Q76" s="3600"/>
      <c r="R76" s="3600"/>
      <c r="S76" s="3600"/>
      <c r="T76" s="3395"/>
      <c r="U76" s="3395"/>
      <c r="V76" s="3395"/>
      <c r="W76" s="3395"/>
      <c r="X76" s="3395"/>
      <c r="Y76" s="3403"/>
      <c r="Z76" s="3395"/>
      <c r="AA76" s="3395"/>
      <c r="AB76" s="3395"/>
      <c r="AC76" s="3395"/>
      <c r="AD76" s="3396"/>
      <c r="AE76" s="3396"/>
      <c r="AF76" s="3396"/>
      <c r="AG76" s="3396"/>
      <c r="AH76" s="3396"/>
      <c r="AI76" s="3396"/>
      <c r="AJ76" s="3396"/>
      <c r="AK76" s="3396"/>
      <c r="AL76" s="3397">
        <v>1</v>
      </c>
    </row>
    <row r="77" spans="1:38" s="212" customFormat="1" ht="30" customHeight="1">
      <c r="A77" s="3394"/>
      <c r="B77" s="3409"/>
      <c r="C77" s="3602"/>
      <c r="D77" s="3409"/>
      <c r="E77" s="3409"/>
      <c r="F77" s="3400"/>
      <c r="G77" s="3400"/>
      <c r="H77" s="3400"/>
      <c r="I77" s="3400"/>
      <c r="J77" s="3400"/>
      <c r="K77" s="3400"/>
      <c r="L77" s="3411"/>
      <c r="M77" s="3411"/>
      <c r="N77" s="3411"/>
      <c r="O77" s="3411"/>
      <c r="P77" s="3600"/>
      <c r="Q77" s="3600"/>
      <c r="R77" s="3600"/>
      <c r="S77" s="3600"/>
      <c r="T77" s="3395"/>
      <c r="U77" s="3395"/>
      <c r="V77" s="3395"/>
      <c r="W77" s="3395"/>
      <c r="X77" s="3395"/>
      <c r="Y77" s="3403"/>
      <c r="Z77" s="3395"/>
      <c r="AA77" s="3395"/>
      <c r="AB77" s="3395"/>
      <c r="AC77" s="3395"/>
      <c r="AD77" s="3396"/>
      <c r="AE77" s="3396"/>
      <c r="AF77" s="3396"/>
      <c r="AG77" s="3396"/>
      <c r="AH77" s="3396"/>
      <c r="AI77" s="3396"/>
      <c r="AJ77" s="3396"/>
      <c r="AK77" s="3396"/>
      <c r="AL77" s="3397">
        <v>1</v>
      </c>
    </row>
    <row r="78" spans="1:38" s="212" customFormat="1" ht="30" customHeight="1">
      <c r="A78" s="3394"/>
      <c r="B78" s="3409"/>
      <c r="C78" s="3602">
        <v>8</v>
      </c>
      <c r="D78" s="3409" t="s">
        <v>6162</v>
      </c>
      <c r="E78" s="3409"/>
      <c r="F78" s="3400"/>
      <c r="G78" s="3400"/>
      <c r="H78" s="3400"/>
      <c r="I78" s="3400"/>
      <c r="J78" s="3400"/>
      <c r="K78" s="3400"/>
      <c r="L78" s="3411"/>
      <c r="M78" s="3411"/>
      <c r="N78" s="3411"/>
      <c r="O78" s="3411"/>
      <c r="P78" s="3600"/>
      <c r="Q78" s="3600"/>
      <c r="R78" s="3600"/>
      <c r="S78" s="3600"/>
      <c r="T78" s="3395"/>
      <c r="U78" s="3395"/>
      <c r="V78" s="3395"/>
      <c r="W78" s="3395"/>
      <c r="X78" s="3395"/>
      <c r="Y78" s="3403"/>
      <c r="Z78" s="3395"/>
      <c r="AA78" s="3395"/>
      <c r="AB78" s="3395"/>
      <c r="AC78" s="3395"/>
      <c r="AD78" s="3396"/>
      <c r="AE78" s="3396"/>
      <c r="AF78" s="3396"/>
      <c r="AG78" s="3396"/>
      <c r="AH78" s="3396"/>
      <c r="AI78" s="3396"/>
      <c r="AJ78" s="3396"/>
      <c r="AK78" s="3396"/>
      <c r="AL78" s="3397">
        <v>1</v>
      </c>
    </row>
    <row r="79" spans="1:38" s="212" customFormat="1" ht="30" customHeight="1">
      <c r="A79" s="3394"/>
      <c r="B79" s="3409"/>
      <c r="C79" s="3602"/>
      <c r="D79" s="3409"/>
      <c r="E79" s="3409" t="s">
        <v>6163</v>
      </c>
      <c r="F79" s="3400"/>
      <c r="G79" s="3400"/>
      <c r="H79" s="3400"/>
      <c r="I79" s="3400"/>
      <c r="J79" s="3400"/>
      <c r="K79" s="3400"/>
      <c r="L79" s="3411"/>
      <c r="M79" s="3411"/>
      <c r="N79" s="3411"/>
      <c r="O79" s="3411"/>
      <c r="P79" s="3600"/>
      <c r="Q79" s="3600"/>
      <c r="R79" s="3600"/>
      <c r="S79" s="3600"/>
      <c r="T79" s="3395"/>
      <c r="U79" s="3395"/>
      <c r="V79" s="3395"/>
      <c r="W79" s="3395"/>
      <c r="X79" s="3395"/>
      <c r="Y79" s="3403"/>
      <c r="Z79" s="3395"/>
      <c r="AA79" s="3395"/>
      <c r="AB79" s="3395"/>
      <c r="AC79" s="3395"/>
      <c r="AD79" s="3396"/>
      <c r="AE79" s="3396"/>
      <c r="AF79" s="3396"/>
      <c r="AG79" s="3396"/>
      <c r="AH79" s="3396"/>
      <c r="AI79" s="3396"/>
      <c r="AJ79" s="3396"/>
      <c r="AK79" s="3396"/>
      <c r="AL79" s="3397">
        <v>1</v>
      </c>
    </row>
    <row r="80" spans="1:38" s="212" customFormat="1" ht="30" customHeight="1">
      <c r="A80" s="3394"/>
      <c r="B80" s="3409"/>
      <c r="C80" s="3602"/>
      <c r="D80" s="3409"/>
      <c r="E80" s="3409" t="s">
        <v>6164</v>
      </c>
      <c r="F80" s="3400"/>
      <c r="G80" s="3400"/>
      <c r="H80" s="3400"/>
      <c r="I80" s="3400"/>
      <c r="J80" s="3400"/>
      <c r="K80" s="3400"/>
      <c r="L80" s="3411"/>
      <c r="M80" s="3411"/>
      <c r="N80" s="3411"/>
      <c r="O80" s="3411"/>
      <c r="P80" s="3600"/>
      <c r="Q80" s="3600"/>
      <c r="R80" s="3600"/>
      <c r="S80" s="3600"/>
      <c r="T80" s="3395"/>
      <c r="U80" s="3395"/>
      <c r="V80" s="3395"/>
      <c r="W80" s="3395"/>
      <c r="X80" s="3395"/>
      <c r="Y80" s="3403"/>
      <c r="Z80" s="3395"/>
      <c r="AA80" s="3395"/>
      <c r="AB80" s="3395"/>
      <c r="AC80" s="3395"/>
      <c r="AD80" s="3396"/>
      <c r="AE80" s="3396"/>
      <c r="AF80" s="3396"/>
      <c r="AG80" s="3396"/>
      <c r="AH80" s="3396"/>
      <c r="AI80" s="3396"/>
      <c r="AJ80" s="3396"/>
      <c r="AK80" s="3396"/>
      <c r="AL80" s="3397">
        <v>1</v>
      </c>
    </row>
    <row r="81" spans="1:38" s="212" customFormat="1" ht="30" customHeight="1">
      <c r="A81" s="3394"/>
      <c r="B81" s="3409"/>
      <c r="C81" s="3602"/>
      <c r="D81" s="3409"/>
      <c r="E81" s="3409" t="s">
        <v>6165</v>
      </c>
      <c r="F81" s="3400"/>
      <c r="G81" s="3400"/>
      <c r="H81" s="3400"/>
      <c r="I81" s="3400"/>
      <c r="J81" s="3400"/>
      <c r="K81" s="3400"/>
      <c r="L81" s="3411"/>
      <c r="M81" s="3411"/>
      <c r="N81" s="3411"/>
      <c r="O81" s="3411"/>
      <c r="P81" s="3600"/>
      <c r="Q81" s="3600"/>
      <c r="R81" s="3600"/>
      <c r="S81" s="3600"/>
      <c r="T81" s="3395"/>
      <c r="U81" s="3395"/>
      <c r="V81" s="3395"/>
      <c r="W81" s="3395"/>
      <c r="X81" s="3395"/>
      <c r="Y81" s="3403"/>
      <c r="Z81" s="3395"/>
      <c r="AA81" s="3395"/>
      <c r="AB81" s="3395"/>
      <c r="AC81" s="3395"/>
      <c r="AD81" s="3396"/>
      <c r="AE81" s="3396"/>
      <c r="AF81" s="3396"/>
      <c r="AG81" s="3396"/>
      <c r="AH81" s="3396"/>
      <c r="AI81" s="3396"/>
      <c r="AJ81" s="3396"/>
      <c r="AK81" s="3396"/>
      <c r="AL81" s="3397">
        <v>1</v>
      </c>
    </row>
    <row r="82" spans="1:38" s="212" customFormat="1" ht="30" customHeight="1">
      <c r="A82" s="3394"/>
      <c r="B82" s="3409"/>
      <c r="C82" s="3602"/>
      <c r="D82" s="3409"/>
      <c r="E82" s="3409" t="s">
        <v>6166</v>
      </c>
      <c r="F82" s="3400"/>
      <c r="G82" s="3400"/>
      <c r="H82" s="3400"/>
      <c r="I82" s="3400"/>
      <c r="J82" s="3400"/>
      <c r="K82" s="3400"/>
      <c r="L82" s="3411"/>
      <c r="M82" s="3411"/>
      <c r="N82" s="3411"/>
      <c r="O82" s="3411"/>
      <c r="P82" s="3600"/>
      <c r="Q82" s="3600"/>
      <c r="R82" s="3600"/>
      <c r="S82" s="3600"/>
      <c r="T82" s="3395"/>
      <c r="U82" s="3395"/>
      <c r="V82" s="3395"/>
      <c r="W82" s="3395"/>
      <c r="X82" s="3395"/>
      <c r="Y82" s="3403"/>
      <c r="Z82" s="3395"/>
      <c r="AA82" s="3395"/>
      <c r="AB82" s="3395"/>
      <c r="AC82" s="3395"/>
      <c r="AD82" s="3396"/>
      <c r="AE82" s="3396"/>
      <c r="AF82" s="3396"/>
      <c r="AG82" s="3396"/>
      <c r="AH82" s="3396"/>
      <c r="AI82" s="3396"/>
      <c r="AJ82" s="3396"/>
      <c r="AK82" s="3396"/>
      <c r="AL82" s="3397">
        <v>1</v>
      </c>
    </row>
    <row r="83" spans="1:38" s="212" customFormat="1" ht="30" customHeight="1">
      <c r="A83" s="3394"/>
      <c r="B83" s="3409"/>
      <c r="C83" s="3602"/>
      <c r="D83" s="3409"/>
      <c r="E83" s="3409" t="s">
        <v>6168</v>
      </c>
      <c r="F83" s="3400"/>
      <c r="G83" s="3400"/>
      <c r="H83" s="3400"/>
      <c r="I83" s="3400"/>
      <c r="J83" s="3400"/>
      <c r="K83" s="3400"/>
      <c r="L83" s="3411"/>
      <c r="M83" s="3411"/>
      <c r="N83" s="3411"/>
      <c r="O83" s="3411"/>
      <c r="P83" s="3600"/>
      <c r="Q83" s="3600"/>
      <c r="R83" s="3600"/>
      <c r="S83" s="3600"/>
      <c r="T83" s="3395"/>
      <c r="U83" s="3395"/>
      <c r="V83" s="3395"/>
      <c r="W83" s="3395"/>
      <c r="X83" s="3395"/>
      <c r="Y83" s="3403"/>
      <c r="Z83" s="3395"/>
      <c r="AA83" s="3395"/>
      <c r="AB83" s="3395"/>
      <c r="AC83" s="3395"/>
      <c r="AD83" s="3396"/>
      <c r="AE83" s="3396"/>
      <c r="AF83" s="3396"/>
      <c r="AG83" s="3396"/>
      <c r="AH83" s="3396"/>
      <c r="AI83" s="3396"/>
      <c r="AJ83" s="3396"/>
      <c r="AK83" s="3396"/>
      <c r="AL83" s="3397">
        <v>1</v>
      </c>
    </row>
    <row r="84" spans="1:38" s="212" customFormat="1" ht="30" customHeight="1">
      <c r="A84" s="3394"/>
      <c r="B84" s="3409"/>
      <c r="C84" s="3602"/>
      <c r="D84" s="3409"/>
      <c r="E84" s="3409" t="s">
        <v>2072</v>
      </c>
      <c r="F84" s="3400"/>
      <c r="G84" s="3400"/>
      <c r="H84" s="3400"/>
      <c r="I84" s="3400"/>
      <c r="J84" s="3400"/>
      <c r="K84" s="3400"/>
      <c r="L84" s="3411"/>
      <c r="M84" s="3411"/>
      <c r="N84" s="3411"/>
      <c r="O84" s="3411"/>
      <c r="P84" s="3600"/>
      <c r="Q84" s="3600"/>
      <c r="R84" s="3600"/>
      <c r="S84" s="3600"/>
      <c r="T84" s="3395"/>
      <c r="U84" s="3395"/>
      <c r="V84" s="3395"/>
      <c r="W84" s="3395"/>
      <c r="X84" s="3395"/>
      <c r="Y84" s="3403"/>
      <c r="Z84" s="3395"/>
      <c r="AA84" s="3395"/>
      <c r="AB84" s="3395"/>
      <c r="AC84" s="3395"/>
      <c r="AD84" s="3396"/>
      <c r="AE84" s="3396"/>
      <c r="AF84" s="3396"/>
      <c r="AG84" s="3396"/>
      <c r="AH84" s="3396"/>
      <c r="AI84" s="3396"/>
      <c r="AJ84" s="3396"/>
      <c r="AK84" s="3396"/>
      <c r="AL84" s="3397">
        <v>1</v>
      </c>
    </row>
    <row r="85" spans="1:38" s="212" customFormat="1" ht="30" customHeight="1">
      <c r="A85" s="3394"/>
      <c r="B85" s="3409"/>
      <c r="C85" s="3602"/>
      <c r="D85" s="3409"/>
      <c r="E85" s="3409" t="s">
        <v>2068</v>
      </c>
      <c r="F85" s="3400"/>
      <c r="G85" s="3400"/>
      <c r="H85" s="3400"/>
      <c r="I85" s="3400"/>
      <c r="J85" s="3400"/>
      <c r="K85" s="3400"/>
      <c r="L85" s="3411"/>
      <c r="M85" s="3411"/>
      <c r="N85" s="3411"/>
      <c r="O85" s="3411"/>
      <c r="P85" s="3600"/>
      <c r="Q85" s="3600"/>
      <c r="R85" s="3600"/>
      <c r="S85" s="3600"/>
      <c r="T85" s="3395"/>
      <c r="U85" s="3395"/>
      <c r="V85" s="3395"/>
      <c r="W85" s="3395"/>
      <c r="X85" s="3395"/>
      <c r="Y85" s="3403"/>
      <c r="Z85" s="3395"/>
      <c r="AA85" s="3395"/>
      <c r="AB85" s="3395"/>
      <c r="AC85" s="3395"/>
      <c r="AD85" s="3396"/>
      <c r="AE85" s="3396"/>
      <c r="AF85" s="3396"/>
      <c r="AG85" s="3396"/>
      <c r="AH85" s="3396"/>
      <c r="AI85" s="3396"/>
      <c r="AJ85" s="3396"/>
      <c r="AK85" s="3396"/>
      <c r="AL85" s="3397">
        <v>1</v>
      </c>
    </row>
    <row r="86" spans="1:38" s="212" customFormat="1" ht="30" customHeight="1">
      <c r="A86" s="3394"/>
      <c r="B86" s="3409"/>
      <c r="C86" s="3602"/>
      <c r="D86" s="3409"/>
      <c r="E86" s="3409" t="s">
        <v>2069</v>
      </c>
      <c r="F86" s="3400"/>
      <c r="G86" s="3400"/>
      <c r="H86" s="3400"/>
      <c r="I86" s="3400"/>
      <c r="J86" s="3400"/>
      <c r="K86" s="3400"/>
      <c r="L86" s="3411"/>
      <c r="M86" s="3411"/>
      <c r="N86" s="3411"/>
      <c r="O86" s="3411"/>
      <c r="P86" s="3600"/>
      <c r="Q86" s="3600"/>
      <c r="R86" s="3600"/>
      <c r="S86" s="3600"/>
      <c r="T86" s="3395"/>
      <c r="U86" s="3395"/>
      <c r="V86" s="3395"/>
      <c r="W86" s="3395"/>
      <c r="X86" s="3395"/>
      <c r="Y86" s="3403"/>
      <c r="Z86" s="3395"/>
      <c r="AA86" s="3395"/>
      <c r="AB86" s="3395"/>
      <c r="AC86" s="3395"/>
      <c r="AD86" s="3396"/>
      <c r="AE86" s="3396"/>
      <c r="AF86" s="3396"/>
      <c r="AG86" s="3396"/>
      <c r="AH86" s="3396"/>
      <c r="AI86" s="3396"/>
      <c r="AJ86" s="3396"/>
      <c r="AK86" s="3396"/>
      <c r="AL86" s="3397">
        <v>1</v>
      </c>
    </row>
    <row r="87" spans="1:38" s="212" customFormat="1" ht="30" customHeight="1">
      <c r="A87" s="3394"/>
      <c r="B87" s="3409"/>
      <c r="C87" s="3602"/>
      <c r="D87" s="3409"/>
      <c r="E87" s="3409"/>
      <c r="F87" s="3400"/>
      <c r="G87" s="3400"/>
      <c r="H87" s="3400"/>
      <c r="I87" s="3400"/>
      <c r="J87" s="3400"/>
      <c r="K87" s="3400"/>
      <c r="L87" s="3411"/>
      <c r="M87" s="3411"/>
      <c r="N87" s="3411"/>
      <c r="O87" s="3411"/>
      <c r="P87" s="3600"/>
      <c r="Q87" s="3600"/>
      <c r="R87" s="3600"/>
      <c r="S87" s="3600"/>
      <c r="T87" s="3395"/>
      <c r="U87" s="3395"/>
      <c r="V87" s="3395"/>
      <c r="W87" s="3395"/>
      <c r="X87" s="3395"/>
      <c r="Y87" s="3403"/>
      <c r="Z87" s="3395"/>
      <c r="AA87" s="3395"/>
      <c r="AB87" s="3395"/>
      <c r="AC87" s="3395"/>
      <c r="AD87" s="3396"/>
      <c r="AE87" s="3396"/>
      <c r="AF87" s="3396"/>
      <c r="AG87" s="3396"/>
      <c r="AH87" s="3396"/>
      <c r="AI87" s="3396"/>
      <c r="AJ87" s="3396"/>
      <c r="AK87" s="3396"/>
      <c r="AL87" s="3397">
        <v>1</v>
      </c>
    </row>
    <row r="88" spans="1:38" s="212" customFormat="1" ht="30" customHeight="1">
      <c r="A88" s="3394"/>
      <c r="B88" s="3409"/>
      <c r="C88" s="3602"/>
      <c r="D88" s="3409"/>
      <c r="E88" s="3409" t="s">
        <v>6167</v>
      </c>
      <c r="F88" s="3400"/>
      <c r="G88" s="3400"/>
      <c r="H88" s="3400"/>
      <c r="I88" s="3400"/>
      <c r="J88" s="3400"/>
      <c r="K88" s="3400"/>
      <c r="L88" s="3411"/>
      <c r="M88" s="3411"/>
      <c r="N88" s="3411"/>
      <c r="O88" s="3411"/>
      <c r="P88" s="3600"/>
      <c r="Q88" s="3600"/>
      <c r="R88" s="3600"/>
      <c r="S88" s="3600"/>
      <c r="T88" s="3395"/>
      <c r="U88" s="3395"/>
      <c r="V88" s="3395"/>
      <c r="W88" s="3395"/>
      <c r="X88" s="3395"/>
      <c r="Y88" s="3403"/>
      <c r="Z88" s="3395"/>
      <c r="AA88" s="3395"/>
      <c r="AB88" s="3395"/>
      <c r="AC88" s="3395"/>
      <c r="AD88" s="3396"/>
      <c r="AE88" s="3396"/>
      <c r="AF88" s="3396"/>
      <c r="AG88" s="3396"/>
      <c r="AH88" s="3396"/>
      <c r="AI88" s="3396"/>
      <c r="AJ88" s="3396"/>
      <c r="AK88" s="3396"/>
      <c r="AL88" s="3397">
        <v>1</v>
      </c>
    </row>
    <row r="89" spans="1:38" s="212" customFormat="1" ht="30" customHeight="1">
      <c r="A89" s="3394"/>
      <c r="B89" s="3409"/>
      <c r="C89" s="3602"/>
      <c r="D89" s="3409"/>
      <c r="E89" s="3409" t="s">
        <v>6169</v>
      </c>
      <c r="F89" s="3400"/>
      <c r="G89" s="3400"/>
      <c r="H89" s="3400"/>
      <c r="I89" s="3400"/>
      <c r="J89" s="3400"/>
      <c r="K89" s="3400"/>
      <c r="L89" s="3411"/>
      <c r="M89" s="3411"/>
      <c r="N89" s="3411"/>
      <c r="O89" s="3411"/>
      <c r="P89" s="3600"/>
      <c r="Q89" s="3600"/>
      <c r="R89" s="3600"/>
      <c r="S89" s="3600"/>
      <c r="T89" s="3395"/>
      <c r="U89" s="3395"/>
      <c r="V89" s="3395"/>
      <c r="W89" s="3395"/>
      <c r="X89" s="3395"/>
      <c r="Y89" s="3403"/>
      <c r="Z89" s="3395"/>
      <c r="AA89" s="3395"/>
      <c r="AB89" s="3395"/>
      <c r="AC89" s="3395"/>
      <c r="AD89" s="3396"/>
      <c r="AE89" s="3396"/>
      <c r="AF89" s="3396"/>
      <c r="AG89" s="3396"/>
      <c r="AH89" s="3396"/>
      <c r="AI89" s="3396"/>
      <c r="AJ89" s="3396"/>
      <c r="AK89" s="3396"/>
      <c r="AL89" s="3397">
        <v>1</v>
      </c>
    </row>
    <row r="90" spans="1:38" s="212" customFormat="1" ht="30" customHeight="1">
      <c r="A90" s="3394"/>
      <c r="B90" s="3409"/>
      <c r="C90" s="3602"/>
      <c r="D90" s="3409"/>
      <c r="E90" s="3409"/>
      <c r="F90" s="3400"/>
      <c r="G90" s="3400"/>
      <c r="H90" s="3400"/>
      <c r="I90" s="3400"/>
      <c r="J90" s="3400"/>
      <c r="K90" s="3400"/>
      <c r="L90" s="3411"/>
      <c r="M90" s="3411"/>
      <c r="N90" s="3411"/>
      <c r="O90" s="3411"/>
      <c r="P90" s="3600"/>
      <c r="Q90" s="3600"/>
      <c r="R90" s="3600"/>
      <c r="S90" s="3600"/>
      <c r="T90" s="3600"/>
      <c r="U90" s="3600"/>
      <c r="V90" s="3600"/>
      <c r="W90" s="3600"/>
      <c r="X90" s="3600"/>
      <c r="Y90" s="3600"/>
      <c r="Z90" s="3600"/>
      <c r="AA90" s="3600"/>
      <c r="AB90" s="3600"/>
      <c r="AC90" s="3600"/>
      <c r="AD90" s="3600"/>
      <c r="AE90" s="3396"/>
      <c r="AF90" s="3396"/>
      <c r="AG90" s="3396"/>
      <c r="AH90" s="3396"/>
      <c r="AI90" s="3396"/>
      <c r="AJ90" s="3396"/>
      <c r="AK90" s="3396"/>
      <c r="AL90" s="3397">
        <v>1</v>
      </c>
    </row>
    <row r="91" spans="1:38" s="212" customFormat="1" ht="30" customHeight="1">
      <c r="A91" s="3394"/>
      <c r="B91" s="3409"/>
      <c r="C91" s="3602"/>
      <c r="D91" s="3409"/>
      <c r="E91" s="3409"/>
      <c r="F91" s="3400"/>
      <c r="G91" s="3400"/>
      <c r="H91" s="3400"/>
      <c r="I91" s="3400"/>
      <c r="J91" s="3400"/>
      <c r="K91" s="3400"/>
      <c r="L91" s="3411"/>
      <c r="M91" s="3411"/>
      <c r="N91" s="3411"/>
      <c r="O91" s="3411"/>
      <c r="P91" s="3600"/>
      <c r="Q91" s="3600"/>
      <c r="R91" s="3600"/>
      <c r="S91" s="3600"/>
      <c r="T91" s="3600"/>
      <c r="U91" s="3600"/>
      <c r="V91" s="3600"/>
      <c r="W91" s="3600"/>
      <c r="X91" s="3600"/>
      <c r="Y91" s="3600"/>
      <c r="Z91" s="3600"/>
      <c r="AA91" s="3600"/>
      <c r="AB91" s="3600"/>
      <c r="AC91" s="3600"/>
      <c r="AD91" s="3600"/>
      <c r="AE91" s="3396"/>
      <c r="AF91" s="3396"/>
      <c r="AG91" s="3396"/>
      <c r="AH91" s="3396"/>
      <c r="AI91" s="3396"/>
      <c r="AJ91" s="3396"/>
      <c r="AK91" s="3396"/>
      <c r="AL91" s="3397">
        <v>1</v>
      </c>
    </row>
    <row r="92" spans="1:38" s="212" customFormat="1" ht="30" customHeight="1">
      <c r="A92" s="3394"/>
      <c r="B92" s="3409"/>
      <c r="C92" s="3602">
        <v>9</v>
      </c>
      <c r="D92" s="3409" t="s">
        <v>6170</v>
      </c>
      <c r="E92" s="3409"/>
      <c r="F92" s="3400"/>
      <c r="G92" s="3400"/>
      <c r="H92" s="3400"/>
      <c r="I92" s="3400"/>
      <c r="J92" s="3400"/>
      <c r="K92" s="3400"/>
      <c r="L92" s="3411"/>
      <c r="M92" s="3411"/>
      <c r="N92" s="3411"/>
      <c r="O92" s="3411"/>
      <c r="P92" s="3600"/>
      <c r="Q92" s="3600"/>
      <c r="R92" s="3600"/>
      <c r="S92" s="3600"/>
      <c r="T92" s="3600"/>
      <c r="U92" s="3600"/>
      <c r="V92" s="3600"/>
      <c r="W92" s="3600"/>
      <c r="X92" s="3600"/>
      <c r="Y92" s="3600"/>
      <c r="Z92" s="3600"/>
      <c r="AA92" s="3600"/>
      <c r="AB92" s="3600"/>
      <c r="AC92" s="3600"/>
      <c r="AD92" s="3600"/>
      <c r="AE92" s="3396"/>
      <c r="AF92" s="3396"/>
      <c r="AG92" s="3396"/>
      <c r="AH92" s="3396"/>
      <c r="AI92" s="3396"/>
      <c r="AJ92" s="3396"/>
      <c r="AK92" s="3396"/>
      <c r="AL92" s="3397">
        <v>1</v>
      </c>
    </row>
    <row r="93" spans="1:38" s="212" customFormat="1" ht="30" customHeight="1">
      <c r="A93" s="3394"/>
      <c r="B93" s="3409"/>
      <c r="C93" s="3602"/>
      <c r="D93" s="3409"/>
      <c r="E93" s="3409" t="s">
        <v>1915</v>
      </c>
      <c r="F93" s="3400"/>
      <c r="G93" s="3400"/>
      <c r="H93" s="3400"/>
      <c r="I93" s="3400"/>
      <c r="J93" s="3400"/>
      <c r="K93" s="3400"/>
      <c r="L93" s="3411"/>
      <c r="M93" s="3411"/>
      <c r="N93" s="3411"/>
      <c r="O93" s="3411"/>
      <c r="P93" s="3600"/>
      <c r="Q93" s="3600"/>
      <c r="R93" s="3600"/>
      <c r="S93" s="3600"/>
      <c r="T93" s="3600"/>
      <c r="U93" s="3600"/>
      <c r="V93" s="3600"/>
      <c r="W93" s="3600"/>
      <c r="X93" s="3600"/>
      <c r="Y93" s="3600"/>
      <c r="Z93" s="3600"/>
      <c r="AA93" s="3600"/>
      <c r="AB93" s="3600"/>
      <c r="AC93" s="3600"/>
      <c r="AD93" s="3600"/>
      <c r="AE93" s="3396"/>
      <c r="AF93" s="3396"/>
      <c r="AG93" s="3396"/>
      <c r="AH93" s="3396"/>
      <c r="AI93" s="3396"/>
      <c r="AJ93" s="3396"/>
      <c r="AK93" s="3396"/>
      <c r="AL93" s="3397">
        <v>1</v>
      </c>
    </row>
    <row r="94" spans="1:38" s="212" customFormat="1" ht="30" customHeight="1">
      <c r="A94" s="3394"/>
      <c r="B94" s="3409"/>
      <c r="C94" s="3602"/>
      <c r="D94" s="3409"/>
      <c r="E94" s="3409" t="s">
        <v>6171</v>
      </c>
      <c r="F94" s="3400"/>
      <c r="G94" s="3400"/>
      <c r="H94" s="3400"/>
      <c r="I94" s="3400"/>
      <c r="J94" s="3400"/>
      <c r="K94" s="3400"/>
      <c r="L94" s="3411"/>
      <c r="M94" s="3411"/>
      <c r="N94" s="3411"/>
      <c r="O94" s="3411"/>
      <c r="P94" s="3600"/>
      <c r="Q94" s="3600"/>
      <c r="R94" s="3600"/>
      <c r="S94" s="3600"/>
      <c r="T94" s="3600"/>
      <c r="U94" s="3600"/>
      <c r="V94" s="3600"/>
      <c r="W94" s="3600"/>
      <c r="X94" s="3600"/>
      <c r="Y94" s="3600"/>
      <c r="Z94" s="3600"/>
      <c r="AA94" s="3600"/>
      <c r="AB94" s="3600"/>
      <c r="AC94" s="3600"/>
      <c r="AD94" s="3600"/>
      <c r="AE94" s="3396"/>
      <c r="AF94" s="3396"/>
      <c r="AG94" s="3396"/>
      <c r="AH94" s="3396"/>
      <c r="AI94" s="3396"/>
      <c r="AJ94" s="3396"/>
      <c r="AK94" s="3396"/>
      <c r="AL94" s="3397">
        <v>1</v>
      </c>
    </row>
    <row r="95" spans="1:38" s="212" customFormat="1" ht="30" customHeight="1">
      <c r="A95" s="3394"/>
      <c r="B95" s="3409"/>
      <c r="C95" s="3602"/>
      <c r="D95" s="3409"/>
      <c r="E95" s="3409"/>
      <c r="F95" s="3400"/>
      <c r="G95" s="3400"/>
      <c r="H95" s="3400"/>
      <c r="I95" s="3400"/>
      <c r="J95" s="3400"/>
      <c r="K95" s="3400"/>
      <c r="L95" s="3411"/>
      <c r="M95" s="3411"/>
      <c r="N95" s="3411"/>
      <c r="O95" s="3411"/>
      <c r="P95" s="3600"/>
      <c r="Q95" s="3600"/>
      <c r="R95" s="3600"/>
      <c r="S95" s="3600"/>
      <c r="T95" s="3600"/>
      <c r="U95" s="3600"/>
      <c r="V95" s="3600"/>
      <c r="W95" s="3600"/>
      <c r="X95" s="3600"/>
      <c r="Y95" s="3600"/>
      <c r="Z95" s="3600"/>
      <c r="AA95" s="3600"/>
      <c r="AB95" s="3600"/>
      <c r="AC95" s="3600"/>
      <c r="AD95" s="3600"/>
      <c r="AE95" s="3396"/>
      <c r="AF95" s="3396"/>
      <c r="AG95" s="3396"/>
      <c r="AH95" s="3396"/>
      <c r="AI95" s="3396"/>
      <c r="AJ95" s="3396"/>
      <c r="AK95" s="3396"/>
      <c r="AL95" s="3397">
        <v>1</v>
      </c>
    </row>
    <row r="96" spans="1:38" s="212" customFormat="1" ht="30" customHeight="1">
      <c r="A96" s="3394"/>
      <c r="B96" s="3409"/>
      <c r="C96" s="3602">
        <v>10</v>
      </c>
      <c r="D96" s="3409" t="s">
        <v>5886</v>
      </c>
      <c r="E96" s="3409"/>
      <c r="F96" s="3400"/>
      <c r="G96" s="3400"/>
      <c r="H96" s="3400"/>
      <c r="I96" s="3400"/>
      <c r="J96" s="3400"/>
      <c r="K96" s="3400"/>
      <c r="L96" s="3411"/>
      <c r="M96" s="3411"/>
      <c r="N96" s="3411"/>
      <c r="O96" s="3411"/>
      <c r="P96" s="3600"/>
      <c r="Q96" s="3600"/>
      <c r="R96" s="3600"/>
      <c r="S96" s="3600"/>
      <c r="T96" s="3600"/>
      <c r="U96" s="3600"/>
      <c r="V96" s="3600"/>
      <c r="W96" s="3600"/>
      <c r="X96" s="3600"/>
      <c r="Y96" s="3600"/>
      <c r="Z96" s="3600"/>
      <c r="AA96" s="3600"/>
      <c r="AB96" s="3600"/>
      <c r="AC96" s="3600"/>
      <c r="AD96" s="3600"/>
      <c r="AE96" s="3396"/>
      <c r="AF96" s="3396"/>
      <c r="AG96" s="3396"/>
      <c r="AH96" s="3396"/>
      <c r="AI96" s="3396"/>
      <c r="AJ96" s="3396"/>
      <c r="AK96" s="3396"/>
      <c r="AL96" s="3397">
        <v>1</v>
      </c>
    </row>
    <row r="97" spans="1:38" s="212" customFormat="1" ht="30" customHeight="1">
      <c r="A97" s="3394"/>
      <c r="B97" s="3409"/>
      <c r="C97" s="3602"/>
      <c r="D97" s="3409"/>
      <c r="E97" s="3409" t="s">
        <v>5637</v>
      </c>
      <c r="F97" s="3400"/>
      <c r="G97" s="3400"/>
      <c r="H97" s="3400"/>
      <c r="I97" s="3400"/>
      <c r="J97" s="3400"/>
      <c r="K97" s="3400"/>
      <c r="L97" s="3411"/>
      <c r="M97" s="3411"/>
      <c r="N97" s="3411"/>
      <c r="O97" s="3411"/>
      <c r="P97" s="3600"/>
      <c r="Q97" s="3600"/>
      <c r="R97" s="3600"/>
      <c r="S97" s="3600"/>
      <c r="T97" s="3600"/>
      <c r="U97" s="3600"/>
      <c r="V97" s="3600"/>
      <c r="W97" s="3600"/>
      <c r="X97" s="3600"/>
      <c r="Y97" s="3600"/>
      <c r="Z97" s="3600"/>
      <c r="AA97" s="3600"/>
      <c r="AB97" s="3600"/>
      <c r="AC97" s="3600"/>
      <c r="AD97" s="3600"/>
      <c r="AE97" s="3396"/>
      <c r="AF97" s="3396"/>
      <c r="AG97" s="3396"/>
      <c r="AH97" s="3396"/>
      <c r="AI97" s="3396"/>
      <c r="AJ97" s="3396"/>
      <c r="AK97" s="3396"/>
      <c r="AL97" s="3397">
        <v>1</v>
      </c>
    </row>
    <row r="98" spans="1:38" s="212" customFormat="1" ht="30" customHeight="1">
      <c r="A98" s="3394"/>
      <c r="B98" s="3409"/>
      <c r="C98" s="3602"/>
      <c r="D98" s="3409"/>
      <c r="E98" s="3409" t="s">
        <v>5638</v>
      </c>
      <c r="F98" s="3400"/>
      <c r="G98" s="3400"/>
      <c r="H98" s="3400"/>
      <c r="I98" s="3400"/>
      <c r="J98" s="3400"/>
      <c r="K98" s="3400"/>
      <c r="L98" s="3411"/>
      <c r="M98" s="3411"/>
      <c r="N98" s="3411"/>
      <c r="O98" s="3411"/>
      <c r="P98" s="3600"/>
      <c r="Q98" s="3600"/>
      <c r="R98" s="3600"/>
      <c r="S98" s="3600"/>
      <c r="T98" s="3600"/>
      <c r="U98" s="3600"/>
      <c r="V98" s="3600"/>
      <c r="W98" s="3600"/>
      <c r="X98" s="3600"/>
      <c r="Y98" s="3600"/>
      <c r="Z98" s="3600"/>
      <c r="AA98" s="3600"/>
      <c r="AB98" s="3600"/>
      <c r="AC98" s="3600"/>
      <c r="AD98" s="3600"/>
      <c r="AE98" s="3396"/>
      <c r="AF98" s="3396"/>
      <c r="AG98" s="3396"/>
      <c r="AH98" s="3396"/>
      <c r="AI98" s="3396"/>
      <c r="AJ98" s="3396"/>
      <c r="AK98" s="3396"/>
      <c r="AL98" s="3397">
        <v>1</v>
      </c>
    </row>
    <row r="99" spans="1:38" s="212" customFormat="1" ht="30" customHeight="1">
      <c r="A99" s="3394"/>
      <c r="B99" s="3409"/>
      <c r="C99" s="3602"/>
      <c r="D99" s="3409"/>
      <c r="E99" s="3409" t="s">
        <v>6178</v>
      </c>
      <c r="F99" s="3400"/>
      <c r="G99" s="3400"/>
      <c r="H99" s="3400"/>
      <c r="I99" s="3400"/>
      <c r="J99" s="3400"/>
      <c r="K99" s="3400"/>
      <c r="L99" s="3411"/>
      <c r="M99" s="3411"/>
      <c r="N99" s="3411"/>
      <c r="O99" s="3411"/>
      <c r="P99" s="3600"/>
      <c r="Q99" s="3600"/>
      <c r="R99" s="3600"/>
      <c r="S99" s="3600"/>
      <c r="T99" s="3600"/>
      <c r="U99" s="3600"/>
      <c r="V99" s="3600"/>
      <c r="W99" s="3600"/>
      <c r="X99" s="3600"/>
      <c r="Y99" s="3600"/>
      <c r="Z99" s="3600"/>
      <c r="AA99" s="3600"/>
      <c r="AB99" s="3600"/>
      <c r="AC99" s="3600"/>
      <c r="AD99" s="3600"/>
      <c r="AE99" s="3396"/>
      <c r="AF99" s="3396"/>
      <c r="AG99" s="3396"/>
      <c r="AH99" s="3396"/>
      <c r="AI99" s="3396"/>
      <c r="AJ99" s="3396"/>
      <c r="AK99" s="3396"/>
      <c r="AL99" s="3397">
        <v>1</v>
      </c>
    </row>
    <row r="100" spans="1:38" s="212" customFormat="1" ht="30" customHeight="1">
      <c r="A100" s="3394"/>
      <c r="B100" s="3409"/>
      <c r="C100" s="3602"/>
      <c r="D100" s="3409"/>
      <c r="E100" s="3409" t="s">
        <v>5640</v>
      </c>
      <c r="F100" s="3400"/>
      <c r="G100" s="3400"/>
      <c r="H100" s="3400"/>
      <c r="I100" s="3400"/>
      <c r="J100" s="3400"/>
      <c r="K100" s="3400"/>
      <c r="L100" s="3411"/>
      <c r="M100" s="3411"/>
      <c r="N100" s="3411"/>
      <c r="O100" s="3411"/>
      <c r="P100" s="3600"/>
      <c r="Q100" s="3600"/>
      <c r="R100" s="3600"/>
      <c r="S100" s="3600"/>
      <c r="T100" s="3600"/>
      <c r="U100" s="3600"/>
      <c r="V100" s="3600"/>
      <c r="W100" s="3600"/>
      <c r="X100" s="3600"/>
      <c r="Y100" s="3600"/>
      <c r="Z100" s="3600"/>
      <c r="AA100" s="3600"/>
      <c r="AB100" s="3600"/>
      <c r="AC100" s="3600"/>
      <c r="AD100" s="3600"/>
      <c r="AE100" s="3396"/>
      <c r="AF100" s="3396"/>
      <c r="AG100" s="3396"/>
      <c r="AH100" s="3396"/>
      <c r="AI100" s="3396"/>
      <c r="AJ100" s="3396"/>
      <c r="AK100" s="3396"/>
      <c r="AL100" s="3397">
        <v>1</v>
      </c>
    </row>
    <row r="101" spans="1:38" s="212" customFormat="1" ht="30" customHeight="1">
      <c r="A101" s="3394"/>
      <c r="B101" s="3409"/>
      <c r="C101" s="3602"/>
      <c r="D101" s="3409"/>
      <c r="E101" s="3409" t="s">
        <v>5641</v>
      </c>
      <c r="F101" s="3400"/>
      <c r="G101" s="3400"/>
      <c r="H101" s="3400"/>
      <c r="I101" s="3400"/>
      <c r="J101" s="3400"/>
      <c r="K101" s="3400"/>
      <c r="L101" s="3411"/>
      <c r="M101" s="3411"/>
      <c r="N101" s="3411"/>
      <c r="O101" s="3411"/>
      <c r="P101" s="3600"/>
      <c r="Q101" s="3600"/>
      <c r="R101" s="3600"/>
      <c r="S101" s="3600"/>
      <c r="T101" s="3600"/>
      <c r="U101" s="3600"/>
      <c r="V101" s="3600"/>
      <c r="W101" s="3600"/>
      <c r="X101" s="3600"/>
      <c r="Y101" s="3600"/>
      <c r="Z101" s="3600"/>
      <c r="AA101" s="3600"/>
      <c r="AB101" s="3600"/>
      <c r="AC101" s="3600"/>
      <c r="AD101" s="3600"/>
      <c r="AE101" s="3396"/>
      <c r="AF101" s="3396"/>
      <c r="AG101" s="3396"/>
      <c r="AH101" s="3396"/>
      <c r="AI101" s="3396"/>
      <c r="AJ101" s="3396"/>
      <c r="AK101" s="3396"/>
      <c r="AL101" s="3397">
        <v>1</v>
      </c>
    </row>
    <row r="102" spans="1:38" s="212" customFormat="1" ht="30" customHeight="1">
      <c r="A102" s="3394"/>
      <c r="B102" s="3409"/>
      <c r="C102" s="3602"/>
      <c r="D102" s="3409"/>
      <c r="E102" s="3409" t="s">
        <v>5642</v>
      </c>
      <c r="F102" s="3400"/>
      <c r="G102" s="3400"/>
      <c r="H102" s="3400"/>
      <c r="I102" s="3400"/>
      <c r="J102" s="3400"/>
      <c r="K102" s="3400"/>
      <c r="L102" s="3411"/>
      <c r="M102" s="3411"/>
      <c r="N102" s="3411"/>
      <c r="O102" s="3411"/>
      <c r="P102" s="3600"/>
      <c r="Q102" s="3600"/>
      <c r="R102" s="3600"/>
      <c r="S102" s="3600"/>
      <c r="T102" s="3600"/>
      <c r="U102" s="3600"/>
      <c r="V102" s="3600"/>
      <c r="W102" s="3600"/>
      <c r="X102" s="3600"/>
      <c r="Y102" s="3600"/>
      <c r="Z102" s="3600"/>
      <c r="AA102" s="3600"/>
      <c r="AB102" s="3600"/>
      <c r="AC102" s="3600"/>
      <c r="AD102" s="3600"/>
      <c r="AE102" s="3396"/>
      <c r="AF102" s="3396"/>
      <c r="AG102" s="3396"/>
      <c r="AH102" s="3396"/>
      <c r="AI102" s="3396"/>
      <c r="AJ102" s="3396"/>
      <c r="AK102" s="3396"/>
      <c r="AL102" s="3397">
        <v>1</v>
      </c>
    </row>
    <row r="103" spans="1:38" s="212" customFormat="1" ht="30" customHeight="1">
      <c r="A103" s="3394"/>
      <c r="B103" s="3409"/>
      <c r="C103" s="3602"/>
      <c r="D103" s="3409"/>
      <c r="E103" s="3409"/>
      <c r="F103" s="3400"/>
      <c r="G103" s="3400"/>
      <c r="H103" s="3400"/>
      <c r="I103" s="3400"/>
      <c r="J103" s="3400"/>
      <c r="K103" s="3400"/>
      <c r="L103" s="3411"/>
      <c r="M103" s="3411"/>
      <c r="N103" s="3411"/>
      <c r="O103" s="3411"/>
      <c r="P103" s="3600"/>
      <c r="Q103" s="3600"/>
      <c r="R103" s="3600"/>
      <c r="S103" s="3600"/>
      <c r="T103" s="3600"/>
      <c r="U103" s="3600"/>
      <c r="V103" s="3600"/>
      <c r="W103" s="3600"/>
      <c r="X103" s="3600"/>
      <c r="Y103" s="3600"/>
      <c r="Z103" s="3600"/>
      <c r="AA103" s="3600"/>
      <c r="AB103" s="3600"/>
      <c r="AC103" s="3600"/>
      <c r="AD103" s="3600"/>
      <c r="AE103" s="3396"/>
      <c r="AF103" s="3396"/>
      <c r="AG103" s="3396"/>
      <c r="AH103" s="3396"/>
      <c r="AI103" s="3396"/>
      <c r="AJ103" s="3396"/>
      <c r="AK103" s="3396"/>
      <c r="AL103" s="3397">
        <v>1</v>
      </c>
    </row>
    <row r="104" spans="1:38" s="212" customFormat="1" ht="30" customHeight="1">
      <c r="A104" s="3394"/>
      <c r="B104" s="3409"/>
      <c r="C104" s="3602">
        <v>11</v>
      </c>
      <c r="D104" s="3409" t="s">
        <v>6174</v>
      </c>
      <c r="E104" s="3409"/>
      <c r="F104" s="3400"/>
      <c r="G104" s="3400"/>
      <c r="H104" s="3400"/>
      <c r="I104" s="3400"/>
      <c r="J104" s="3400"/>
      <c r="K104" s="3400"/>
      <c r="L104" s="3411"/>
      <c r="M104" s="3411"/>
      <c r="N104" s="3411"/>
      <c r="O104" s="3411"/>
      <c r="P104" s="3600"/>
      <c r="Q104" s="3600"/>
      <c r="R104" s="3600"/>
      <c r="S104" s="3600"/>
      <c r="T104" s="3600"/>
      <c r="U104" s="3600"/>
      <c r="V104" s="3600"/>
      <c r="W104" s="3600"/>
      <c r="X104" s="3600"/>
      <c r="Y104" s="3600"/>
      <c r="Z104" s="3600"/>
      <c r="AA104" s="3600"/>
      <c r="AB104" s="3600"/>
      <c r="AC104" s="3600"/>
      <c r="AD104" s="3600"/>
      <c r="AE104" s="3396"/>
      <c r="AF104" s="3396"/>
      <c r="AG104" s="3396"/>
      <c r="AH104" s="3396"/>
      <c r="AI104" s="3396"/>
      <c r="AJ104" s="3396"/>
      <c r="AK104" s="3396"/>
      <c r="AL104" s="3397">
        <v>1</v>
      </c>
    </row>
    <row r="105" spans="1:38" s="212" customFormat="1" ht="30" customHeight="1">
      <c r="A105" s="3394"/>
      <c r="B105" s="3409"/>
      <c r="C105" s="3602"/>
      <c r="D105" s="3409"/>
      <c r="E105" s="3409"/>
      <c r="F105" s="3400"/>
      <c r="G105" s="3400"/>
      <c r="H105" s="3400"/>
      <c r="I105" s="3400"/>
      <c r="J105" s="3400"/>
      <c r="K105" s="3400"/>
      <c r="L105" s="3411"/>
      <c r="M105" s="3411"/>
      <c r="N105" s="3411"/>
      <c r="O105" s="3411"/>
      <c r="P105" s="3600"/>
      <c r="Q105" s="3600"/>
      <c r="R105" s="3600"/>
      <c r="S105" s="3600"/>
      <c r="T105" s="3600"/>
      <c r="U105" s="3600"/>
      <c r="V105" s="3600"/>
      <c r="W105" s="3600"/>
      <c r="X105" s="3600"/>
      <c r="Y105" s="3600"/>
      <c r="Z105" s="3600"/>
      <c r="AA105" s="3600"/>
      <c r="AB105" s="3600"/>
      <c r="AC105" s="3600"/>
      <c r="AD105" s="3600"/>
      <c r="AE105" s="3396"/>
      <c r="AF105" s="3396"/>
      <c r="AG105" s="3396"/>
      <c r="AH105" s="3396"/>
      <c r="AI105" s="3396"/>
      <c r="AJ105" s="3396"/>
      <c r="AK105" s="3396"/>
      <c r="AL105" s="3397">
        <v>1</v>
      </c>
    </row>
    <row r="106" spans="1:38" s="212" customFormat="1" ht="30" customHeight="1">
      <c r="A106" s="3394"/>
      <c r="B106" s="3409"/>
      <c r="C106" s="3602">
        <v>12</v>
      </c>
      <c r="D106" s="3409" t="s">
        <v>6175</v>
      </c>
      <c r="E106" s="3409"/>
      <c r="F106" s="3400"/>
      <c r="G106" s="3400"/>
      <c r="H106" s="3400"/>
      <c r="I106" s="3400"/>
      <c r="J106" s="3400"/>
      <c r="K106" s="3400"/>
      <c r="L106" s="3411"/>
      <c r="M106" s="3411"/>
      <c r="N106" s="3411"/>
      <c r="O106" s="3411"/>
      <c r="P106" s="3600"/>
      <c r="Q106" s="3600"/>
      <c r="R106" s="3600"/>
      <c r="S106" s="3600"/>
      <c r="T106" s="3600"/>
      <c r="U106" s="3395"/>
      <c r="V106" s="3395"/>
      <c r="W106" s="3395"/>
      <c r="X106" s="3395"/>
      <c r="Y106" s="3403"/>
      <c r="Z106" s="3395"/>
      <c r="AA106" s="3395"/>
      <c r="AB106" s="3395"/>
      <c r="AC106" s="3395"/>
      <c r="AD106" s="3396"/>
      <c r="AE106" s="3396"/>
      <c r="AF106" s="3396"/>
      <c r="AG106" s="3396"/>
      <c r="AH106" s="3396"/>
      <c r="AI106" s="3396"/>
      <c r="AJ106" s="3396"/>
      <c r="AK106" s="3396"/>
      <c r="AL106" s="3397">
        <v>1</v>
      </c>
    </row>
    <row r="107" spans="1:38" s="212" customFormat="1" ht="30" customHeight="1">
      <c r="A107" s="3394"/>
      <c r="B107" s="3409"/>
      <c r="C107" s="3602"/>
      <c r="D107" s="3409"/>
      <c r="E107" s="3409"/>
      <c r="F107" s="3400"/>
      <c r="G107" s="3400"/>
      <c r="H107" s="3400"/>
      <c r="I107" s="3400"/>
      <c r="J107" s="3400"/>
      <c r="K107" s="3400"/>
      <c r="L107" s="3411"/>
      <c r="M107" s="3411"/>
      <c r="N107" s="3411"/>
      <c r="O107" s="3411"/>
      <c r="P107" s="3600"/>
      <c r="Q107" s="3600"/>
      <c r="R107" s="3600"/>
      <c r="S107" s="3600"/>
      <c r="T107" s="3600"/>
      <c r="U107" s="3395"/>
      <c r="V107" s="3395"/>
      <c r="W107" s="3395"/>
      <c r="X107" s="3395"/>
      <c r="Y107" s="3403"/>
      <c r="Z107" s="3395"/>
      <c r="AA107" s="3395"/>
      <c r="AB107" s="3395"/>
      <c r="AC107" s="3395"/>
      <c r="AD107" s="3396"/>
      <c r="AE107" s="3396"/>
      <c r="AF107" s="3396"/>
      <c r="AG107" s="3396"/>
      <c r="AH107" s="3396"/>
      <c r="AI107" s="3396"/>
      <c r="AJ107" s="3396"/>
      <c r="AK107" s="3396"/>
      <c r="AL107" s="3397">
        <v>1</v>
      </c>
    </row>
    <row r="108" spans="1:38" s="212" customFormat="1" ht="30" customHeight="1">
      <c r="A108" s="3394"/>
      <c r="B108" s="3409"/>
      <c r="C108" s="3602">
        <v>13</v>
      </c>
      <c r="D108" s="3409" t="s">
        <v>6176</v>
      </c>
      <c r="E108" s="3409"/>
      <c r="F108" s="3400"/>
      <c r="G108" s="3400"/>
      <c r="H108" s="3400"/>
      <c r="I108" s="3400"/>
      <c r="J108" s="3400"/>
      <c r="K108" s="3400"/>
      <c r="L108" s="3411"/>
      <c r="M108" s="3411"/>
      <c r="N108" s="3411"/>
      <c r="O108" s="3411"/>
      <c r="P108" s="3600"/>
      <c r="Q108" s="3600"/>
      <c r="R108" s="3600"/>
      <c r="S108" s="3600"/>
      <c r="T108" s="3600"/>
      <c r="U108" s="3395"/>
      <c r="V108" s="3395"/>
      <c r="W108" s="3395"/>
      <c r="X108" s="3395"/>
      <c r="Y108" s="3403"/>
      <c r="Z108" s="3395"/>
      <c r="AA108" s="3395"/>
      <c r="AB108" s="3395"/>
      <c r="AC108" s="3395"/>
      <c r="AD108" s="3396"/>
      <c r="AE108" s="3396"/>
      <c r="AF108" s="3396"/>
      <c r="AG108" s="3396"/>
      <c r="AH108" s="3396"/>
      <c r="AI108" s="3396"/>
      <c r="AJ108" s="3396"/>
      <c r="AK108" s="3396"/>
      <c r="AL108" s="3397">
        <v>1</v>
      </c>
    </row>
    <row r="109" spans="1:38" s="212" customFormat="1" ht="30" customHeight="1">
      <c r="A109" s="3394"/>
      <c r="B109" s="3409"/>
      <c r="C109" s="3602"/>
      <c r="D109" s="3409"/>
      <c r="E109" s="3409"/>
      <c r="F109" s="3400"/>
      <c r="G109" s="3400"/>
      <c r="H109" s="3400"/>
      <c r="I109" s="3400"/>
      <c r="J109" s="3400"/>
      <c r="K109" s="3400"/>
      <c r="L109" s="3411"/>
      <c r="M109" s="3411"/>
      <c r="N109" s="3411"/>
      <c r="O109" s="3411"/>
      <c r="P109" s="3600"/>
      <c r="Q109" s="3600"/>
      <c r="R109" s="3600"/>
      <c r="S109" s="3600"/>
      <c r="T109" s="3600"/>
      <c r="U109" s="3395"/>
      <c r="V109" s="3395"/>
      <c r="W109" s="3395"/>
      <c r="X109" s="3395"/>
      <c r="Y109" s="3403"/>
      <c r="Z109" s="3395"/>
      <c r="AA109" s="3395"/>
      <c r="AB109" s="3395"/>
      <c r="AC109" s="3395"/>
      <c r="AD109" s="3396"/>
      <c r="AE109" s="3396"/>
      <c r="AF109" s="3396"/>
      <c r="AG109" s="3396"/>
      <c r="AH109" s="3396"/>
      <c r="AI109" s="3396"/>
      <c r="AJ109" s="3396"/>
      <c r="AK109" s="3396"/>
      <c r="AL109" s="3397">
        <v>1</v>
      </c>
    </row>
    <row r="110" spans="1:38" s="212" customFormat="1" ht="30" customHeight="1">
      <c r="A110" s="3394"/>
      <c r="B110" s="3409"/>
      <c r="C110" s="3602">
        <v>14</v>
      </c>
      <c r="D110" s="3409" t="s">
        <v>1</v>
      </c>
      <c r="E110" s="3409"/>
      <c r="F110" s="3400"/>
      <c r="G110" s="3400"/>
      <c r="H110" s="3400"/>
      <c r="I110" s="3400"/>
      <c r="J110" s="3400"/>
      <c r="K110" s="3400"/>
      <c r="L110" s="3411"/>
      <c r="M110" s="3411"/>
      <c r="N110" s="3411"/>
      <c r="O110" s="3411"/>
      <c r="P110" s="3600"/>
      <c r="Q110" s="3600"/>
      <c r="R110" s="3600"/>
      <c r="S110" s="3600"/>
      <c r="T110" s="3395"/>
      <c r="U110" s="3395"/>
      <c r="V110" s="3395"/>
      <c r="W110" s="3395"/>
      <c r="X110" s="3395"/>
      <c r="Y110" s="3403"/>
      <c r="Z110" s="3395"/>
      <c r="AA110" s="3395"/>
      <c r="AB110" s="3395"/>
      <c r="AC110" s="3395"/>
      <c r="AD110" s="3396"/>
      <c r="AE110" s="3396"/>
      <c r="AF110" s="3396"/>
      <c r="AG110" s="3396"/>
      <c r="AH110" s="3396"/>
      <c r="AI110" s="3396"/>
      <c r="AJ110" s="3396"/>
      <c r="AK110" s="3396"/>
      <c r="AL110" s="3397">
        <v>1</v>
      </c>
    </row>
    <row r="111" spans="1:38" s="212" customFormat="1" ht="30" customHeight="1">
      <c r="A111" s="3394"/>
      <c r="B111" s="3409"/>
      <c r="C111" s="3410"/>
      <c r="D111" s="3411"/>
      <c r="E111" s="3400"/>
      <c r="F111" s="3411"/>
      <c r="G111" s="3411"/>
      <c r="H111" s="3411"/>
      <c r="I111" s="3411"/>
      <c r="J111" s="3411"/>
      <c r="K111" s="3411"/>
      <c r="L111" s="3411"/>
      <c r="M111" s="3411"/>
      <c r="N111" s="3411"/>
      <c r="O111" s="3411"/>
      <c r="P111" s="3600"/>
      <c r="Q111" s="3600"/>
      <c r="R111" s="3600"/>
      <c r="S111" s="3600"/>
      <c r="T111" s="3395"/>
      <c r="U111" s="3395"/>
      <c r="V111" s="3395"/>
      <c r="W111" s="3395"/>
      <c r="X111" s="3395"/>
      <c r="Y111" s="3403"/>
      <c r="Z111" s="3395"/>
      <c r="AA111" s="3395"/>
      <c r="AB111" s="3395"/>
      <c r="AC111" s="3395"/>
      <c r="AD111" s="3396"/>
      <c r="AE111" s="3396"/>
      <c r="AF111" s="3396"/>
      <c r="AG111" s="3396"/>
      <c r="AH111" s="3396"/>
      <c r="AI111" s="3396"/>
      <c r="AJ111" s="3396"/>
      <c r="AK111" s="3396"/>
      <c r="AL111" s="3397">
        <v>1</v>
      </c>
    </row>
    <row r="112" spans="1:38" s="212" customFormat="1" ht="30" customHeight="1">
      <c r="A112" s="3394"/>
      <c r="B112" s="3409"/>
      <c r="C112" s="3410"/>
      <c r="D112" s="3411"/>
      <c r="E112" s="3411"/>
      <c r="F112" s="3411"/>
      <c r="G112" s="3411"/>
      <c r="H112" s="3411"/>
      <c r="I112" s="3411"/>
      <c r="J112" s="3411"/>
      <c r="K112" s="3411"/>
      <c r="L112" s="3411"/>
      <c r="M112" s="3411"/>
      <c r="N112" s="3411"/>
      <c r="O112" s="3411"/>
      <c r="P112" s="3600"/>
      <c r="Q112" s="3600"/>
      <c r="R112" s="3600"/>
      <c r="S112" s="3600"/>
      <c r="T112" s="3395"/>
      <c r="U112" s="3395"/>
      <c r="V112" s="3395"/>
      <c r="W112" s="3395"/>
      <c r="X112" s="3395"/>
      <c r="Y112" s="3403"/>
      <c r="Z112" s="3395"/>
      <c r="AA112" s="3395"/>
      <c r="AB112" s="3395"/>
      <c r="AC112" s="3395"/>
      <c r="AD112" s="3396"/>
      <c r="AE112" s="3396"/>
      <c r="AF112" s="3396"/>
      <c r="AG112" s="3396"/>
      <c r="AH112" s="3396"/>
      <c r="AI112" s="3396"/>
      <c r="AJ112" s="3396"/>
      <c r="AK112" s="3396"/>
      <c r="AL112" s="3397">
        <v>1</v>
      </c>
    </row>
    <row r="113" spans="1:38" s="212" customFormat="1" ht="30" customHeight="1">
      <c r="A113" s="3394"/>
      <c r="B113" s="3603" t="s">
        <v>5914</v>
      </c>
      <c r="C113" s="3414"/>
      <c r="D113" s="3414"/>
      <c r="E113" s="3414"/>
      <c r="F113" s="3414"/>
      <c r="G113" s="3414"/>
      <c r="H113" s="3414"/>
      <c r="I113" s="3414"/>
      <c r="J113" s="3414"/>
      <c r="K113" s="3411" t="s">
        <v>28</v>
      </c>
      <c r="L113" s="3411"/>
      <c r="M113" s="3411"/>
      <c r="N113" s="3411"/>
      <c r="O113" s="3411"/>
      <c r="P113" s="3604" t="s">
        <v>5952</v>
      </c>
      <c r="Q113" s="3604"/>
      <c r="R113" s="3604"/>
      <c r="S113" s="3604"/>
      <c r="T113" s="3604"/>
      <c r="U113" s="3604"/>
      <c r="V113" s="3604"/>
      <c r="W113" s="3605"/>
      <c r="X113" s="3395"/>
      <c r="Y113" s="3395"/>
      <c r="Z113" s="3395"/>
      <c r="AA113" s="3395"/>
      <c r="AB113" s="3395"/>
      <c r="AC113" s="3395"/>
      <c r="AD113" s="3396"/>
      <c r="AE113" s="3396"/>
      <c r="AF113" s="3396"/>
      <c r="AG113" s="3396"/>
      <c r="AH113" s="3396"/>
      <c r="AI113" s="3396"/>
      <c r="AJ113" s="3396"/>
      <c r="AK113" s="3396"/>
      <c r="AL113" s="3397">
        <v>1</v>
      </c>
    </row>
    <row r="114" spans="1:38" s="212" customFormat="1" ht="30" customHeight="1">
      <c r="A114" s="3394"/>
      <c r="B114" s="3606" t="s">
        <v>5915</v>
      </c>
      <c r="C114" s="3414"/>
      <c r="D114" s="3414"/>
      <c r="E114" s="3414"/>
      <c r="F114" s="3414"/>
      <c r="G114" s="3414"/>
      <c r="H114" s="3414"/>
      <c r="I114" s="3414"/>
      <c r="J114" s="3414"/>
      <c r="K114" s="3411" t="s">
        <v>28</v>
      </c>
      <c r="L114" s="3411"/>
      <c r="M114" s="3411"/>
      <c r="N114" s="3411"/>
      <c r="O114" s="3411"/>
      <c r="P114" s="3604" t="s">
        <v>5954</v>
      </c>
      <c r="Q114" s="3604"/>
      <c r="R114" s="3604"/>
      <c r="S114" s="3604"/>
      <c r="T114" s="3604"/>
      <c r="U114" s="3604"/>
      <c r="V114" s="3604"/>
      <c r="W114" s="3605"/>
      <c r="X114" s="3395"/>
      <c r="Y114" s="3395"/>
      <c r="Z114" s="3395"/>
      <c r="AA114" s="3395"/>
      <c r="AB114" s="3395"/>
      <c r="AC114" s="3395"/>
      <c r="AD114" s="3396"/>
      <c r="AE114" s="3396"/>
      <c r="AF114" s="3396"/>
      <c r="AG114" s="3396"/>
      <c r="AH114" s="3396"/>
      <c r="AI114" s="3396"/>
      <c r="AJ114" s="3396"/>
      <c r="AK114" s="3396"/>
      <c r="AL114" s="3397">
        <v>1</v>
      </c>
    </row>
    <row r="115" spans="1:38" s="212" customFormat="1" ht="30" customHeight="1">
      <c r="A115" s="3394"/>
      <c r="B115" s="3606" t="s">
        <v>5916</v>
      </c>
      <c r="C115" s="3414"/>
      <c r="D115" s="3414"/>
      <c r="E115" s="3414"/>
      <c r="F115" s="3414"/>
      <c r="G115" s="3414"/>
      <c r="H115" s="3414"/>
      <c r="I115" s="3414"/>
      <c r="J115" s="3414"/>
      <c r="K115" s="3411" t="s">
        <v>28</v>
      </c>
      <c r="L115" s="3411"/>
      <c r="M115" s="3411"/>
      <c r="N115" s="3411"/>
      <c r="O115" s="3411"/>
      <c r="P115" s="3607" t="s">
        <v>2005</v>
      </c>
      <c r="Q115" s="3604" t="s">
        <v>5956</v>
      </c>
      <c r="R115" s="3605"/>
      <c r="S115" s="3605"/>
      <c r="T115" s="3605"/>
      <c r="U115" s="3605"/>
      <c r="V115" s="3605"/>
      <c r="W115" s="3605"/>
      <c r="X115" s="3395"/>
      <c r="Y115" s="3395"/>
      <c r="Z115" s="3395"/>
      <c r="AA115" s="3395"/>
      <c r="AB115" s="3395"/>
      <c r="AC115" s="3395"/>
      <c r="AD115" s="3396"/>
      <c r="AE115" s="3396"/>
      <c r="AF115" s="3396"/>
      <c r="AG115" s="3396"/>
      <c r="AH115" s="3396"/>
      <c r="AI115" s="3396"/>
      <c r="AJ115" s="3396"/>
      <c r="AK115" s="3396"/>
      <c r="AL115" s="3397">
        <v>1</v>
      </c>
    </row>
    <row r="116" spans="1:38" s="212" customFormat="1" ht="30" customHeight="1">
      <c r="A116" s="3394"/>
      <c r="B116" s="3606" t="s">
        <v>5917</v>
      </c>
      <c r="C116" s="3414"/>
      <c r="D116" s="3414"/>
      <c r="E116" s="3414"/>
      <c r="F116" s="3414"/>
      <c r="G116" s="3414"/>
      <c r="H116" s="3414"/>
      <c r="I116" s="3414"/>
      <c r="J116" s="3414"/>
      <c r="K116" s="3411" t="s">
        <v>28</v>
      </c>
      <c r="L116" s="3411"/>
      <c r="M116" s="3411"/>
      <c r="N116" s="3411"/>
      <c r="O116" s="3411"/>
      <c r="P116" s="3608" t="str">
        <f>IF(COLUMN()-COLUMN(P116)+1&lt;=26, CHAR(64+COLUMN()-COLUMN(P116)+1), CHAR(64+INT((COLUMN()-COLUMN(P116))/26))&amp;CHAR(64+MOD(COLUMN()-COLUMN(P116)-1,26)+1))</f>
        <v>A</v>
      </c>
      <c r="Q116" s="3609" t="s">
        <v>740</v>
      </c>
      <c r="R116" s="3609" t="s">
        <v>850</v>
      </c>
      <c r="S116" s="3609" t="s">
        <v>741</v>
      </c>
      <c r="T116" s="3609" t="s">
        <v>5958</v>
      </c>
      <c r="U116" s="3605"/>
      <c r="V116" s="3605"/>
      <c r="W116" s="3605"/>
      <c r="X116" s="3395"/>
      <c r="Y116" s="3395"/>
      <c r="Z116" s="3395"/>
      <c r="AA116" s="3395"/>
      <c r="AB116" s="3395"/>
      <c r="AC116" s="3395"/>
      <c r="AD116" s="3396"/>
      <c r="AE116" s="3396"/>
      <c r="AF116" s="3396"/>
      <c r="AG116" s="3396"/>
      <c r="AH116" s="3396"/>
      <c r="AI116" s="3396"/>
      <c r="AJ116" s="3396"/>
      <c r="AK116" s="3396"/>
      <c r="AL116" s="3397">
        <v>1</v>
      </c>
    </row>
    <row r="117" spans="1:38" s="212" customFormat="1" ht="30" customHeight="1">
      <c r="A117" s="3394"/>
      <c r="B117" s="3424" t="s">
        <v>5918</v>
      </c>
      <c r="C117" s="3414"/>
      <c r="D117" s="3414"/>
      <c r="E117" s="3414"/>
      <c r="F117" s="3414"/>
      <c r="G117" s="3414"/>
      <c r="H117" s="3414"/>
      <c r="I117" s="3414"/>
      <c r="J117" s="3414"/>
      <c r="K117" s="3411" t="s">
        <v>28</v>
      </c>
      <c r="L117" s="3411"/>
      <c r="M117" s="3411"/>
      <c r="N117" s="3411"/>
      <c r="O117" s="3411"/>
      <c r="P117" s="3604" t="s">
        <v>6144</v>
      </c>
      <c r="Q117" s="3610"/>
      <c r="R117" s="3611"/>
      <c r="S117" s="3611"/>
      <c r="T117" s="3611"/>
      <c r="U117" s="3611"/>
      <c r="V117" s="3611"/>
      <c r="W117" s="3611"/>
      <c r="X117" s="3395"/>
      <c r="Y117" s="3395"/>
      <c r="Z117" s="3395"/>
      <c r="AA117" s="3395"/>
      <c r="AB117" s="3395"/>
      <c r="AC117" s="3395"/>
      <c r="AD117" s="3396"/>
      <c r="AE117" s="3396"/>
      <c r="AF117" s="3396"/>
      <c r="AG117" s="3396"/>
      <c r="AH117" s="3396"/>
      <c r="AI117" s="3396"/>
      <c r="AJ117" s="3396"/>
      <c r="AK117" s="3396"/>
      <c r="AL117" s="3397">
        <v>1</v>
      </c>
    </row>
    <row r="118" spans="1:38" s="212" customFormat="1" ht="30" customHeight="1">
      <c r="A118" s="3394"/>
      <c r="B118" s="3606" t="s">
        <v>5919</v>
      </c>
      <c r="C118" s="3414"/>
      <c r="D118" s="3414"/>
      <c r="E118" s="3414"/>
      <c r="F118" s="3414"/>
      <c r="G118" s="3414"/>
      <c r="H118" s="3414"/>
      <c r="I118" s="3414"/>
      <c r="J118" s="3414"/>
      <c r="K118" s="3411" t="s">
        <v>28</v>
      </c>
      <c r="L118" s="3411"/>
      <c r="M118" s="3411"/>
      <c r="N118" s="3411"/>
      <c r="O118" s="3411"/>
      <c r="P118" s="3611"/>
      <c r="Q118" s="3605"/>
      <c r="R118" s="3605"/>
      <c r="S118" s="3605"/>
      <c r="T118" s="3605"/>
      <c r="U118" s="3605"/>
      <c r="V118" s="3605"/>
      <c r="W118" s="3605"/>
      <c r="X118" s="3395"/>
      <c r="Y118" s="3395"/>
      <c r="Z118" s="3395"/>
      <c r="AA118" s="3395"/>
      <c r="AB118" s="3395"/>
      <c r="AC118" s="3395"/>
      <c r="AD118" s="3396"/>
      <c r="AE118" s="3396"/>
      <c r="AF118" s="3396"/>
      <c r="AG118" s="3396"/>
      <c r="AH118" s="3396"/>
      <c r="AI118" s="3396"/>
      <c r="AJ118" s="3396"/>
      <c r="AK118" s="3396"/>
      <c r="AL118" s="3397">
        <v>1</v>
      </c>
    </row>
    <row r="119" spans="1:38" s="212" customFormat="1" ht="30" customHeight="1">
      <c r="A119" s="3394"/>
      <c r="B119" s="3426" t="s">
        <v>5921</v>
      </c>
      <c r="C119" s="3414"/>
      <c r="D119" s="3414"/>
      <c r="E119" s="3414"/>
      <c r="F119" s="3414"/>
      <c r="G119" s="3414"/>
      <c r="H119" s="3414"/>
      <c r="I119" s="3414"/>
      <c r="J119" s="3414"/>
      <c r="K119" s="3411" t="s">
        <v>28</v>
      </c>
      <c r="L119" s="3411"/>
      <c r="M119" s="3411"/>
      <c r="N119" s="3411"/>
      <c r="O119" s="3411"/>
      <c r="P119" s="3612"/>
      <c r="Q119" s="3611"/>
      <c r="R119" s="3611"/>
      <c r="S119" s="3611"/>
      <c r="T119" s="3605"/>
      <c r="U119" s="3605"/>
      <c r="V119" s="3605"/>
      <c r="W119" s="3605"/>
      <c r="X119" s="3395"/>
      <c r="Y119" s="3395"/>
      <c r="Z119" s="3395"/>
      <c r="AA119" s="3395"/>
      <c r="AB119" s="3395"/>
      <c r="AC119" s="3395"/>
      <c r="AD119" s="3396"/>
      <c r="AE119" s="3396"/>
      <c r="AF119" s="3396"/>
      <c r="AG119" s="3396"/>
      <c r="AH119" s="3396"/>
      <c r="AI119" s="3396"/>
      <c r="AJ119" s="3396"/>
      <c r="AK119" s="3396"/>
      <c r="AL119" s="3397">
        <v>1</v>
      </c>
    </row>
    <row r="120" spans="1:38" s="212" customFormat="1" ht="30" customHeight="1">
      <c r="A120" s="3394"/>
      <c r="B120" s="3606" t="s">
        <v>5922</v>
      </c>
      <c r="C120" s="3414"/>
      <c r="D120" s="3414"/>
      <c r="E120" s="3414"/>
      <c r="F120" s="3414"/>
      <c r="G120" s="3414"/>
      <c r="H120" s="3414"/>
      <c r="I120" s="3414"/>
      <c r="J120" s="3414"/>
      <c r="K120" s="3411" t="s">
        <v>28</v>
      </c>
      <c r="L120" s="3411"/>
      <c r="M120" s="3411"/>
      <c r="N120" s="3411"/>
      <c r="O120" s="3411"/>
      <c r="P120" s="3604" t="s">
        <v>5964</v>
      </c>
      <c r="Q120" s="3613"/>
      <c r="R120" s="3610"/>
      <c r="S120" s="3612"/>
      <c r="T120" s="3614"/>
      <c r="U120" s="3614"/>
      <c r="V120" s="3614"/>
      <c r="W120" s="3614"/>
      <c r="X120" s="3483"/>
      <c r="Y120" s="3483"/>
      <c r="Z120" s="3395"/>
      <c r="AA120" s="3395"/>
      <c r="AB120" s="3395"/>
      <c r="AC120" s="3395"/>
      <c r="AD120" s="3396"/>
      <c r="AE120" s="3396"/>
      <c r="AF120" s="3396"/>
      <c r="AG120" s="3396"/>
      <c r="AH120" s="3396"/>
      <c r="AI120" s="3396"/>
      <c r="AJ120" s="3396"/>
      <c r="AK120" s="3396"/>
      <c r="AL120" s="3397">
        <v>1</v>
      </c>
    </row>
    <row r="121" spans="1:38" s="212" customFormat="1" ht="30" customHeight="1">
      <c r="A121" s="3394"/>
      <c r="B121" s="3414"/>
      <c r="C121" s="3414"/>
      <c r="D121" s="3414"/>
      <c r="E121" s="3414"/>
      <c r="F121" s="3414"/>
      <c r="G121" s="3414"/>
      <c r="H121" s="3414"/>
      <c r="I121" s="3414"/>
      <c r="J121" s="3414"/>
      <c r="K121" s="3411" t="s">
        <v>28</v>
      </c>
      <c r="L121" s="3411"/>
      <c r="M121" s="3411"/>
      <c r="N121" s="3411"/>
      <c r="O121" s="3411"/>
      <c r="P121" s="3615" t="s">
        <v>5966</v>
      </c>
      <c r="Q121" s="3616"/>
      <c r="R121" s="3617"/>
      <c r="S121" s="3618"/>
      <c r="T121" s="3618"/>
      <c r="U121" s="3618"/>
      <c r="V121" s="3618"/>
      <c r="W121" s="3618"/>
      <c r="X121" s="3618"/>
      <c r="Y121" s="3483">
        <v>1</v>
      </c>
      <c r="Z121" s="3395"/>
      <c r="AA121" s="3395"/>
      <c r="AB121" s="3395"/>
      <c r="AC121" s="3395"/>
      <c r="AD121" s="3396"/>
      <c r="AE121" s="3396"/>
      <c r="AF121" s="3396"/>
      <c r="AG121" s="3396"/>
      <c r="AH121" s="3396"/>
      <c r="AI121" s="3396"/>
      <c r="AJ121" s="3396"/>
      <c r="AK121" s="3396"/>
      <c r="AL121" s="3397">
        <v>1</v>
      </c>
    </row>
    <row r="122" spans="1:38" s="212" customFormat="1" ht="30" customHeight="1">
      <c r="A122" s="3394"/>
      <c r="B122" s="3606" t="s">
        <v>5923</v>
      </c>
      <c r="C122" s="3414"/>
      <c r="D122" s="3414"/>
      <c r="E122" s="3414"/>
      <c r="F122" s="3414"/>
      <c r="G122" s="3414"/>
      <c r="H122" s="3414"/>
      <c r="I122" s="3414"/>
      <c r="J122" s="3414"/>
      <c r="K122" s="3411" t="s">
        <v>28</v>
      </c>
      <c r="L122" s="3411"/>
      <c r="M122" s="3411"/>
      <c r="N122" s="3411"/>
      <c r="O122" s="3411"/>
      <c r="P122" s="3619" t="s">
        <v>5968</v>
      </c>
      <c r="Q122" s="3616"/>
      <c r="R122" s="3617"/>
      <c r="S122" s="3618"/>
      <c r="T122" s="3618"/>
      <c r="U122" s="3618"/>
      <c r="V122" s="3618"/>
      <c r="W122" s="3618"/>
      <c r="X122" s="3618"/>
      <c r="Y122" s="3483">
        <v>1</v>
      </c>
      <c r="Z122" s="3395"/>
      <c r="AA122" s="3395"/>
      <c r="AB122" s="3395"/>
      <c r="AC122" s="3395"/>
      <c r="AD122" s="3396"/>
      <c r="AE122" s="3396"/>
      <c r="AF122" s="3396"/>
      <c r="AG122" s="3396"/>
      <c r="AH122" s="3396"/>
      <c r="AI122" s="3396"/>
      <c r="AJ122" s="3396"/>
      <c r="AK122" s="3396"/>
      <c r="AL122" s="3397">
        <v>1</v>
      </c>
    </row>
    <row r="123" spans="1:38" s="212" customFormat="1" ht="30" customHeight="1">
      <c r="A123" s="3394"/>
      <c r="B123" s="3424" t="s">
        <v>5925</v>
      </c>
      <c r="C123" s="3414"/>
      <c r="D123" s="3414"/>
      <c r="E123" s="3414"/>
      <c r="F123" s="3414"/>
      <c r="G123" s="3414"/>
      <c r="H123" s="3414"/>
      <c r="I123" s="3414"/>
      <c r="J123" s="3414"/>
      <c r="K123" s="3411" t="s">
        <v>28</v>
      </c>
      <c r="L123" s="3411"/>
      <c r="M123" s="3411"/>
      <c r="N123" s="3411"/>
      <c r="O123" s="3411"/>
      <c r="P123" s="3620" t="s">
        <v>5971</v>
      </c>
      <c r="Q123" s="3613"/>
      <c r="R123" s="3621"/>
      <c r="S123" s="3612"/>
      <c r="T123" s="3622" t="s">
        <v>6145</v>
      </c>
      <c r="U123" s="3614"/>
      <c r="V123" s="3614"/>
      <c r="W123" s="3614"/>
      <c r="X123" s="3483"/>
      <c r="Y123" s="3483"/>
      <c r="Z123" s="3395"/>
      <c r="AA123" s="3395"/>
      <c r="AB123" s="3395"/>
      <c r="AC123" s="3395"/>
      <c r="AD123" s="3396"/>
      <c r="AE123" s="3396"/>
      <c r="AF123" s="3396"/>
      <c r="AG123" s="3396"/>
      <c r="AH123" s="3396"/>
      <c r="AI123" s="3396"/>
      <c r="AJ123" s="3396"/>
      <c r="AK123" s="3396"/>
      <c r="AL123" s="3397">
        <v>1</v>
      </c>
    </row>
    <row r="124" spans="1:38" s="212" customFormat="1" ht="30" customHeight="1">
      <c r="A124" s="3394"/>
      <c r="B124" s="3606"/>
      <c r="C124" s="3414"/>
      <c r="D124" s="3414"/>
      <c r="E124" s="3414"/>
      <c r="F124" s="3414"/>
      <c r="G124" s="3414"/>
      <c r="H124" s="3414"/>
      <c r="I124" s="3414"/>
      <c r="J124" s="3414"/>
      <c r="K124" s="3411" t="s">
        <v>28</v>
      </c>
      <c r="L124" s="3411"/>
      <c r="M124" s="3411"/>
      <c r="N124" s="3411"/>
      <c r="O124" s="3411"/>
      <c r="P124" s="3609"/>
      <c r="Q124" s="3559" t="s">
        <v>5972</v>
      </c>
      <c r="R124" s="3621"/>
      <c r="S124" s="3612"/>
      <c r="T124" s="3614"/>
      <c r="U124" s="3614"/>
      <c r="V124" s="3614"/>
      <c r="W124" s="3614"/>
      <c r="X124" s="3483">
        <v>1</v>
      </c>
      <c r="Y124" s="3483">
        <v>1</v>
      </c>
      <c r="Z124" s="3395"/>
      <c r="AA124" s="3395"/>
      <c r="AB124" s="3395"/>
      <c r="AC124" s="3395"/>
      <c r="AD124" s="3396"/>
      <c r="AE124" s="3396"/>
      <c r="AF124" s="3396"/>
      <c r="AG124" s="3396"/>
      <c r="AH124" s="3396"/>
      <c r="AI124" s="3396"/>
      <c r="AJ124" s="3396"/>
      <c r="AK124" s="3396"/>
      <c r="AL124" s="3397">
        <v>1</v>
      </c>
    </row>
    <row r="125" spans="1:38" s="212" customFormat="1" ht="30" customHeight="1">
      <c r="A125" s="3394"/>
      <c r="B125" s="3606" t="s">
        <v>5927</v>
      </c>
      <c r="C125" s="3414"/>
      <c r="D125" s="3414"/>
      <c r="E125" s="3414"/>
      <c r="F125" s="3414"/>
      <c r="G125" s="3414"/>
      <c r="H125" s="3414"/>
      <c r="I125" s="3414"/>
      <c r="J125" s="3414"/>
      <c r="K125" s="3411" t="s">
        <v>28</v>
      </c>
      <c r="L125" s="3411"/>
      <c r="M125" s="3411"/>
      <c r="N125" s="3411"/>
      <c r="O125" s="3411"/>
      <c r="P125" s="3623" t="str">
        <f>IF(P124="","",IF(AND(CODE(LEFT(P124,1))=66,CODE(RIGHT(P124,1))=90),"",CHOOSE(MATCH((LEN(P124)&amp;CODE(RIGHT(P124,1)))*1,{165;190;265;290},1),CHAR(CODE(P124)+1),"AA",LEFT(P124,1)&amp;CHAR(CODE(RIGHT(P124,1))+1),"BA",LEFT(P124,2)&amp;CHAR(CODE(RIGHT(P124,1))+1))))</f>
        <v/>
      </c>
      <c r="Q125" s="3624" t="str">
        <f ca="1">_xlfn.FORMULATEXT(P125)</f>
        <v>=SI(P124="";"";SI(ET(CODE(GAUCHE(P124;1))=66;CODE(DROITE(P124;1))=90);"";CHOISIR(EQUIV((NBCAR(P124)&amp;CODE(DROITE(P124;1)))*1;{165;190;265;290};1);CAR(CODE(P124)+1);"AA";GAUCHE(P124;1)&amp;CAR(CODE(DROITE(P124;1))+1);"BA";GAUCHE(P124;2)&amp;CAR(CODE(DROITE(P124;1))+1))))</v>
      </c>
      <c r="R125" s="3621"/>
      <c r="S125" s="3612"/>
      <c r="T125" s="3614"/>
      <c r="U125" s="3614"/>
      <c r="V125" s="3614"/>
      <c r="W125" s="3614"/>
      <c r="X125" s="3483"/>
      <c r="Y125" s="3483"/>
      <c r="Z125" s="3395"/>
      <c r="AA125" s="3395"/>
      <c r="AB125" s="3395"/>
      <c r="AC125" s="3395"/>
      <c r="AD125" s="3396"/>
      <c r="AE125" s="3396"/>
      <c r="AF125" s="3396"/>
      <c r="AG125" s="3396"/>
      <c r="AH125" s="3396"/>
      <c r="AI125" s="3396"/>
      <c r="AJ125" s="3396"/>
      <c r="AK125" s="3396"/>
      <c r="AL125" s="3397">
        <v>1</v>
      </c>
    </row>
    <row r="126" spans="1:38" s="212" customFormat="1" ht="30" customHeight="1">
      <c r="A126" s="3394"/>
      <c r="B126" s="3424" t="s">
        <v>5929</v>
      </c>
      <c r="C126" s="3414"/>
      <c r="D126" s="3414"/>
      <c r="E126" s="3414"/>
      <c r="F126" s="3414"/>
      <c r="G126" s="3414"/>
      <c r="H126" s="3414"/>
      <c r="I126" s="3414"/>
      <c r="J126" s="3414"/>
      <c r="K126" s="3411" t="s">
        <v>28</v>
      </c>
      <c r="L126" s="3411"/>
      <c r="M126" s="3411"/>
      <c r="N126" s="3411"/>
      <c r="O126" s="3411"/>
      <c r="P126" s="3600"/>
      <c r="Q126" s="3600"/>
      <c r="R126" s="3600"/>
      <c r="S126" s="3600"/>
      <c r="T126" s="3395"/>
      <c r="U126" s="3395"/>
      <c r="V126" s="3395"/>
      <c r="W126" s="3395"/>
      <c r="X126" s="3395"/>
      <c r="Y126" s="3403"/>
      <c r="Z126" s="3395"/>
      <c r="AA126" s="3395"/>
      <c r="AB126" s="3395"/>
      <c r="AC126" s="3395"/>
      <c r="AD126" s="3396"/>
      <c r="AE126" s="3396"/>
      <c r="AF126" s="3396"/>
      <c r="AG126" s="3396"/>
      <c r="AH126" s="3396"/>
      <c r="AI126" s="3396"/>
      <c r="AJ126" s="3396"/>
      <c r="AK126" s="3396"/>
      <c r="AL126" s="3397">
        <v>1</v>
      </c>
    </row>
    <row r="127" spans="1:38" s="212" customFormat="1" ht="30" customHeight="1">
      <c r="A127" s="3394"/>
      <c r="B127" s="3424" t="s">
        <v>5935</v>
      </c>
      <c r="C127" s="3414"/>
      <c r="D127" s="3414"/>
      <c r="E127" s="3414"/>
      <c r="F127" s="3414"/>
      <c r="G127" s="3414"/>
      <c r="H127" s="3414"/>
      <c r="I127" s="3414"/>
      <c r="J127" s="3414"/>
      <c r="K127" s="3411" t="s">
        <v>28</v>
      </c>
      <c r="L127" s="3411"/>
      <c r="M127" s="3411"/>
      <c r="N127" s="3395"/>
      <c r="O127" s="3395"/>
      <c r="P127" s="3662" t="s">
        <v>5930</v>
      </c>
      <c r="Q127" s="3662"/>
      <c r="R127" s="3662"/>
      <c r="S127" s="3662"/>
      <c r="T127" s="3662"/>
      <c r="U127" s="3433" t="s">
        <v>5931</v>
      </c>
      <c r="V127" s="3434"/>
      <c r="W127" s="3434"/>
      <c r="X127" s="3434"/>
      <c r="Y127" s="3434"/>
      <c r="Z127" s="3434"/>
      <c r="AA127" s="3434"/>
      <c r="AB127" s="3435" t="s">
        <v>5932</v>
      </c>
      <c r="AC127" s="3436"/>
      <c r="AD127" s="3437"/>
      <c r="AE127" s="3396"/>
      <c r="AF127" s="3396"/>
      <c r="AG127" s="3396"/>
      <c r="AH127" s="3396"/>
      <c r="AI127" s="3396"/>
      <c r="AJ127" s="3396"/>
      <c r="AK127" s="3396"/>
      <c r="AL127" s="3397">
        <v>1</v>
      </c>
    </row>
    <row r="128" spans="1:38" s="212" customFormat="1" ht="30" customHeight="1">
      <c r="A128" s="3394"/>
      <c r="B128" s="3606" t="s">
        <v>5940</v>
      </c>
      <c r="C128" s="3414"/>
      <c r="D128" s="3414"/>
      <c r="E128" s="3414"/>
      <c r="F128" s="3414"/>
      <c r="G128" s="3414"/>
      <c r="H128" s="3414"/>
      <c r="I128" s="3414"/>
      <c r="J128" s="3414"/>
      <c r="K128" s="3411"/>
      <c r="L128" s="3411"/>
      <c r="M128" s="3411"/>
      <c r="N128" s="3395"/>
      <c r="O128" s="3395"/>
      <c r="P128" s="3440" t="s">
        <v>5936</v>
      </c>
      <c r="Q128" s="3441" t="s">
        <v>5937</v>
      </c>
      <c r="R128" s="3663" t="s">
        <v>5364</v>
      </c>
      <c r="S128" s="3663"/>
      <c r="T128" s="3442"/>
      <c r="U128" s="3443" t="s">
        <v>5938</v>
      </c>
      <c r="V128" s="3444"/>
      <c r="W128" s="3445"/>
      <c r="X128" s="3445"/>
      <c r="Y128" s="3445"/>
      <c r="Z128" s="3445"/>
      <c r="AA128" s="3445"/>
      <c r="AB128" s="3445"/>
      <c r="AC128" s="3446"/>
      <c r="AD128" s="3447"/>
      <c r="AE128" s="3396"/>
      <c r="AF128" s="3396"/>
      <c r="AG128" s="3396"/>
      <c r="AH128" s="3396"/>
      <c r="AI128" s="3396"/>
      <c r="AJ128" s="3396"/>
      <c r="AK128" s="3396"/>
      <c r="AL128" s="3397">
        <v>1</v>
      </c>
    </row>
    <row r="129" spans="1:38" s="212" customFormat="1" ht="30" customHeight="1">
      <c r="A129" s="3394"/>
      <c r="B129" s="3424" t="s">
        <v>5942</v>
      </c>
      <c r="C129" s="3414"/>
      <c r="D129" s="3414"/>
      <c r="E129" s="3414"/>
      <c r="F129" s="3414"/>
      <c r="G129" s="3414"/>
      <c r="H129" s="3414"/>
      <c r="I129" s="3414"/>
      <c r="J129" s="3414"/>
      <c r="K129" s="3411"/>
      <c r="L129" s="3411"/>
      <c r="M129" s="3411"/>
      <c r="N129" s="3395"/>
      <c r="O129" s="3395"/>
      <c r="P129" s="3664">
        <v>1250</v>
      </c>
      <c r="Q129" s="3448">
        <v>1</v>
      </c>
      <c r="R129" s="3665" t="s">
        <v>473</v>
      </c>
      <c r="S129" s="3665"/>
      <c r="T129" s="3449">
        <f>Q129*P129</f>
        <v>1250</v>
      </c>
      <c r="U129" s="3450" t="str">
        <f>INT(T129/AB129) &amp; " " &amp; U128 &amp; " de " &amp; AB129 &amp; " " &amp; R129 &amp; IF(MOD(T129,AB129)&gt;0, " + 1 contenant de " &amp; TEXT(MOD(T129,AB129), "0.00") &amp; " " &amp; R129, "")</f>
        <v>178 Barquette(s) de 7 tranches + 1 contenant de 4.00 tranches</v>
      </c>
      <c r="V129" s="3442"/>
      <c r="W129" s="3451"/>
      <c r="X129" s="3625"/>
      <c r="Y129" s="3625"/>
      <c r="Z129" s="3625"/>
      <c r="AA129" s="3625"/>
      <c r="AB129" s="3452">
        <v>7</v>
      </c>
      <c r="AC129" s="3445" t="str">
        <f>R129</f>
        <v>tranches</v>
      </c>
      <c r="AD129" s="3453"/>
      <c r="AE129" s="3396"/>
      <c r="AF129" s="3396"/>
      <c r="AG129" s="3396"/>
      <c r="AH129" s="3396"/>
      <c r="AI129" s="3396"/>
      <c r="AJ129" s="3396"/>
      <c r="AK129" s="3396"/>
      <c r="AL129" s="3397">
        <v>1</v>
      </c>
    </row>
    <row r="130" spans="1:38" s="212" customFormat="1" ht="30" customHeight="1">
      <c r="A130" s="3394"/>
      <c r="B130" s="3409"/>
      <c r="C130" s="3410"/>
      <c r="D130" s="3411"/>
      <c r="E130" s="3411"/>
      <c r="F130" s="3411"/>
      <c r="G130" s="3411"/>
      <c r="H130" s="3411"/>
      <c r="I130" s="3411"/>
      <c r="J130" s="3411"/>
      <c r="K130" s="3411"/>
      <c r="L130" s="3411"/>
      <c r="M130" s="3411"/>
      <c r="N130" s="3395"/>
      <c r="O130" s="3395"/>
      <c r="P130" s="3664"/>
      <c r="Q130" s="3454">
        <v>130</v>
      </c>
      <c r="R130" s="3455" t="s">
        <v>5943</v>
      </c>
      <c r="S130" s="3456"/>
      <c r="T130" s="3457">
        <f>(Q130*P129)/1000</f>
        <v>162.5</v>
      </c>
      <c r="U130" s="2860" t="str">
        <f>INT(T130/AB130) &amp; " " &amp; U128 &amp; " de " &amp; AB130 &amp; " kg" &amp; IF(MOD(T130,AB130)=0, "", IF(MOD(T130,AB130)=AB130, "", " + 1 contenant de " &amp; TEXT(MOD(T130,AB130), "0.00") &amp; " kg"))</f>
        <v>125 Barquette(s) de 1.3 kg + 1 contenant de 1.30 kg</v>
      </c>
      <c r="V130" s="3458"/>
      <c r="W130" s="3445"/>
      <c r="X130" s="3442"/>
      <c r="Y130" s="3442"/>
      <c r="Z130" s="3442"/>
      <c r="AA130" s="3442"/>
      <c r="AB130" s="3459">
        <v>1.3</v>
      </c>
      <c r="AC130" s="3446"/>
      <c r="AD130" s="3447"/>
      <c r="AE130" s="3396"/>
      <c r="AF130" s="3396"/>
      <c r="AG130" s="3396"/>
      <c r="AH130" s="3396"/>
      <c r="AI130" s="3396"/>
      <c r="AJ130" s="3396"/>
      <c r="AK130" s="3396"/>
      <c r="AL130" s="3397">
        <v>1</v>
      </c>
    </row>
    <row r="131" spans="1:38" s="212" customFormat="1" ht="30" customHeight="1">
      <c r="A131" s="3394"/>
      <c r="B131" s="3409"/>
      <c r="C131" s="3410"/>
      <c r="D131" s="3411"/>
      <c r="E131" s="3411"/>
      <c r="F131" s="3411"/>
      <c r="G131" s="3411"/>
      <c r="H131" s="3411"/>
      <c r="I131" s="3411"/>
      <c r="J131" s="3411"/>
      <c r="K131" s="3411"/>
      <c r="L131" s="3411"/>
      <c r="M131" s="3411"/>
      <c r="N131" s="3395"/>
      <c r="O131" s="3395"/>
      <c r="P131" s="3460" t="s">
        <v>5945</v>
      </c>
      <c r="Q131" s="3461"/>
      <c r="R131" s="3461"/>
      <c r="S131" s="3461"/>
      <c r="T131" s="3461"/>
      <c r="U131" s="3461"/>
      <c r="V131" s="3461"/>
      <c r="W131" s="3461"/>
      <c r="X131" s="3461"/>
      <c r="Y131" s="3461"/>
      <c r="Z131" s="3461"/>
      <c r="AA131" s="3461"/>
      <c r="AB131" s="3462"/>
      <c r="AC131" s="3463"/>
      <c r="AD131" s="3464"/>
      <c r="AE131" s="3396"/>
      <c r="AF131" s="3396"/>
      <c r="AG131" s="3396"/>
      <c r="AH131" s="3396"/>
      <c r="AI131" s="3396"/>
      <c r="AJ131" s="3396"/>
      <c r="AK131" s="3396"/>
      <c r="AL131" s="3397">
        <v>1</v>
      </c>
    </row>
    <row r="132" spans="1:38" s="212" customFormat="1" ht="30" customHeight="1">
      <c r="A132" s="3394"/>
      <c r="B132" s="3409"/>
      <c r="C132" s="3410"/>
      <c r="D132" s="3411"/>
      <c r="E132" s="3411"/>
      <c r="F132" s="3411"/>
      <c r="G132" s="3411"/>
      <c r="H132" s="3411"/>
      <c r="I132" s="3411"/>
      <c r="J132" s="3411"/>
      <c r="K132" s="3411"/>
      <c r="L132" s="3411"/>
      <c r="M132" s="3411"/>
      <c r="N132" s="3395"/>
      <c r="O132" s="3395"/>
      <c r="P132" s="3465"/>
      <c r="Q132" s="3466"/>
      <c r="R132" s="3467"/>
      <c r="S132" s="3467"/>
      <c r="T132" s="3468"/>
      <c r="U132" s="3469"/>
      <c r="V132" s="3470"/>
      <c r="W132" s="3471"/>
      <c r="X132" s="3472"/>
      <c r="Y132" s="3472"/>
      <c r="Z132" s="3472"/>
      <c r="AA132" s="3472"/>
      <c r="AB132" s="3473"/>
      <c r="AC132" s="3474"/>
      <c r="AD132" s="3475"/>
      <c r="AE132" s="3396"/>
      <c r="AF132" s="3396"/>
      <c r="AG132" s="3396"/>
      <c r="AH132" s="3396"/>
      <c r="AI132" s="3396"/>
      <c r="AJ132" s="3396"/>
      <c r="AK132" s="3396"/>
      <c r="AL132" s="3397">
        <v>1</v>
      </c>
    </row>
    <row r="133" spans="1:38" s="212" customFormat="1" ht="30" customHeight="1">
      <c r="A133" s="3394"/>
      <c r="B133" s="3409"/>
      <c r="C133" s="3410"/>
      <c r="D133" s="3411"/>
      <c r="E133" s="3411"/>
      <c r="F133" s="3411"/>
      <c r="G133" s="3411"/>
      <c r="H133" s="3411"/>
      <c r="I133" s="3411"/>
      <c r="J133" s="3411"/>
      <c r="K133" s="3411"/>
      <c r="L133" s="3411"/>
      <c r="M133" s="3411"/>
      <c r="N133" s="3395"/>
      <c r="O133" s="3395"/>
      <c r="P133" s="3395"/>
      <c r="Q133" s="3395"/>
      <c r="R133" s="3395"/>
      <c r="S133" s="3395"/>
      <c r="T133" s="3395"/>
      <c r="U133" s="3395"/>
      <c r="V133" s="3395"/>
      <c r="W133" s="3395"/>
      <c r="X133" s="3395"/>
      <c r="Y133" s="3403"/>
      <c r="Z133" s="3395"/>
      <c r="AA133" s="3395"/>
      <c r="AB133" s="3395"/>
      <c r="AC133" s="3395"/>
      <c r="AD133" s="3396"/>
      <c r="AE133" s="3396"/>
      <c r="AF133" s="3396"/>
      <c r="AG133" s="3396"/>
      <c r="AH133" s="3396"/>
      <c r="AI133" s="3396"/>
      <c r="AJ133" s="3396"/>
      <c r="AK133" s="3396"/>
      <c r="AL133" s="3397">
        <v>1</v>
      </c>
    </row>
    <row r="134" spans="1:38" s="212" customFormat="1" ht="30" customHeight="1">
      <c r="A134" s="3394"/>
      <c r="B134" s="3419" t="s">
        <v>5903</v>
      </c>
      <c r="C134" s="3410"/>
      <c r="D134" s="3411"/>
      <c r="E134" s="3411"/>
      <c r="F134" s="3411"/>
      <c r="G134" s="3411"/>
      <c r="H134" s="3411"/>
      <c r="I134" s="3411"/>
      <c r="J134" s="3411"/>
      <c r="K134" s="3411"/>
      <c r="L134" s="3411"/>
      <c r="M134" s="3411"/>
      <c r="N134" s="3411"/>
      <c r="O134" s="3411"/>
      <c r="P134" s="3600"/>
      <c r="Q134" s="3600"/>
      <c r="R134" s="3600"/>
      <c r="S134" s="3420" t="s">
        <v>5904</v>
      </c>
      <c r="T134" s="3600"/>
      <c r="U134" s="3600"/>
      <c r="V134" s="3600"/>
      <c r="W134" s="3395"/>
      <c r="X134" s="3395"/>
      <c r="Y134" s="3403"/>
      <c r="Z134" s="3395"/>
      <c r="AA134" s="3395"/>
      <c r="AB134" s="3395"/>
      <c r="AC134" s="3395"/>
      <c r="AD134" s="3396"/>
      <c r="AE134" s="3396"/>
      <c r="AF134" s="3396"/>
      <c r="AG134" s="3396"/>
      <c r="AH134" s="3396"/>
      <c r="AI134" s="3396"/>
      <c r="AJ134" s="3396"/>
      <c r="AK134" s="3396"/>
      <c r="AL134" s="3397">
        <v>1</v>
      </c>
    </row>
    <row r="135" spans="1:38" s="212" customFormat="1" ht="30" customHeight="1">
      <c r="A135" s="3394"/>
      <c r="B135" s="3417" t="s">
        <v>5897</v>
      </c>
      <c r="C135" s="3395"/>
      <c r="D135" s="3395"/>
      <c r="E135" s="3395"/>
      <c r="F135" s="3395"/>
      <c r="G135" s="3395"/>
      <c r="H135" s="3395"/>
      <c r="I135" s="3395"/>
      <c r="J135" s="3395"/>
      <c r="K135" s="3411"/>
      <c r="L135" s="3411"/>
      <c r="M135" s="3429" t="s">
        <v>5928</v>
      </c>
      <c r="N135" s="3430"/>
      <c r="O135" s="3431"/>
      <c r="P135" s="3600"/>
      <c r="Q135" s="3600"/>
      <c r="R135" s="3600"/>
      <c r="S135" s="3600"/>
      <c r="T135" s="3421" t="s">
        <v>5905</v>
      </c>
      <c r="U135" s="3404" t="s">
        <v>5906</v>
      </c>
      <c r="V135" s="3600"/>
      <c r="W135" s="3395"/>
      <c r="X135" s="3600"/>
      <c r="Y135" s="3600"/>
      <c r="Z135" s="3600"/>
      <c r="AA135" s="3600"/>
      <c r="AB135" s="3600"/>
      <c r="AC135" s="3600"/>
      <c r="AD135" s="3600"/>
      <c r="AE135" s="3600"/>
      <c r="AF135" s="3600"/>
      <c r="AG135" s="3600"/>
      <c r="AH135" s="3600"/>
      <c r="AI135" s="3600"/>
      <c r="AJ135" s="3600"/>
      <c r="AK135" s="3600"/>
      <c r="AL135" s="3397">
        <v>1</v>
      </c>
    </row>
    <row r="136" spans="1:38" s="212" customFormat="1" ht="30" customHeight="1">
      <c r="A136" s="3394"/>
      <c r="B136" s="3417" t="s">
        <v>5898</v>
      </c>
      <c r="C136" s="3395"/>
      <c r="D136" s="3395"/>
      <c r="E136" s="3395"/>
      <c r="F136" s="3395"/>
      <c r="G136" s="3395"/>
      <c r="H136" s="3395"/>
      <c r="I136" s="3395"/>
      <c r="J136" s="3395"/>
      <c r="K136" s="3411"/>
      <c r="L136" s="3411"/>
      <c r="M136" s="3649" t="s">
        <v>5933</v>
      </c>
      <c r="N136" s="3438" t="s">
        <v>5934</v>
      </c>
      <c r="O136" s="3439"/>
      <c r="P136" s="3600"/>
      <c r="Q136" s="3600"/>
      <c r="R136" s="3600"/>
      <c r="S136" s="3600"/>
      <c r="T136" s="3600"/>
      <c r="U136" s="3600"/>
      <c r="V136" s="3600"/>
      <c r="W136" s="3395"/>
      <c r="X136" s="3600"/>
      <c r="Y136" s="3600"/>
      <c r="Z136" s="3600"/>
      <c r="AA136" s="3600"/>
      <c r="AB136" s="3600"/>
      <c r="AC136" s="3600"/>
      <c r="AD136" s="3600"/>
      <c r="AE136" s="3600"/>
      <c r="AF136" s="3600"/>
      <c r="AG136" s="3600"/>
      <c r="AH136" s="3600"/>
      <c r="AI136" s="3600"/>
      <c r="AJ136" s="3600"/>
      <c r="AK136" s="3600"/>
      <c r="AL136" s="3397">
        <v>1</v>
      </c>
    </row>
    <row r="137" spans="1:38" s="212" customFormat="1" ht="30" customHeight="1">
      <c r="A137" s="3394"/>
      <c r="B137" s="3418" t="s">
        <v>5899</v>
      </c>
      <c r="C137" s="3395"/>
      <c r="D137" s="3418" t="s">
        <v>43</v>
      </c>
      <c r="E137" s="3395"/>
      <c r="F137" s="3395"/>
      <c r="G137" s="3395"/>
      <c r="H137" s="3395"/>
      <c r="I137" s="3395"/>
      <c r="J137" s="3395"/>
      <c r="K137" s="3411"/>
      <c r="L137" s="3411"/>
      <c r="M137" s="3649"/>
      <c r="N137" s="3438" t="s">
        <v>5939</v>
      </c>
      <c r="O137" s="3439"/>
      <c r="P137" s="3600"/>
      <c r="Q137" s="3600"/>
      <c r="R137" s="3600"/>
      <c r="S137" s="3395"/>
      <c r="T137" s="3421" t="s">
        <v>5905</v>
      </c>
      <c r="U137" s="3404" t="s">
        <v>5907</v>
      </c>
      <c r="V137" s="3395"/>
      <c r="W137" s="3395"/>
      <c r="X137" s="3600"/>
      <c r="Y137" s="3600"/>
      <c r="Z137" s="3600"/>
      <c r="AA137" s="3600"/>
      <c r="AB137" s="3600"/>
      <c r="AC137" s="3600"/>
      <c r="AD137" s="3600"/>
      <c r="AE137" s="3600"/>
      <c r="AF137" s="3600"/>
      <c r="AG137" s="3600"/>
      <c r="AH137" s="3600"/>
      <c r="AI137" s="3600"/>
      <c r="AJ137" s="3600"/>
      <c r="AK137" s="3600"/>
      <c r="AL137" s="3397">
        <v>1</v>
      </c>
    </row>
    <row r="138" spans="1:38" s="212" customFormat="1" ht="30" customHeight="1">
      <c r="A138" s="3394"/>
      <c r="B138" s="3417" t="s">
        <v>5900</v>
      </c>
      <c r="C138" s="3395"/>
      <c r="D138" s="3395"/>
      <c r="E138" s="3395"/>
      <c r="F138" s="3395"/>
      <c r="G138" s="3395"/>
      <c r="H138" s="3395"/>
      <c r="I138" s="3395"/>
      <c r="J138" s="3395"/>
      <c r="K138" s="3411"/>
      <c r="L138" s="3411"/>
      <c r="M138" s="3649"/>
      <c r="N138" s="3438" t="s">
        <v>5941</v>
      </c>
      <c r="O138" s="3439"/>
      <c r="P138" s="3600"/>
      <c r="Q138" s="3600"/>
      <c r="R138" s="3600"/>
      <c r="S138" s="3395"/>
      <c r="T138" s="3420" t="s">
        <v>5908</v>
      </c>
      <c r="U138" s="3395"/>
      <c r="V138" s="3395"/>
      <c r="W138" s="3395"/>
      <c r="X138" s="3600"/>
      <c r="Y138" s="3600"/>
      <c r="Z138" s="3600"/>
      <c r="AA138" s="3600"/>
      <c r="AB138" s="3600"/>
      <c r="AC138" s="3600"/>
      <c r="AD138" s="3600"/>
      <c r="AE138" s="3600"/>
      <c r="AF138" s="3600"/>
      <c r="AG138" s="3600"/>
      <c r="AH138" s="3600"/>
      <c r="AI138" s="3600"/>
      <c r="AJ138" s="3600"/>
      <c r="AK138" s="3600"/>
      <c r="AL138" s="3397">
        <v>1</v>
      </c>
    </row>
    <row r="139" spans="1:38" s="212" customFormat="1" ht="30" customHeight="1">
      <c r="A139" s="3394"/>
      <c r="B139" s="3417" t="s">
        <v>5901</v>
      </c>
      <c r="C139" s="3395"/>
      <c r="D139" s="3395"/>
      <c r="E139" s="3395"/>
      <c r="F139" s="3395"/>
      <c r="G139" s="3395"/>
      <c r="H139" s="3395"/>
      <c r="I139" s="3395"/>
      <c r="J139" s="3395"/>
      <c r="K139" s="3411"/>
      <c r="L139" s="3411"/>
      <c r="M139" s="3649"/>
      <c r="N139" s="3438" t="s">
        <v>5944</v>
      </c>
      <c r="O139" s="3439"/>
      <c r="P139" s="3600"/>
      <c r="Q139" s="3600"/>
      <c r="R139" s="3600"/>
      <c r="S139" s="3395"/>
      <c r="T139" s="3421" t="s">
        <v>5905</v>
      </c>
      <c r="U139" s="3404" t="s">
        <v>5909</v>
      </c>
      <c r="V139" s="3395"/>
      <c r="W139" s="3395"/>
      <c r="X139" s="3600"/>
      <c r="Y139" s="3600"/>
      <c r="Z139" s="3600"/>
      <c r="AA139" s="3600"/>
      <c r="AB139" s="3600"/>
      <c r="AC139" s="3600"/>
      <c r="AD139" s="3600"/>
      <c r="AE139" s="3600"/>
      <c r="AF139" s="3600"/>
      <c r="AG139" s="3600"/>
      <c r="AH139" s="3600"/>
      <c r="AI139" s="3600"/>
      <c r="AJ139" s="3600"/>
      <c r="AK139" s="3600"/>
      <c r="AL139" s="3397">
        <v>1</v>
      </c>
    </row>
    <row r="140" spans="1:38" s="212" customFormat="1" ht="30" customHeight="1">
      <c r="A140" s="3394"/>
      <c r="B140" s="3417" t="s">
        <v>5902</v>
      </c>
      <c r="C140" s="3395"/>
      <c r="D140" s="3395"/>
      <c r="E140" s="3395"/>
      <c r="F140" s="3395"/>
      <c r="G140" s="3395"/>
      <c r="H140" s="3395"/>
      <c r="I140" s="3395"/>
      <c r="J140" s="3395"/>
      <c r="K140" s="3411"/>
      <c r="L140" s="3411"/>
      <c r="M140" s="3649"/>
      <c r="N140" s="3438" t="s">
        <v>5946</v>
      </c>
      <c r="O140" s="3439"/>
      <c r="P140" s="3600"/>
      <c r="Q140" s="3600"/>
      <c r="R140" s="3600"/>
      <c r="S140" s="3395"/>
      <c r="T140" s="3395"/>
      <c r="U140" s="3422" t="s">
        <v>5910</v>
      </c>
      <c r="V140" s="3395"/>
      <c r="W140" s="3422" t="s">
        <v>5911</v>
      </c>
      <c r="X140" s="3600"/>
      <c r="Y140" s="3600"/>
      <c r="Z140" s="3600"/>
      <c r="AA140" s="3600"/>
      <c r="AB140" s="3600"/>
      <c r="AC140" s="3600"/>
      <c r="AD140" s="3600"/>
      <c r="AE140" s="3600"/>
      <c r="AF140" s="3600"/>
      <c r="AG140" s="3600"/>
      <c r="AH140" s="3600"/>
      <c r="AI140" s="3600"/>
      <c r="AJ140" s="3600"/>
      <c r="AK140" s="3600"/>
      <c r="AL140" s="3397">
        <v>1</v>
      </c>
    </row>
    <row r="141" spans="1:38" s="212" customFormat="1" ht="30" customHeight="1">
      <c r="A141" s="3394"/>
      <c r="B141" s="3395"/>
      <c r="C141" s="3395"/>
      <c r="D141" s="3395"/>
      <c r="E141" s="3395"/>
      <c r="F141" s="3395"/>
      <c r="G141" s="3395"/>
      <c r="H141" s="3395"/>
      <c r="I141" s="3395"/>
      <c r="J141" s="3395"/>
      <c r="K141" s="3411"/>
      <c r="L141" s="3411"/>
      <c r="M141" s="3650"/>
      <c r="N141" s="3476" t="s">
        <v>5947</v>
      </c>
      <c r="O141" s="3477"/>
      <c r="P141" s="3600"/>
      <c r="Q141" s="3600"/>
      <c r="R141" s="3600"/>
      <c r="S141" s="3395"/>
      <c r="T141" s="3395"/>
      <c r="U141" s="3422" t="s">
        <v>5912</v>
      </c>
      <c r="V141" s="3395"/>
      <c r="W141" s="3422" t="s">
        <v>5913</v>
      </c>
      <c r="X141" s="3600"/>
      <c r="Y141" s="3600"/>
      <c r="Z141" s="3600"/>
      <c r="AA141" s="3600"/>
      <c r="AB141" s="3600"/>
      <c r="AC141" s="3600"/>
      <c r="AD141" s="3600"/>
      <c r="AE141" s="3600"/>
      <c r="AF141" s="3600"/>
      <c r="AG141" s="3600"/>
      <c r="AH141" s="3600"/>
      <c r="AI141" s="3600"/>
      <c r="AJ141" s="3600"/>
      <c r="AK141" s="3600"/>
      <c r="AL141" s="3397">
        <v>1</v>
      </c>
    </row>
    <row r="142" spans="1:38" s="212" customFormat="1" ht="30" customHeight="1">
      <c r="A142" s="3394"/>
      <c r="B142" s="3409"/>
      <c r="C142" s="3410"/>
      <c r="D142" s="3411"/>
      <c r="E142" s="3411"/>
      <c r="F142" s="3411"/>
      <c r="G142" s="3411"/>
      <c r="H142" s="3411"/>
      <c r="I142" s="3411"/>
      <c r="J142" s="3411"/>
      <c r="K142" s="3411"/>
      <c r="L142" s="3411"/>
      <c r="M142" s="3411"/>
      <c r="N142" s="3411"/>
      <c r="O142" s="3411"/>
      <c r="P142" s="3600"/>
      <c r="Q142" s="3600"/>
      <c r="R142" s="3600"/>
      <c r="S142" s="3600"/>
      <c r="T142" s="3600"/>
      <c r="U142" s="3600"/>
      <c r="V142" s="3600"/>
      <c r="W142" s="3600"/>
      <c r="X142" s="3600"/>
      <c r="Y142" s="3600"/>
      <c r="Z142" s="3600"/>
      <c r="AA142" s="3600"/>
      <c r="AB142" s="3600"/>
      <c r="AC142" s="3600"/>
      <c r="AD142" s="3600"/>
      <c r="AE142" s="3600"/>
      <c r="AF142" s="3600"/>
      <c r="AG142" s="3600"/>
      <c r="AH142" s="3600"/>
      <c r="AI142" s="3600"/>
      <c r="AJ142" s="3600"/>
      <c r="AK142" s="3600"/>
      <c r="AL142" s="3397">
        <v>1</v>
      </c>
    </row>
    <row r="143" spans="1:38" s="212" customFormat="1" ht="30" customHeight="1">
      <c r="A143" s="3394"/>
      <c r="B143" s="3413"/>
      <c r="C143" s="3425" t="s">
        <v>5920</v>
      </c>
      <c r="D143" s="3425"/>
      <c r="E143" s="3425"/>
      <c r="F143" s="3425"/>
      <c r="G143" s="3415"/>
      <c r="H143" s="3415"/>
      <c r="I143" s="3415"/>
      <c r="J143" s="3415"/>
      <c r="K143" s="3415"/>
      <c r="L143" s="3415"/>
      <c r="M143" s="3415"/>
      <c r="N143" s="3413"/>
      <c r="O143" s="3413"/>
      <c r="P143" s="3413"/>
      <c r="Q143" s="3600"/>
      <c r="R143" s="3600"/>
      <c r="S143" s="3600"/>
      <c r="T143" s="3600"/>
      <c r="U143" s="3600"/>
      <c r="V143" s="3600"/>
      <c r="W143" s="3600"/>
      <c r="X143" s="3600"/>
      <c r="Y143" s="3600"/>
      <c r="Z143" s="3600"/>
      <c r="AA143" s="3600"/>
      <c r="AB143" s="3600"/>
      <c r="AC143" s="3600"/>
      <c r="AD143" s="3600"/>
      <c r="AE143" s="3600"/>
      <c r="AF143" s="3600"/>
      <c r="AG143" s="3600"/>
      <c r="AH143" s="3600"/>
      <c r="AI143" s="3396"/>
      <c r="AJ143" s="3396"/>
      <c r="AK143" s="3396"/>
      <c r="AL143" s="3397">
        <v>1</v>
      </c>
    </row>
    <row r="144" spans="1:38" s="212" customFormat="1" ht="30" customHeight="1">
      <c r="A144" s="3394"/>
      <c r="B144" s="3423" t="s">
        <v>5924</v>
      </c>
      <c r="C144" s="3427"/>
      <c r="D144" s="3415"/>
      <c r="E144" s="3415"/>
      <c r="F144" s="3415"/>
      <c r="G144" s="3415"/>
      <c r="H144" s="3415"/>
      <c r="I144" s="3415"/>
      <c r="J144" s="3415"/>
      <c r="K144" s="3415"/>
      <c r="L144" s="3415"/>
      <c r="M144" s="3415"/>
      <c r="N144" s="3413"/>
      <c r="O144" s="3413"/>
      <c r="P144" s="3413"/>
      <c r="Q144" s="3600"/>
      <c r="R144" s="3600"/>
      <c r="S144" s="3600"/>
      <c r="T144" s="3600"/>
      <c r="U144" s="3600"/>
      <c r="V144" s="3600"/>
      <c r="W144" s="3600"/>
      <c r="X144" s="3600"/>
      <c r="Y144" s="3600"/>
      <c r="Z144" s="3600"/>
      <c r="AA144" s="3600"/>
      <c r="AB144" s="3600"/>
      <c r="AC144" s="3600"/>
      <c r="AD144" s="3600"/>
      <c r="AE144" s="3600"/>
      <c r="AF144" s="3600"/>
      <c r="AG144" s="3600"/>
      <c r="AH144" s="3600"/>
      <c r="AI144" s="3396"/>
      <c r="AJ144" s="3396"/>
      <c r="AK144" s="3396"/>
      <c r="AL144" s="3397">
        <v>1</v>
      </c>
    </row>
    <row r="145" spans="1:40" s="212" customFormat="1" ht="30" customHeight="1">
      <c r="A145" s="3394"/>
      <c r="B145" s="3423"/>
      <c r="C145" s="3626" t="s">
        <v>5926</v>
      </c>
      <c r="D145" s="3626"/>
      <c r="E145" s="3626"/>
      <c r="F145" s="3626"/>
      <c r="G145" s="3626"/>
      <c r="H145" s="3626"/>
      <c r="I145" s="3626"/>
      <c r="J145" s="3626"/>
      <c r="K145" s="3626"/>
      <c r="L145" s="3626"/>
      <c r="M145" s="3626"/>
      <c r="N145" s="3626"/>
      <c r="O145" s="3626"/>
      <c r="P145" s="3626"/>
      <c r="Q145" s="3600"/>
      <c r="R145" s="3600"/>
      <c r="S145" s="3600"/>
      <c r="T145" s="3600"/>
      <c r="U145" s="3600"/>
      <c r="V145" s="3600"/>
      <c r="W145" s="3600"/>
      <c r="X145" s="3600"/>
      <c r="Y145" s="3600"/>
      <c r="Z145" s="3600"/>
      <c r="AA145" s="3600"/>
      <c r="AB145" s="3600"/>
      <c r="AC145" s="3600"/>
      <c r="AD145" s="3600"/>
      <c r="AE145" s="3600"/>
      <c r="AF145" s="3600"/>
      <c r="AG145" s="3600"/>
      <c r="AH145" s="3600"/>
      <c r="AI145" s="3396"/>
      <c r="AJ145" s="3396"/>
      <c r="AK145" s="3396"/>
      <c r="AL145" s="3397">
        <v>1</v>
      </c>
    </row>
    <row r="146" spans="1:40" ht="30" customHeight="1">
      <c r="A146" s="3394"/>
      <c r="B146" s="3423"/>
      <c r="C146" s="3427"/>
      <c r="D146" s="3427"/>
      <c r="E146" s="3427"/>
      <c r="F146" s="3427"/>
      <c r="G146" s="3427"/>
      <c r="H146" s="3427"/>
      <c r="I146" s="3427"/>
      <c r="J146" s="3427"/>
      <c r="K146" s="3427"/>
      <c r="L146" s="3427"/>
      <c r="M146" s="3427"/>
      <c r="N146" s="3427"/>
      <c r="O146" s="3427"/>
      <c r="P146" s="3427"/>
      <c r="Q146" s="3600"/>
      <c r="R146" s="3600"/>
      <c r="S146" s="3600"/>
      <c r="T146" s="3600"/>
      <c r="U146" s="3600"/>
      <c r="V146" s="3600"/>
      <c r="W146" s="3600"/>
      <c r="X146" s="3600"/>
      <c r="Y146" s="3600"/>
      <c r="Z146" s="3600"/>
      <c r="AA146" s="3600"/>
      <c r="AB146" s="3600"/>
      <c r="AC146" s="3600"/>
      <c r="AD146" s="3600"/>
      <c r="AE146" s="3600"/>
      <c r="AF146" s="3600"/>
      <c r="AG146" s="3600"/>
      <c r="AH146" s="3600"/>
      <c r="AI146" s="3396"/>
      <c r="AJ146" s="3396"/>
      <c r="AK146" s="3396"/>
      <c r="AL146" s="3397">
        <v>1</v>
      </c>
    </row>
    <row r="147" spans="1:40" ht="30" customHeight="1">
      <c r="A147" s="3394"/>
      <c r="B147" s="3409"/>
      <c r="C147" s="3410"/>
      <c r="D147" s="3411"/>
      <c r="E147" s="3411"/>
      <c r="F147" s="3411"/>
      <c r="G147" s="3411"/>
      <c r="H147" s="3411"/>
      <c r="I147" s="3411"/>
      <c r="J147" s="3411"/>
      <c r="K147" s="3411"/>
      <c r="L147" s="3411"/>
      <c r="M147" s="3411"/>
      <c r="N147" s="3411"/>
      <c r="O147" s="3411"/>
      <c r="P147" s="3600"/>
      <c r="Q147" s="3600"/>
      <c r="R147" s="3600"/>
      <c r="S147" s="3600"/>
      <c r="T147" s="3600"/>
      <c r="U147" s="3600"/>
      <c r="V147" s="3600"/>
      <c r="W147" s="3600"/>
      <c r="X147" s="3600"/>
      <c r="Y147" s="3600"/>
      <c r="Z147" s="3600"/>
      <c r="AA147" s="3600"/>
      <c r="AB147" s="3600"/>
      <c r="AC147" s="3600"/>
      <c r="AD147" s="3600"/>
      <c r="AE147" s="3600"/>
      <c r="AF147" s="3600"/>
      <c r="AG147" s="3600"/>
      <c r="AH147" s="3600"/>
      <c r="AI147" s="3396"/>
      <c r="AJ147" s="3396"/>
      <c r="AK147" s="3396"/>
      <c r="AL147" s="3397">
        <v>1</v>
      </c>
    </row>
    <row r="148" spans="1:40" s="3432" customFormat="1" ht="39.950000000000003" customHeight="1">
      <c r="A148" s="3394"/>
      <c r="B148" s="3412"/>
      <c r="C148" s="3416" t="s">
        <v>6146</v>
      </c>
      <c r="D148" s="3415"/>
      <c r="E148" s="3416"/>
      <c r="F148" s="3413"/>
      <c r="G148" s="3413"/>
      <c r="H148" s="3415"/>
      <c r="I148" s="3413"/>
      <c r="J148" s="3413"/>
      <c r="K148" s="3413"/>
      <c r="L148" s="3413"/>
      <c r="M148" s="3413"/>
      <c r="N148" s="3413"/>
      <c r="O148" s="3413"/>
      <c r="P148" s="3413"/>
      <c r="Q148" s="3600"/>
      <c r="R148" s="3600"/>
      <c r="S148" s="3600"/>
      <c r="T148" s="3395"/>
      <c r="U148" s="3395"/>
      <c r="V148" s="3395"/>
      <c r="W148" s="3395"/>
      <c r="X148" s="3395"/>
      <c r="Y148" s="3403"/>
      <c r="Z148" s="3395"/>
      <c r="AA148" s="3395"/>
      <c r="AB148" s="3395"/>
      <c r="AC148" s="3395"/>
      <c r="AD148" s="3395"/>
      <c r="AE148" s="3395"/>
      <c r="AF148" s="3395"/>
      <c r="AG148" s="3395"/>
      <c r="AH148" s="3395"/>
      <c r="AI148" s="3396"/>
      <c r="AJ148" s="3396"/>
      <c r="AK148" s="3396"/>
      <c r="AL148" s="3397">
        <v>1</v>
      </c>
      <c r="AM148" s="212"/>
      <c r="AN148" s="212"/>
    </row>
    <row r="149" spans="1:40" s="3432" customFormat="1" ht="39.950000000000003" customHeight="1">
      <c r="A149" s="3394"/>
      <c r="B149" s="3412"/>
      <c r="C149" s="3416" t="s">
        <v>6132</v>
      </c>
      <c r="D149" s="3415"/>
      <c r="E149" s="3416"/>
      <c r="F149" s="3415"/>
      <c r="G149" s="3415"/>
      <c r="H149" s="3415"/>
      <c r="I149" s="3413"/>
      <c r="J149" s="3413"/>
      <c r="K149" s="3413"/>
      <c r="L149" s="3413"/>
      <c r="M149" s="3413"/>
      <c r="N149" s="3413"/>
      <c r="O149" s="3413"/>
      <c r="P149" s="3413"/>
      <c r="Q149" s="3600"/>
      <c r="R149" s="3600"/>
      <c r="S149" s="3600"/>
      <c r="T149" s="3395"/>
      <c r="U149" s="3395"/>
      <c r="V149" s="3395"/>
      <c r="W149" s="3395"/>
      <c r="X149" s="3395"/>
      <c r="Y149" s="3403"/>
      <c r="Z149" s="3395"/>
      <c r="AA149" s="3395"/>
      <c r="AB149" s="3395"/>
      <c r="AC149" s="3395"/>
      <c r="AD149" s="3395"/>
      <c r="AE149" s="3395"/>
      <c r="AF149" s="3395"/>
      <c r="AG149" s="3395"/>
      <c r="AH149" s="3395"/>
      <c r="AI149" s="3396"/>
      <c r="AJ149" s="3396"/>
      <c r="AK149" s="3396"/>
      <c r="AL149" s="3397">
        <v>1</v>
      </c>
      <c r="AM149" s="212"/>
      <c r="AN149" s="212"/>
    </row>
    <row r="150" spans="1:40" s="3432" customFormat="1" ht="39.950000000000003" customHeight="1">
      <c r="A150" s="3394"/>
      <c r="B150" s="3415"/>
      <c r="C150" s="3415" t="s">
        <v>5948</v>
      </c>
      <c r="D150" s="3415"/>
      <c r="E150" s="3415"/>
      <c r="F150" s="3415"/>
      <c r="G150" s="3415"/>
      <c r="H150" s="3413"/>
      <c r="I150" s="3413"/>
      <c r="J150" s="3413"/>
      <c r="K150" s="3413"/>
      <c r="L150" s="3413"/>
      <c r="M150" s="3413"/>
      <c r="N150" s="3413"/>
      <c r="O150" s="3413"/>
      <c r="P150" s="3413"/>
      <c r="Q150" s="3600"/>
      <c r="R150" s="3600"/>
      <c r="S150" s="3600"/>
      <c r="T150" s="3395"/>
      <c r="U150" s="3395"/>
      <c r="V150" s="3395"/>
      <c r="W150" s="3395"/>
      <c r="X150" s="3395"/>
      <c r="Y150" s="3403"/>
      <c r="Z150" s="3395"/>
      <c r="AA150" s="3395"/>
      <c r="AB150" s="3395"/>
      <c r="AC150" s="3395"/>
      <c r="AD150" s="3395"/>
      <c r="AE150" s="3395"/>
      <c r="AF150" s="3395"/>
      <c r="AG150" s="3395"/>
      <c r="AH150" s="3395"/>
      <c r="AI150" s="3396"/>
      <c r="AJ150" s="3396"/>
      <c r="AK150" s="3396"/>
      <c r="AL150" s="3397">
        <v>1</v>
      </c>
      <c r="AM150" s="212"/>
      <c r="AN150" s="212"/>
    </row>
    <row r="151" spans="1:40" s="3432" customFormat="1" ht="39.950000000000003" customHeight="1">
      <c r="A151" s="3394"/>
      <c r="B151" s="3413"/>
      <c r="C151" s="3413"/>
      <c r="D151" s="3413"/>
      <c r="E151" s="3413"/>
      <c r="F151" s="3413"/>
      <c r="G151" s="3413"/>
      <c r="H151" s="3413"/>
      <c r="I151" s="3413"/>
      <c r="J151" s="3413"/>
      <c r="K151" s="3413"/>
      <c r="L151" s="3413"/>
      <c r="M151" s="3413"/>
      <c r="N151" s="3413"/>
      <c r="O151" s="3413"/>
      <c r="P151" s="3413"/>
      <c r="Q151" s="3600"/>
      <c r="R151" s="3600"/>
      <c r="S151" s="3600"/>
      <c r="T151" s="3395"/>
      <c r="U151" s="3395"/>
      <c r="V151" s="3395"/>
      <c r="W151" s="3395"/>
      <c r="X151" s="3395"/>
      <c r="Y151" s="3403"/>
      <c r="Z151" s="3395"/>
      <c r="AA151" s="3395"/>
      <c r="AB151" s="3395"/>
      <c r="AC151" s="3395"/>
      <c r="AD151" s="3395"/>
      <c r="AE151" s="3395"/>
      <c r="AF151" s="3395"/>
      <c r="AG151" s="3395"/>
      <c r="AH151" s="3395"/>
      <c r="AI151" s="3396"/>
      <c r="AJ151" s="3396"/>
      <c r="AK151" s="3396"/>
      <c r="AL151" s="3397">
        <v>1</v>
      </c>
      <c r="AM151" s="212"/>
      <c r="AN151" s="212"/>
    </row>
    <row r="152" spans="1:40" ht="30" customHeight="1">
      <c r="A152" s="3395"/>
      <c r="B152" s="3395"/>
      <c r="C152" s="3395"/>
      <c r="D152" s="3395"/>
      <c r="E152" s="3395"/>
      <c r="F152" s="3395"/>
      <c r="G152" s="3395"/>
      <c r="H152" s="3395"/>
      <c r="I152" s="3395"/>
      <c r="J152" s="3395"/>
      <c r="K152" s="3395"/>
      <c r="L152" s="3395"/>
      <c r="M152" s="3395"/>
      <c r="N152" s="3395"/>
      <c r="O152" s="3395"/>
      <c r="P152" s="3395"/>
      <c r="Q152" s="3600"/>
      <c r="R152" s="3600"/>
      <c r="S152" s="3600"/>
      <c r="T152" s="3395"/>
      <c r="U152" s="3395"/>
      <c r="V152" s="3395"/>
      <c r="W152" s="3395"/>
      <c r="X152" s="3395"/>
      <c r="Y152" s="3403"/>
      <c r="Z152" s="3395"/>
      <c r="AA152" s="3395"/>
      <c r="AB152" s="3395"/>
      <c r="AC152" s="3395"/>
      <c r="AD152" s="3396"/>
      <c r="AE152" s="3396"/>
      <c r="AF152" s="3396"/>
      <c r="AG152" s="3396"/>
      <c r="AH152" s="3396"/>
      <c r="AI152" s="3396"/>
      <c r="AJ152" s="3396"/>
      <c r="AK152" s="3396"/>
      <c r="AL152" s="3397">
        <v>1</v>
      </c>
    </row>
    <row r="153" spans="1:40" s="3432" customFormat="1" ht="39.950000000000003" customHeight="1">
      <c r="A153" s="3394"/>
      <c r="B153" s="3479"/>
      <c r="C153" s="3409" t="s">
        <v>5949</v>
      </c>
      <c r="D153" s="3409"/>
      <c r="E153" s="3395"/>
      <c r="F153" s="3395"/>
      <c r="G153" s="3395"/>
      <c r="H153" s="3395"/>
      <c r="I153" s="3395"/>
      <c r="J153" s="3395"/>
      <c r="K153" s="3395"/>
      <c r="L153" s="3395"/>
      <c r="M153" s="3395"/>
      <c r="N153" s="3395"/>
      <c r="O153" s="3395"/>
      <c r="P153" s="3395"/>
      <c r="Q153" s="3395"/>
      <c r="R153" s="3395"/>
      <c r="S153" s="3395"/>
      <c r="T153" s="3395"/>
      <c r="U153" s="3395"/>
      <c r="V153" s="3395"/>
      <c r="W153" s="3395"/>
      <c r="X153" s="3395"/>
      <c r="Y153" s="3395"/>
      <c r="Z153" s="3395"/>
      <c r="AA153" s="3395"/>
      <c r="AB153" s="3395"/>
      <c r="AC153" s="3395"/>
      <c r="AD153" s="3395"/>
      <c r="AE153" s="3395"/>
      <c r="AF153" s="3395"/>
      <c r="AG153" s="3395"/>
      <c r="AH153" s="3395"/>
      <c r="AI153" s="3396"/>
      <c r="AJ153" s="3396"/>
      <c r="AK153" s="3396"/>
      <c r="AL153" s="3397">
        <v>1</v>
      </c>
      <c r="AM153" s="212"/>
      <c r="AN153" s="212"/>
    </row>
    <row r="154" spans="1:40" s="3432" customFormat="1" ht="39.950000000000003" customHeight="1">
      <c r="A154" s="3394"/>
      <c r="B154" s="3480" t="s">
        <v>5950</v>
      </c>
      <c r="C154" s="3401"/>
      <c r="D154" s="3394"/>
      <c r="E154" s="3394"/>
      <c r="F154" s="3394"/>
      <c r="G154" s="3394"/>
      <c r="H154" s="3394"/>
      <c r="I154" s="3627"/>
      <c r="J154" s="3394"/>
      <c r="K154" s="3394"/>
      <c r="L154" s="3394"/>
      <c r="M154" s="3394"/>
      <c r="N154" s="3394"/>
      <c r="O154" s="3627"/>
      <c r="P154" s="3627"/>
      <c r="Q154" s="3627"/>
      <c r="R154" s="3627"/>
      <c r="S154" s="3627"/>
      <c r="T154" s="3395"/>
      <c r="U154" s="3395"/>
      <c r="V154" s="3395"/>
      <c r="W154" s="3395"/>
      <c r="X154" s="3395"/>
      <c r="Y154" s="3395"/>
      <c r="Z154" s="3395"/>
      <c r="AA154" s="3395"/>
      <c r="AB154" s="3395"/>
      <c r="AC154" s="3395"/>
      <c r="AD154" s="3395"/>
      <c r="AE154" s="3395"/>
      <c r="AF154" s="3395"/>
      <c r="AG154" s="3395"/>
      <c r="AH154" s="3395"/>
      <c r="AI154" s="3396"/>
      <c r="AJ154" s="3396"/>
      <c r="AK154" s="3396"/>
      <c r="AL154" s="3397">
        <v>1</v>
      </c>
      <c r="AM154" s="212"/>
      <c r="AN154" s="212"/>
    </row>
    <row r="155" spans="1:40" ht="27">
      <c r="A155" s="3394"/>
      <c r="B155" s="3428"/>
      <c r="C155" s="3394"/>
      <c r="D155" s="3394"/>
      <c r="E155" s="3394"/>
      <c r="F155" s="3394"/>
      <c r="G155" s="3394"/>
      <c r="H155" s="3394"/>
      <c r="I155" s="3627"/>
      <c r="J155" s="3394"/>
      <c r="K155" s="3394"/>
      <c r="L155" s="3394"/>
      <c r="M155" s="3394"/>
      <c r="N155" s="3394"/>
      <c r="O155" s="3627"/>
      <c r="P155" s="3627"/>
      <c r="Q155" s="3627"/>
      <c r="R155" s="3627"/>
      <c r="S155" s="3627"/>
      <c r="T155" s="3395"/>
      <c r="U155" s="3395"/>
      <c r="V155" s="3395"/>
      <c r="W155" s="3395"/>
      <c r="X155" s="3395"/>
      <c r="Y155" s="3395"/>
      <c r="Z155" s="3395"/>
      <c r="AA155" s="3395"/>
      <c r="AB155" s="3395"/>
      <c r="AC155" s="3395"/>
      <c r="AD155" s="3395"/>
      <c r="AE155" s="3395"/>
      <c r="AF155" s="3395"/>
      <c r="AG155" s="3395"/>
      <c r="AH155" s="3395"/>
      <c r="AI155" s="3396"/>
      <c r="AJ155" s="3396"/>
      <c r="AK155" s="3396"/>
      <c r="AL155" s="3397">
        <v>1</v>
      </c>
    </row>
    <row r="156" spans="1:40" customFormat="1" ht="30" customHeight="1">
      <c r="A156" s="3483"/>
      <c r="B156" s="3483"/>
      <c r="C156" s="3483"/>
      <c r="D156" s="3484" t="s">
        <v>5951</v>
      </c>
      <c r="E156" s="3484"/>
      <c r="F156" s="3484"/>
      <c r="G156" s="3484"/>
      <c r="H156" s="3484"/>
      <c r="I156" s="3484"/>
      <c r="J156" s="3484"/>
      <c r="K156" s="3484"/>
      <c r="L156" s="3484"/>
      <c r="M156" s="3484"/>
      <c r="N156" s="3484"/>
      <c r="O156" s="3484"/>
      <c r="P156" s="3485"/>
      <c r="Q156" s="3485"/>
      <c r="R156" s="3485"/>
      <c r="S156" s="3485"/>
      <c r="T156" s="3483"/>
      <c r="U156" s="3483"/>
      <c r="V156" s="3483"/>
      <c r="W156" s="3483"/>
      <c r="X156" s="3483"/>
      <c r="Y156" s="3600"/>
      <c r="Z156" s="3600"/>
      <c r="AA156" s="3600"/>
      <c r="AB156" s="3600"/>
      <c r="AC156" s="3600"/>
      <c r="AD156" s="3600"/>
      <c r="AE156" s="3600"/>
      <c r="AF156" s="3600"/>
      <c r="AG156" s="3600"/>
      <c r="AH156" s="3600"/>
      <c r="AI156" s="3600"/>
      <c r="AJ156" s="3396"/>
      <c r="AK156" s="3396"/>
      <c r="AL156" s="3397">
        <v>1</v>
      </c>
      <c r="AM156" s="212"/>
      <c r="AN156" s="212"/>
    </row>
    <row r="157" spans="1:40" customFormat="1" ht="30" customHeight="1">
      <c r="A157" s="3483"/>
      <c r="B157" s="3483"/>
      <c r="C157" s="3483"/>
      <c r="D157" s="3484" t="s">
        <v>5953</v>
      </c>
      <c r="E157" s="3484"/>
      <c r="F157" s="3484"/>
      <c r="G157" s="3484"/>
      <c r="H157" s="3484"/>
      <c r="I157" s="3484"/>
      <c r="J157" s="3484"/>
      <c r="K157" s="3484"/>
      <c r="L157" s="3484"/>
      <c r="M157" s="3484"/>
      <c r="N157" s="3484"/>
      <c r="O157" s="3484"/>
      <c r="P157" s="3485"/>
      <c r="Q157" s="3485"/>
      <c r="R157" s="3485"/>
      <c r="S157" s="3485"/>
      <c r="T157" s="3483"/>
      <c r="U157" s="3483"/>
      <c r="V157" s="3483"/>
      <c r="W157" s="3483"/>
      <c r="X157" s="3483"/>
      <c r="Y157" s="3600"/>
      <c r="Z157" s="3600"/>
      <c r="AA157" s="3600"/>
      <c r="AB157" s="3600"/>
      <c r="AC157" s="3600"/>
      <c r="AD157" s="3600"/>
      <c r="AE157" s="3600"/>
      <c r="AF157" s="3600"/>
      <c r="AG157" s="3600"/>
      <c r="AH157" s="3600"/>
      <c r="AI157" s="3600"/>
      <c r="AJ157" s="3396"/>
      <c r="AK157" s="3396"/>
      <c r="AL157" s="3397">
        <v>1</v>
      </c>
      <c r="AM157" s="212"/>
      <c r="AN157" s="212"/>
    </row>
    <row r="158" spans="1:40" customFormat="1" ht="30" customHeight="1">
      <c r="A158" s="3483"/>
      <c r="B158" s="3483"/>
      <c r="C158" s="3483"/>
      <c r="D158" s="3484" t="s">
        <v>5955</v>
      </c>
      <c r="E158" s="3484"/>
      <c r="F158" s="3484"/>
      <c r="G158" s="3484"/>
      <c r="H158" s="3484"/>
      <c r="I158" s="3484"/>
      <c r="J158" s="3484"/>
      <c r="K158" s="3484"/>
      <c r="L158" s="3484"/>
      <c r="M158" s="3484"/>
      <c r="N158" s="3484"/>
      <c r="O158" s="3484"/>
      <c r="P158" s="3485"/>
      <c r="Q158" s="3485"/>
      <c r="R158" s="3485"/>
      <c r="S158" s="3485"/>
      <c r="T158" s="3483"/>
      <c r="U158" s="3483"/>
      <c r="V158" s="3483"/>
      <c r="W158" s="3483"/>
      <c r="X158" s="3483"/>
      <c r="Y158" s="3600"/>
      <c r="Z158" s="3600"/>
      <c r="AA158" s="3600"/>
      <c r="AB158" s="3600"/>
      <c r="AC158" s="3600"/>
      <c r="AD158" s="3600"/>
      <c r="AE158" s="3600"/>
      <c r="AF158" s="3600"/>
      <c r="AG158" s="3600"/>
      <c r="AH158" s="3600"/>
      <c r="AI158" s="3600"/>
      <c r="AJ158" s="3396"/>
      <c r="AK158" s="3396"/>
      <c r="AL158" s="3397">
        <v>1</v>
      </c>
      <c r="AM158" s="212"/>
      <c r="AN158" s="212"/>
    </row>
    <row r="159" spans="1:40" customFormat="1" ht="30" customHeight="1">
      <c r="A159" s="3483"/>
      <c r="B159" s="3483"/>
      <c r="C159" s="3483"/>
      <c r="D159" s="3484" t="s">
        <v>5957</v>
      </c>
      <c r="E159" s="3484"/>
      <c r="F159" s="3484"/>
      <c r="G159" s="3484"/>
      <c r="H159" s="3484"/>
      <c r="I159" s="3484"/>
      <c r="J159" s="3484"/>
      <c r="K159" s="3484"/>
      <c r="L159" s="3484"/>
      <c r="M159" s="3484"/>
      <c r="N159" s="3484"/>
      <c r="O159" s="3484"/>
      <c r="P159" s="3485"/>
      <c r="Q159" s="3485"/>
      <c r="R159" s="3485"/>
      <c r="S159" s="3485"/>
      <c r="T159" s="3483"/>
      <c r="U159" s="3483"/>
      <c r="V159" s="3483"/>
      <c r="W159" s="3483"/>
      <c r="X159" s="3483"/>
      <c r="Y159" s="3600"/>
      <c r="Z159" s="3600"/>
      <c r="AA159" s="3600"/>
      <c r="AB159" s="3600"/>
      <c r="AC159" s="3600"/>
      <c r="AD159" s="3600"/>
      <c r="AE159" s="3600"/>
      <c r="AF159" s="3600"/>
      <c r="AG159" s="3600"/>
      <c r="AH159" s="3600"/>
      <c r="AI159" s="3600"/>
      <c r="AJ159" s="3396"/>
      <c r="AK159" s="3396"/>
      <c r="AL159" s="3397">
        <v>1</v>
      </c>
      <c r="AM159" s="212"/>
      <c r="AN159" s="212"/>
    </row>
    <row r="160" spans="1:40" customFormat="1" ht="30" customHeight="1">
      <c r="A160" s="3483"/>
      <c r="B160" s="3483"/>
      <c r="C160" s="3483"/>
      <c r="D160" s="3486" t="s">
        <v>5959</v>
      </c>
      <c r="E160" s="3484"/>
      <c r="F160" s="3487"/>
      <c r="G160" s="3484"/>
      <c r="H160" s="3484"/>
      <c r="I160" s="3484"/>
      <c r="J160" s="3484"/>
      <c r="K160" s="3487"/>
      <c r="L160" s="3487"/>
      <c r="M160" s="3487"/>
      <c r="N160" s="3487"/>
      <c r="O160" s="3487"/>
      <c r="P160" s="3488" t="s">
        <v>5960</v>
      </c>
      <c r="Q160" s="3488"/>
      <c r="R160" s="3488"/>
      <c r="S160" s="3488"/>
      <c r="T160" s="3483"/>
      <c r="U160" s="3483"/>
      <c r="V160" s="3483"/>
      <c r="W160" s="3483"/>
      <c r="X160" s="3483"/>
      <c r="Y160" s="3600"/>
      <c r="Z160" s="3600"/>
      <c r="AA160" s="3600"/>
      <c r="AB160" s="3600"/>
      <c r="AC160" s="3600"/>
      <c r="AD160" s="3600"/>
      <c r="AE160" s="3600"/>
      <c r="AF160" s="3600"/>
      <c r="AG160" s="3600"/>
      <c r="AH160" s="3600"/>
      <c r="AI160" s="3600"/>
      <c r="AJ160" s="3396"/>
      <c r="AK160" s="3396"/>
      <c r="AL160" s="3397">
        <v>1</v>
      </c>
      <c r="AM160" s="212"/>
      <c r="AN160" s="212"/>
    </row>
    <row r="161" spans="1:40" customFormat="1" ht="30" customHeight="1">
      <c r="A161" s="3483"/>
      <c r="B161" s="3483"/>
      <c r="C161" s="3483"/>
      <c r="D161" s="3483"/>
      <c r="E161" s="3483"/>
      <c r="F161" s="3483"/>
      <c r="G161" s="3483"/>
      <c r="H161" s="3483"/>
      <c r="I161" s="3483"/>
      <c r="J161" s="3483"/>
      <c r="K161" s="3483"/>
      <c r="L161" s="3483"/>
      <c r="M161" s="3483"/>
      <c r="N161" s="3483"/>
      <c r="O161" s="3483"/>
      <c r="P161" s="3483"/>
      <c r="Q161" s="3483"/>
      <c r="R161" s="3483"/>
      <c r="S161" s="3483"/>
      <c r="T161" s="3483"/>
      <c r="U161" s="3483"/>
      <c r="V161" s="3483"/>
      <c r="W161" s="3483"/>
      <c r="X161" s="3483"/>
      <c r="Y161" s="3600"/>
      <c r="Z161" s="3600"/>
      <c r="AA161" s="3600"/>
      <c r="AB161" s="3600"/>
      <c r="AC161" s="3600"/>
      <c r="AD161" s="3600"/>
      <c r="AE161" s="3600"/>
      <c r="AF161" s="3600"/>
      <c r="AG161" s="3600"/>
      <c r="AH161" s="3600"/>
      <c r="AI161" s="3600"/>
      <c r="AJ161" s="3396"/>
      <c r="AK161" s="3396"/>
      <c r="AL161" s="3397">
        <v>1</v>
      </c>
      <c r="AM161" s="212"/>
      <c r="AN161" s="212"/>
    </row>
    <row r="162" spans="1:40" customFormat="1" ht="30" customHeight="1">
      <c r="A162" s="3483"/>
      <c r="B162" s="3483"/>
      <c r="C162" s="3483"/>
      <c r="D162" s="117" t="s">
        <v>5961</v>
      </c>
      <c r="E162" s="117"/>
      <c r="F162" s="117"/>
      <c r="G162" s="117"/>
      <c r="H162" s="117"/>
      <c r="I162" s="117"/>
      <c r="J162" s="117"/>
      <c r="K162" s="117"/>
      <c r="L162" s="117"/>
      <c r="M162" s="117"/>
      <c r="N162" s="117"/>
      <c r="O162" s="117"/>
      <c r="P162" s="3485"/>
      <c r="Q162" s="3485"/>
      <c r="R162" s="3485"/>
      <c r="S162" s="3485"/>
      <c r="T162" s="3483"/>
      <c r="U162" s="3483"/>
      <c r="V162" s="3483"/>
      <c r="W162" s="3483"/>
      <c r="X162" s="3489"/>
      <c r="Y162" s="3600"/>
      <c r="Z162" s="3600"/>
      <c r="AA162" s="3600"/>
      <c r="AB162" s="3600"/>
      <c r="AC162" s="3600"/>
      <c r="AD162" s="3600"/>
      <c r="AE162" s="3600"/>
      <c r="AF162" s="3600"/>
      <c r="AG162" s="3600"/>
      <c r="AH162" s="3600"/>
      <c r="AI162" s="3600"/>
      <c r="AJ162" s="3396"/>
      <c r="AK162" s="3396"/>
      <c r="AL162" s="3397">
        <v>1</v>
      </c>
      <c r="AM162" s="212"/>
      <c r="AN162" s="212"/>
    </row>
    <row r="163" spans="1:40" customFormat="1" ht="30" customHeight="1">
      <c r="A163" s="3483"/>
      <c r="B163" s="3483"/>
      <c r="C163" s="3483"/>
      <c r="D163" s="2970" t="s">
        <v>5962</v>
      </c>
      <c r="E163" s="117"/>
      <c r="F163" s="117"/>
      <c r="G163" s="117"/>
      <c r="H163" s="117"/>
      <c r="I163" s="117"/>
      <c r="J163" s="117"/>
      <c r="K163" s="117"/>
      <c r="L163" s="117"/>
      <c r="M163" s="117"/>
      <c r="N163" s="117"/>
      <c r="O163" s="117"/>
      <c r="P163" s="3487" t="s">
        <v>5963</v>
      </c>
      <c r="Q163" s="3487" t="s">
        <v>5963</v>
      </c>
      <c r="R163" s="3487" t="s">
        <v>5963</v>
      </c>
      <c r="S163" s="3487" t="s">
        <v>5963</v>
      </c>
      <c r="T163" s="3483"/>
      <c r="U163" s="3483"/>
      <c r="V163" s="3483"/>
      <c r="W163" s="3483"/>
      <c r="X163" s="3489"/>
      <c r="Y163" s="3600"/>
      <c r="Z163" s="3600"/>
      <c r="AA163" s="3600"/>
      <c r="AB163" s="3600"/>
      <c r="AC163" s="3600"/>
      <c r="AD163" s="3600"/>
      <c r="AE163" s="3600"/>
      <c r="AF163" s="3600"/>
      <c r="AG163" s="3600"/>
      <c r="AH163" s="3600"/>
      <c r="AI163" s="3600"/>
      <c r="AJ163" s="3483"/>
      <c r="AK163" s="3483"/>
      <c r="AL163" s="3397">
        <v>1</v>
      </c>
      <c r="AM163" s="212"/>
      <c r="AN163" s="212"/>
    </row>
    <row r="164" spans="1:40" customFormat="1" ht="30" customHeight="1">
      <c r="A164" s="3483"/>
      <c r="B164" s="3483"/>
      <c r="C164" s="3483"/>
      <c r="D164" s="117" t="s">
        <v>5965</v>
      </c>
      <c r="E164" s="117"/>
      <c r="F164" s="117"/>
      <c r="G164" s="117"/>
      <c r="H164" s="117"/>
      <c r="I164" s="117"/>
      <c r="J164" s="117"/>
      <c r="K164" s="117"/>
      <c r="L164" s="117"/>
      <c r="M164" s="117"/>
      <c r="N164" s="117"/>
      <c r="O164" s="117"/>
      <c r="P164" s="3485"/>
      <c r="Q164" s="3485"/>
      <c r="R164" s="3485"/>
      <c r="S164" s="3485"/>
      <c r="T164" s="3483"/>
      <c r="U164" s="3483"/>
      <c r="V164" s="3483"/>
      <c r="W164" s="3483"/>
      <c r="X164" s="3483"/>
      <c r="Y164" s="3600"/>
      <c r="Z164" s="3600"/>
      <c r="AA164" s="3600"/>
      <c r="AB164" s="3600"/>
      <c r="AC164" s="3600"/>
      <c r="AD164" s="3600"/>
      <c r="AE164" s="3600"/>
      <c r="AF164" s="3600"/>
      <c r="AG164" s="3600"/>
      <c r="AH164" s="3600"/>
      <c r="AI164" s="3600"/>
      <c r="AJ164" s="3483"/>
      <c r="AK164" s="3483"/>
      <c r="AL164" s="3397">
        <v>1</v>
      </c>
      <c r="AM164" s="212"/>
      <c r="AN164" s="212"/>
    </row>
    <row r="165" spans="1:40" customFormat="1" ht="30" customHeight="1">
      <c r="A165" s="3483"/>
      <c r="B165" s="3483"/>
      <c r="C165" s="3483"/>
      <c r="D165" s="3490" t="s">
        <v>5967</v>
      </c>
      <c r="E165" s="117"/>
      <c r="F165" s="117"/>
      <c r="G165" s="117"/>
      <c r="H165" s="117"/>
      <c r="I165" s="117"/>
      <c r="J165" s="117"/>
      <c r="K165" s="117"/>
      <c r="L165" s="117"/>
      <c r="M165" s="117"/>
      <c r="N165" s="117"/>
      <c r="O165" s="117"/>
      <c r="P165" s="3485"/>
      <c r="Q165" s="3485"/>
      <c r="R165" s="3485"/>
      <c r="S165" s="3485"/>
      <c r="T165" s="3483"/>
      <c r="U165" s="3483"/>
      <c r="V165" s="3483"/>
      <c r="W165" s="3483"/>
      <c r="X165" s="3483"/>
      <c r="Y165" s="3600"/>
      <c r="Z165" s="3600"/>
      <c r="AA165" s="3600"/>
      <c r="AB165" s="3600"/>
      <c r="AC165" s="3600"/>
      <c r="AD165" s="3600"/>
      <c r="AE165" s="3600"/>
      <c r="AF165" s="3600"/>
      <c r="AG165" s="3600"/>
      <c r="AH165" s="3600"/>
      <c r="AI165" s="3600"/>
      <c r="AJ165" s="3483"/>
      <c r="AK165" s="3483"/>
      <c r="AL165" s="3397">
        <v>1</v>
      </c>
      <c r="AM165" s="212"/>
      <c r="AN165" s="212"/>
    </row>
    <row r="166" spans="1:40" customFormat="1" ht="30" customHeight="1">
      <c r="A166" s="3483"/>
      <c r="B166" s="3483"/>
      <c r="C166" s="3483"/>
      <c r="D166" s="2988" t="s">
        <v>5969</v>
      </c>
      <c r="E166" s="117"/>
      <c r="F166" s="117"/>
      <c r="G166" s="117"/>
      <c r="H166" s="117"/>
      <c r="I166" s="117"/>
      <c r="J166" s="117"/>
      <c r="K166" s="117"/>
      <c r="L166" s="117"/>
      <c r="M166" s="117"/>
      <c r="N166" s="117"/>
      <c r="O166" s="117"/>
      <c r="P166" s="3488" t="s">
        <v>5970</v>
      </c>
      <c r="Q166" s="3488"/>
      <c r="R166" s="3488"/>
      <c r="S166" s="3488"/>
      <c r="T166" s="3483"/>
      <c r="U166" s="3483"/>
      <c r="V166" s="3483"/>
      <c r="W166" s="3483"/>
      <c r="X166" s="3483"/>
      <c r="Y166" s="3600"/>
      <c r="Z166" s="3600"/>
      <c r="AA166" s="3600"/>
      <c r="AB166" s="3600"/>
      <c r="AC166" s="3600"/>
      <c r="AD166" s="3600"/>
      <c r="AE166" s="3600"/>
      <c r="AF166" s="3600"/>
      <c r="AG166" s="3600"/>
      <c r="AH166" s="3600"/>
      <c r="AI166" s="3600"/>
      <c r="AJ166" s="3483"/>
      <c r="AK166" s="3483"/>
      <c r="AL166" s="3397">
        <v>1</v>
      </c>
      <c r="AM166" s="212"/>
      <c r="AN166" s="212"/>
    </row>
    <row r="167" spans="1:40" customFormat="1" ht="30" customHeight="1">
      <c r="A167" s="3483"/>
      <c r="B167" s="3483"/>
      <c r="C167" s="3483"/>
      <c r="D167" s="3483"/>
      <c r="E167" s="3483"/>
      <c r="F167" s="3483"/>
      <c r="G167" s="3483"/>
      <c r="H167" s="3483"/>
      <c r="I167" s="3483"/>
      <c r="J167" s="3483"/>
      <c r="K167" s="3483"/>
      <c r="L167" s="3483"/>
      <c r="M167" s="3483"/>
      <c r="N167" s="3483"/>
      <c r="O167" s="3483"/>
      <c r="P167" s="3483"/>
      <c r="Q167" s="3483"/>
      <c r="R167" s="3483"/>
      <c r="S167" s="3483"/>
      <c r="T167" s="3483"/>
      <c r="U167" s="3483"/>
      <c r="V167" s="3483"/>
      <c r="W167" s="3483"/>
      <c r="X167" s="3483"/>
      <c r="Y167" s="3600"/>
      <c r="Z167" s="3600"/>
      <c r="AA167" s="3600"/>
      <c r="AB167" s="3600"/>
      <c r="AC167" s="3600"/>
      <c r="AD167" s="3600"/>
      <c r="AE167" s="3600"/>
      <c r="AF167" s="3600"/>
      <c r="AG167" s="3600"/>
      <c r="AH167" s="3600"/>
      <c r="AI167" s="3600"/>
      <c r="AJ167" s="3483"/>
      <c r="AK167" s="3483"/>
      <c r="AL167" s="3397">
        <v>1</v>
      </c>
      <c r="AM167" s="212"/>
      <c r="AN167" s="212"/>
    </row>
    <row r="168" spans="1:40" customFormat="1" ht="30" customHeight="1">
      <c r="A168" s="3483"/>
      <c r="B168" s="3483"/>
      <c r="C168" s="3483"/>
      <c r="D168" s="2970" t="s">
        <v>5973</v>
      </c>
      <c r="E168" s="117"/>
      <c r="F168" s="117"/>
      <c r="G168" s="117"/>
      <c r="H168" s="117"/>
      <c r="I168" s="117"/>
      <c r="J168" s="117"/>
      <c r="K168" s="117"/>
      <c r="L168" s="117"/>
      <c r="M168" s="117"/>
      <c r="N168" s="117"/>
      <c r="O168" s="117"/>
      <c r="P168" s="3485"/>
      <c r="Q168" s="3485"/>
      <c r="R168" s="3485"/>
      <c r="S168" s="3485"/>
      <c r="T168" s="3483"/>
      <c r="U168" s="3483"/>
      <c r="V168" s="3483"/>
      <c r="W168" s="3483"/>
      <c r="X168" s="3483"/>
      <c r="Y168" s="3600"/>
      <c r="Z168" s="3600"/>
      <c r="AA168" s="3600"/>
      <c r="AB168" s="3600"/>
      <c r="AC168" s="3600"/>
      <c r="AD168" s="3600"/>
      <c r="AE168" s="3600"/>
      <c r="AF168" s="3600"/>
      <c r="AG168" s="3600"/>
      <c r="AH168" s="3600"/>
      <c r="AI168" s="3600"/>
      <c r="AJ168" s="3483"/>
      <c r="AK168" s="3483"/>
      <c r="AL168" s="3397">
        <v>1</v>
      </c>
      <c r="AM168" s="212"/>
      <c r="AN168" s="212"/>
    </row>
    <row r="169" spans="1:40" customFormat="1" ht="30" customHeight="1">
      <c r="A169" s="3483"/>
      <c r="B169" s="3483"/>
      <c r="C169" s="3483"/>
      <c r="D169" s="117" t="s">
        <v>5974</v>
      </c>
      <c r="E169" s="117"/>
      <c r="F169" s="117"/>
      <c r="G169" s="117"/>
      <c r="H169" s="117"/>
      <c r="I169" s="117"/>
      <c r="J169" s="117"/>
      <c r="K169" s="117"/>
      <c r="L169" s="117"/>
      <c r="M169" s="117"/>
      <c r="N169" s="117"/>
      <c r="O169" s="117"/>
      <c r="P169" s="3485"/>
      <c r="Q169" s="3485"/>
      <c r="R169" s="3485"/>
      <c r="S169" s="3485"/>
      <c r="T169" s="3483"/>
      <c r="U169" s="3483"/>
      <c r="V169" s="3483"/>
      <c r="W169" s="3483"/>
      <c r="X169" s="3483"/>
      <c r="Y169" s="3600"/>
      <c r="Z169" s="3600"/>
      <c r="AA169" s="3600"/>
      <c r="AB169" s="3600"/>
      <c r="AC169" s="3600"/>
      <c r="AD169" s="3600"/>
      <c r="AE169" s="3600"/>
      <c r="AF169" s="3600"/>
      <c r="AG169" s="3600"/>
      <c r="AH169" s="3600"/>
      <c r="AI169" s="3600"/>
      <c r="AJ169" s="3483"/>
      <c r="AK169" s="3483"/>
      <c r="AL169" s="3397">
        <v>1</v>
      </c>
      <c r="AM169" s="212"/>
      <c r="AN169" s="212"/>
    </row>
    <row r="170" spans="1:40" customFormat="1" ht="30" customHeight="1">
      <c r="A170" s="3483"/>
      <c r="B170" s="3483"/>
      <c r="C170" s="3483"/>
      <c r="D170" s="117" t="s">
        <v>5975</v>
      </c>
      <c r="E170" s="117"/>
      <c r="F170" s="117"/>
      <c r="G170" s="117"/>
      <c r="H170" s="117"/>
      <c r="I170" s="117"/>
      <c r="J170" s="117"/>
      <c r="K170" s="117"/>
      <c r="L170" s="117"/>
      <c r="M170" s="117"/>
      <c r="N170" s="117"/>
      <c r="O170" s="117"/>
      <c r="P170" s="3485"/>
      <c r="Q170" s="3485"/>
      <c r="R170" s="3485"/>
      <c r="S170" s="3485"/>
      <c r="T170" s="3483"/>
      <c r="U170" s="3483"/>
      <c r="V170" s="3483"/>
      <c r="W170" s="3483"/>
      <c r="X170" s="3483"/>
      <c r="Y170" s="3600"/>
      <c r="Z170" s="3600"/>
      <c r="AA170" s="3600"/>
      <c r="AB170" s="3600"/>
      <c r="AC170" s="3600"/>
      <c r="AD170" s="3600"/>
      <c r="AE170" s="3600"/>
      <c r="AF170" s="3600"/>
      <c r="AG170" s="3600"/>
      <c r="AH170" s="3600"/>
      <c r="AI170" s="3600"/>
      <c r="AJ170" s="3483"/>
      <c r="AK170" s="3483"/>
      <c r="AL170" s="3397">
        <v>1</v>
      </c>
      <c r="AM170" s="212"/>
      <c r="AN170" s="212"/>
    </row>
    <row r="171" spans="1:40" customFormat="1" ht="30" customHeight="1">
      <c r="A171" s="3483"/>
      <c r="B171" s="3483"/>
      <c r="C171" s="3483"/>
      <c r="D171" s="117" t="s">
        <v>5976</v>
      </c>
      <c r="E171" s="117"/>
      <c r="F171" s="117"/>
      <c r="G171" s="117"/>
      <c r="H171" s="117"/>
      <c r="I171" s="117"/>
      <c r="J171" s="117"/>
      <c r="K171" s="117"/>
      <c r="L171" s="117"/>
      <c r="M171" s="117"/>
      <c r="N171" s="117"/>
      <c r="O171" s="117"/>
      <c r="P171" s="3485"/>
      <c r="Q171" s="3485"/>
      <c r="R171" s="3485"/>
      <c r="S171" s="3485"/>
      <c r="T171" s="3483"/>
      <c r="U171" s="3483"/>
      <c r="V171" s="3483"/>
      <c r="W171" s="3483"/>
      <c r="X171" s="3483"/>
      <c r="Y171" s="3600"/>
      <c r="Z171" s="3600"/>
      <c r="AA171" s="3600"/>
      <c r="AB171" s="3600"/>
      <c r="AC171" s="3600"/>
      <c r="AD171" s="3600"/>
      <c r="AE171" s="3600"/>
      <c r="AF171" s="3600"/>
      <c r="AG171" s="3600"/>
      <c r="AH171" s="3600"/>
      <c r="AI171" s="3600"/>
      <c r="AJ171" s="3483"/>
      <c r="AK171" s="3483"/>
      <c r="AL171" s="3397">
        <v>1</v>
      </c>
      <c r="AM171" s="212"/>
      <c r="AN171" s="212"/>
    </row>
    <row r="172" spans="1:40" customFormat="1" ht="30" customHeight="1">
      <c r="A172" s="3483"/>
      <c r="B172" s="3483"/>
      <c r="C172" s="3483"/>
      <c r="D172" s="117" t="s">
        <v>5977</v>
      </c>
      <c r="E172" s="117"/>
      <c r="F172" s="117"/>
      <c r="G172" s="117"/>
      <c r="H172" s="117"/>
      <c r="I172" s="117"/>
      <c r="J172" s="117"/>
      <c r="K172" s="117"/>
      <c r="L172" s="117"/>
      <c r="M172" s="117"/>
      <c r="N172" s="117"/>
      <c r="O172" s="117"/>
      <c r="P172" s="3485"/>
      <c r="Q172" s="3485"/>
      <c r="R172" s="3485"/>
      <c r="S172" s="3485"/>
      <c r="T172" s="3483"/>
      <c r="U172" s="3483"/>
      <c r="V172" s="3483"/>
      <c r="W172" s="3483"/>
      <c r="X172" s="3483"/>
      <c r="Y172" s="3600"/>
      <c r="Z172" s="3600"/>
      <c r="AA172" s="3600"/>
      <c r="AB172" s="3600"/>
      <c r="AC172" s="3600"/>
      <c r="AD172" s="3600"/>
      <c r="AE172" s="3600"/>
      <c r="AF172" s="3600"/>
      <c r="AG172" s="3600"/>
      <c r="AH172" s="3600"/>
      <c r="AI172" s="3600"/>
      <c r="AJ172" s="3483"/>
      <c r="AK172" s="3483"/>
      <c r="AL172" s="3397">
        <v>1</v>
      </c>
      <c r="AM172" s="212"/>
      <c r="AN172" s="212"/>
    </row>
    <row r="173" spans="1:40" customFormat="1" ht="30" customHeight="1">
      <c r="A173" s="3483"/>
      <c r="B173" s="3483"/>
      <c r="C173" s="3483"/>
      <c r="D173" s="117" t="s">
        <v>5978</v>
      </c>
      <c r="E173" s="117"/>
      <c r="F173" s="117"/>
      <c r="G173" s="117"/>
      <c r="H173" s="117"/>
      <c r="I173" s="117"/>
      <c r="J173" s="117"/>
      <c r="K173" s="117"/>
      <c r="L173" s="117"/>
      <c r="M173" s="117"/>
      <c r="N173" s="117"/>
      <c r="O173" s="117"/>
      <c r="P173" s="3485"/>
      <c r="Q173" s="3485"/>
      <c r="R173" s="3485"/>
      <c r="S173" s="3485"/>
      <c r="T173" s="3483"/>
      <c r="U173" s="3483"/>
      <c r="V173" s="3483"/>
      <c r="W173" s="3483"/>
      <c r="X173" s="3483"/>
      <c r="Y173" s="3483"/>
      <c r="Z173" s="3483"/>
      <c r="AA173" s="3483"/>
      <c r="AB173" s="3483"/>
      <c r="AC173" s="3483"/>
      <c r="AD173" s="3483"/>
      <c r="AE173" s="3483"/>
      <c r="AF173" s="3483"/>
      <c r="AG173" s="3483"/>
      <c r="AH173" s="3483"/>
      <c r="AI173" s="3483"/>
      <c r="AJ173" s="3483"/>
      <c r="AK173" s="3483"/>
      <c r="AL173" s="3397">
        <v>1</v>
      </c>
      <c r="AM173" s="212"/>
      <c r="AN173" s="212"/>
    </row>
    <row r="174" spans="1:40" customFormat="1" ht="30" customHeight="1">
      <c r="A174" s="3483"/>
      <c r="B174" s="3483"/>
      <c r="C174" s="3483"/>
      <c r="D174" s="2988" t="s">
        <v>5979</v>
      </c>
      <c r="E174" s="117"/>
      <c r="F174" s="117"/>
      <c r="G174" s="117"/>
      <c r="H174" s="117"/>
      <c r="I174" s="117"/>
      <c r="J174" s="117"/>
      <c r="K174" s="117"/>
      <c r="L174" s="117"/>
      <c r="M174" s="117"/>
      <c r="N174" s="117"/>
      <c r="O174" s="117"/>
      <c r="P174" s="3485"/>
      <c r="Q174" s="3485"/>
      <c r="R174" s="3485"/>
      <c r="S174" s="3485"/>
      <c r="T174" s="3483"/>
      <c r="U174" s="3483"/>
      <c r="V174" s="3483"/>
      <c r="W174" s="3483"/>
      <c r="X174" s="3483"/>
      <c r="Y174" s="3483"/>
      <c r="Z174" s="3483"/>
      <c r="AA174" s="3483"/>
      <c r="AB174" s="3483"/>
      <c r="AC174" s="3483"/>
      <c r="AD174" s="3483"/>
      <c r="AE174" s="3483"/>
      <c r="AF174" s="3483"/>
      <c r="AG174" s="3483"/>
      <c r="AH174" s="3483"/>
      <c r="AI174" s="3483"/>
      <c r="AJ174" s="3483"/>
      <c r="AK174" s="3483"/>
      <c r="AL174" s="3397">
        <v>1</v>
      </c>
      <c r="AM174" s="212"/>
      <c r="AN174" s="212"/>
    </row>
    <row r="175" spans="1:40" customFormat="1" ht="30" customHeight="1">
      <c r="A175" s="3483"/>
      <c r="B175" s="3483"/>
      <c r="C175" s="3483"/>
      <c r="D175" s="2988" t="s">
        <v>5980</v>
      </c>
      <c r="E175" s="117"/>
      <c r="F175" s="117"/>
      <c r="G175" s="117"/>
      <c r="H175" s="117"/>
      <c r="I175" s="117"/>
      <c r="J175" s="117"/>
      <c r="K175" s="117"/>
      <c r="L175" s="117"/>
      <c r="M175" s="117"/>
      <c r="N175" s="117"/>
      <c r="O175" s="117"/>
      <c r="P175" s="3485"/>
      <c r="Q175" s="3485"/>
      <c r="R175" s="3485"/>
      <c r="S175" s="3485"/>
      <c r="T175" s="3483"/>
      <c r="U175" s="3483"/>
      <c r="V175" s="3483"/>
      <c r="W175" s="3483"/>
      <c r="X175" s="3483"/>
      <c r="Y175" s="3483"/>
      <c r="Z175" s="3483"/>
      <c r="AA175" s="3483"/>
      <c r="AB175" s="3483"/>
      <c r="AC175" s="3483"/>
      <c r="AD175" s="3483"/>
      <c r="AE175" s="3483"/>
      <c r="AF175" s="3483"/>
      <c r="AG175" s="3483"/>
      <c r="AH175" s="3483"/>
      <c r="AI175" s="3483"/>
      <c r="AJ175" s="3483"/>
      <c r="AK175" s="3483"/>
      <c r="AL175" s="3397">
        <v>1</v>
      </c>
      <c r="AM175" s="212"/>
      <c r="AN175" s="212"/>
    </row>
    <row r="176" spans="1:40" customFormat="1" ht="30" customHeight="1">
      <c r="A176" s="3483"/>
      <c r="B176" s="3483"/>
      <c r="C176" s="3483"/>
      <c r="D176" s="3483"/>
      <c r="E176" s="3483"/>
      <c r="F176" s="3483"/>
      <c r="G176" s="3483"/>
      <c r="H176" s="3483"/>
      <c r="I176" s="3483"/>
      <c r="J176" s="3483"/>
      <c r="K176" s="3483"/>
      <c r="L176" s="3483"/>
      <c r="M176" s="3483"/>
      <c r="N176" s="3483"/>
      <c r="O176" s="3483"/>
      <c r="P176" s="3483"/>
      <c r="Q176" s="3483"/>
      <c r="R176" s="3483"/>
      <c r="S176" s="3483"/>
      <c r="T176" s="3483"/>
      <c r="U176" s="3483"/>
      <c r="V176" s="3483"/>
      <c r="W176" s="3483"/>
      <c r="X176" s="3483"/>
      <c r="Y176" s="3483"/>
      <c r="Z176" s="3483"/>
      <c r="AA176" s="3483"/>
      <c r="AB176" s="3483"/>
      <c r="AC176" s="3483"/>
      <c r="AD176" s="3483"/>
      <c r="AE176" s="3483"/>
      <c r="AF176" s="3483"/>
      <c r="AG176" s="3483"/>
      <c r="AH176" s="3483"/>
      <c r="AI176" s="3483"/>
      <c r="AJ176" s="3483"/>
      <c r="AK176" s="3483"/>
      <c r="AL176" s="3397">
        <v>1</v>
      </c>
      <c r="AM176" s="212"/>
      <c r="AN176" s="212"/>
    </row>
    <row r="177" spans="1:40" customFormat="1" ht="30" customHeight="1">
      <c r="A177" s="3483"/>
      <c r="B177" s="3483"/>
      <c r="C177" s="3483"/>
      <c r="D177" s="3491" t="s">
        <v>5981</v>
      </c>
      <c r="E177" s="3492"/>
      <c r="F177" s="3492"/>
      <c r="G177" s="3492"/>
      <c r="H177" s="3492"/>
      <c r="I177" s="3492"/>
      <c r="J177" s="3492"/>
      <c r="K177" s="3492"/>
      <c r="L177" s="3492"/>
      <c r="M177" s="3492"/>
      <c r="N177" s="3492"/>
      <c r="O177" s="3492"/>
      <c r="P177" s="3493"/>
      <c r="Q177" s="3493"/>
      <c r="R177" s="3493"/>
      <c r="S177" s="3493"/>
      <c r="T177" s="3483"/>
      <c r="U177" s="3483"/>
      <c r="V177" s="3483"/>
      <c r="W177" s="3483"/>
      <c r="X177" s="3483"/>
      <c r="Y177" s="3483"/>
      <c r="Z177" s="3483"/>
      <c r="AA177" s="3483"/>
      <c r="AB177" s="3483"/>
      <c r="AC177" s="3483"/>
      <c r="AD177" s="3483"/>
      <c r="AE177" s="3483"/>
      <c r="AF177" s="3483"/>
      <c r="AG177" s="3483"/>
      <c r="AH177" s="3483"/>
      <c r="AI177" s="3483"/>
      <c r="AJ177" s="3483"/>
      <c r="AK177" s="3483"/>
      <c r="AL177" s="3397">
        <v>1</v>
      </c>
      <c r="AM177" s="212"/>
      <c r="AN177" s="212"/>
    </row>
    <row r="178" spans="1:40" customFormat="1" ht="30" customHeight="1">
      <c r="A178" s="3483"/>
      <c r="B178" s="3483"/>
      <c r="C178" s="3483"/>
      <c r="D178" s="3494" t="s">
        <v>5982</v>
      </c>
      <c r="E178" s="3492"/>
      <c r="F178" s="3492"/>
      <c r="G178" s="3492"/>
      <c r="H178" s="3492"/>
      <c r="I178" s="3492"/>
      <c r="J178" s="3492"/>
      <c r="K178" s="3492"/>
      <c r="L178" s="3492"/>
      <c r="M178" s="3492"/>
      <c r="N178" s="3492"/>
      <c r="O178" s="3492"/>
      <c r="P178" s="3493"/>
      <c r="Q178" s="3493"/>
      <c r="R178" s="3493"/>
      <c r="S178" s="3493"/>
      <c r="T178" s="3483"/>
      <c r="U178" s="3483"/>
      <c r="V178" s="3483"/>
      <c r="W178" s="3483"/>
      <c r="X178" s="3483"/>
      <c r="Y178" s="3483"/>
      <c r="Z178" s="3483"/>
      <c r="AA178" s="3483"/>
      <c r="AB178" s="3483"/>
      <c r="AC178" s="3483"/>
      <c r="AD178" s="3483"/>
      <c r="AE178" s="3483"/>
      <c r="AF178" s="3483"/>
      <c r="AG178" s="3483"/>
      <c r="AH178" s="3483"/>
      <c r="AI178" s="3483"/>
      <c r="AJ178" s="3483"/>
      <c r="AK178" s="3483"/>
      <c r="AL178" s="3397">
        <v>1</v>
      </c>
      <c r="AM178" s="212"/>
      <c r="AN178" s="212"/>
    </row>
    <row r="179" spans="1:40" customFormat="1" ht="30" customHeight="1">
      <c r="A179" s="3483"/>
      <c r="B179" s="3483"/>
      <c r="C179" s="3483"/>
      <c r="D179" s="3494" t="s">
        <v>5983</v>
      </c>
      <c r="E179" s="3492"/>
      <c r="F179" s="3492"/>
      <c r="G179" s="3492"/>
      <c r="H179" s="3492"/>
      <c r="I179" s="3492"/>
      <c r="J179" s="3492"/>
      <c r="K179" s="3492"/>
      <c r="L179" s="3492"/>
      <c r="M179" s="3492"/>
      <c r="N179" s="3492"/>
      <c r="O179" s="3492"/>
      <c r="P179" s="3493"/>
      <c r="Q179" s="3493"/>
      <c r="R179" s="3493"/>
      <c r="S179" s="3493"/>
      <c r="T179" s="3483"/>
      <c r="U179" s="3483"/>
      <c r="V179" s="3483"/>
      <c r="W179" s="3483"/>
      <c r="X179" s="3483"/>
      <c r="Y179" s="3483"/>
      <c r="Z179" s="3483"/>
      <c r="AA179" s="3483"/>
      <c r="AB179" s="3483"/>
      <c r="AC179" s="3483"/>
      <c r="AD179" s="3483"/>
      <c r="AE179" s="3483"/>
      <c r="AF179" s="3483"/>
      <c r="AG179" s="3483"/>
      <c r="AH179" s="3483"/>
      <c r="AI179" s="3483"/>
      <c r="AJ179" s="3483"/>
      <c r="AK179" s="3483"/>
      <c r="AL179" s="3397">
        <v>1</v>
      </c>
      <c r="AM179" s="212"/>
      <c r="AN179" s="212"/>
    </row>
    <row r="180" spans="1:40" customFormat="1" ht="30" customHeight="1">
      <c r="A180" s="3483"/>
      <c r="B180" s="3483"/>
      <c r="C180" s="3483"/>
      <c r="D180" s="3494" t="s">
        <v>5984</v>
      </c>
      <c r="E180" s="3492"/>
      <c r="F180" s="3492"/>
      <c r="G180" s="3492"/>
      <c r="H180" s="3492"/>
      <c r="I180" s="3492"/>
      <c r="J180" s="3492"/>
      <c r="K180" s="3492"/>
      <c r="L180" s="3492"/>
      <c r="M180" s="3492"/>
      <c r="N180" s="3492"/>
      <c r="O180" s="3492"/>
      <c r="P180" s="3493"/>
      <c r="Q180" s="3493"/>
      <c r="R180" s="3493"/>
      <c r="S180" s="3493"/>
      <c r="T180" s="3483"/>
      <c r="U180" s="3483"/>
      <c r="V180" s="3483"/>
      <c r="W180" s="3483"/>
      <c r="X180" s="3483"/>
      <c r="Y180" s="3483"/>
      <c r="Z180" s="3483"/>
      <c r="AA180" s="3483"/>
      <c r="AB180" s="3483"/>
      <c r="AC180" s="3483"/>
      <c r="AD180" s="3483"/>
      <c r="AE180" s="3483"/>
      <c r="AF180" s="3483"/>
      <c r="AG180" s="3483"/>
      <c r="AH180" s="3483"/>
      <c r="AI180" s="3483"/>
      <c r="AJ180" s="3483"/>
      <c r="AK180" s="3483"/>
      <c r="AL180" s="3397">
        <v>1</v>
      </c>
      <c r="AM180" s="212"/>
      <c r="AN180" s="212"/>
    </row>
    <row r="181" spans="1:40" customFormat="1" ht="30" customHeight="1">
      <c r="A181" s="3483"/>
      <c r="B181" s="3483"/>
      <c r="C181" s="3483"/>
      <c r="D181" s="3495" t="s">
        <v>5985</v>
      </c>
      <c r="E181" s="3492"/>
      <c r="F181" s="3492"/>
      <c r="G181" s="3492"/>
      <c r="H181" s="3492"/>
      <c r="I181" s="3492"/>
      <c r="J181" s="3492"/>
      <c r="K181" s="3492"/>
      <c r="L181" s="3492"/>
      <c r="M181" s="3492"/>
      <c r="N181" s="3492"/>
      <c r="O181" s="3492"/>
      <c r="P181" s="3493"/>
      <c r="Q181" s="3493"/>
      <c r="R181" s="3493"/>
      <c r="S181" s="3493"/>
      <c r="T181" s="3483"/>
      <c r="U181" s="3483"/>
      <c r="V181" s="3483"/>
      <c r="W181" s="3483"/>
      <c r="X181" s="3483"/>
      <c r="Y181" s="3483"/>
      <c r="Z181" s="3483"/>
      <c r="AA181" s="3483"/>
      <c r="AB181" s="3483"/>
      <c r="AC181" s="3483"/>
      <c r="AD181" s="3483"/>
      <c r="AE181" s="3483"/>
      <c r="AF181" s="3483"/>
      <c r="AG181" s="3483"/>
      <c r="AH181" s="3483"/>
      <c r="AI181" s="3483"/>
      <c r="AJ181" s="3483"/>
      <c r="AK181" s="3483"/>
      <c r="AL181" s="3397">
        <v>1</v>
      </c>
      <c r="AM181" s="212"/>
      <c r="AN181" s="212"/>
    </row>
    <row r="182" spans="1:40" customFormat="1" ht="30" customHeight="1">
      <c r="A182" s="3483"/>
      <c r="B182" s="3483"/>
      <c r="C182" s="3483"/>
      <c r="D182" s="3496" t="s">
        <v>5986</v>
      </c>
      <c r="E182" s="3492"/>
      <c r="F182" s="3492"/>
      <c r="G182" s="3492"/>
      <c r="H182" s="3492"/>
      <c r="I182" s="3492"/>
      <c r="J182" s="3492"/>
      <c r="K182" s="3492"/>
      <c r="L182" s="3492"/>
      <c r="M182" s="3492"/>
      <c r="N182" s="3492"/>
      <c r="O182" s="3492"/>
      <c r="P182" s="3493"/>
      <c r="Q182" s="3493"/>
      <c r="R182" s="3493"/>
      <c r="S182" s="3493"/>
      <c r="T182" s="3483"/>
      <c r="U182" s="3483"/>
      <c r="V182" s="3483"/>
      <c r="W182" s="3483"/>
      <c r="X182" s="3483"/>
      <c r="Y182" s="3483"/>
      <c r="Z182" s="3483"/>
      <c r="AA182" s="3483"/>
      <c r="AB182" s="3483"/>
      <c r="AC182" s="3483"/>
      <c r="AD182" s="3483"/>
      <c r="AE182" s="3483"/>
      <c r="AF182" s="3483"/>
      <c r="AG182" s="3483"/>
      <c r="AH182" s="3483"/>
      <c r="AI182" s="3483"/>
      <c r="AJ182" s="3483"/>
      <c r="AK182" s="3483"/>
      <c r="AL182" s="3397">
        <v>1</v>
      </c>
      <c r="AM182" s="212"/>
      <c r="AN182" s="212"/>
    </row>
    <row r="183" spans="1:40" customFormat="1" ht="30" customHeight="1">
      <c r="A183" s="3483"/>
      <c r="B183" s="3483"/>
      <c r="C183" s="3483"/>
      <c r="D183" s="3496" t="s">
        <v>5987</v>
      </c>
      <c r="E183" s="3492"/>
      <c r="F183" s="3492"/>
      <c r="G183" s="3492"/>
      <c r="H183" s="3492"/>
      <c r="I183" s="3492"/>
      <c r="J183" s="3492"/>
      <c r="K183" s="3492"/>
      <c r="L183" s="3492"/>
      <c r="M183" s="3492"/>
      <c r="N183" s="3492"/>
      <c r="O183" s="3492"/>
      <c r="P183" s="3493"/>
      <c r="Q183" s="3493"/>
      <c r="R183" s="3493"/>
      <c r="S183" s="3493"/>
      <c r="T183" s="3483"/>
      <c r="U183" s="3483"/>
      <c r="V183" s="3483"/>
      <c r="W183" s="3483"/>
      <c r="X183" s="3483"/>
      <c r="Y183" s="3483"/>
      <c r="Z183" s="3483"/>
      <c r="AA183" s="3483"/>
      <c r="AB183" s="3483"/>
      <c r="AC183" s="3483"/>
      <c r="AD183" s="3483"/>
      <c r="AE183" s="3483"/>
      <c r="AF183" s="3483"/>
      <c r="AG183" s="3483"/>
      <c r="AH183" s="3483"/>
      <c r="AI183" s="3483"/>
      <c r="AJ183" s="3483"/>
      <c r="AK183" s="3483"/>
      <c r="AL183" s="3397">
        <v>1</v>
      </c>
      <c r="AM183" s="212"/>
      <c r="AN183" s="212"/>
    </row>
    <row r="184" spans="1:40" customFormat="1" ht="30" customHeight="1">
      <c r="A184" s="3483"/>
      <c r="B184" s="3483"/>
      <c r="C184" s="3483"/>
      <c r="D184" s="3483"/>
      <c r="E184" s="3483"/>
      <c r="F184" s="3483"/>
      <c r="G184" s="3483"/>
      <c r="H184" s="3483"/>
      <c r="I184" s="3483"/>
      <c r="J184" s="3483"/>
      <c r="K184" s="3483"/>
      <c r="L184" s="3483"/>
      <c r="M184" s="3483"/>
      <c r="N184" s="3483"/>
      <c r="O184" s="3483"/>
      <c r="P184" s="3483"/>
      <c r="Q184" s="3483"/>
      <c r="R184" s="3483"/>
      <c r="S184" s="3483"/>
      <c r="T184" s="3483"/>
      <c r="U184" s="3483"/>
      <c r="V184" s="3483"/>
      <c r="W184" s="3483"/>
      <c r="X184" s="3483"/>
      <c r="Y184" s="3483"/>
      <c r="Z184" s="3483"/>
      <c r="AA184" s="3483"/>
      <c r="AB184" s="3483"/>
      <c r="AC184" s="3483"/>
      <c r="AD184" s="3483"/>
      <c r="AE184" s="3483"/>
      <c r="AF184" s="3483"/>
      <c r="AG184" s="3483"/>
      <c r="AH184" s="3483"/>
      <c r="AI184" s="3483"/>
      <c r="AJ184" s="3483"/>
      <c r="AK184" s="3483"/>
      <c r="AL184" s="3397">
        <v>1</v>
      </c>
      <c r="AM184" s="212"/>
      <c r="AN184" s="212"/>
    </row>
    <row r="185" spans="1:40" customFormat="1" ht="30" customHeight="1">
      <c r="A185" s="3483"/>
      <c r="B185" s="3483"/>
      <c r="C185" s="3483"/>
      <c r="D185" s="3497" t="s">
        <v>5988</v>
      </c>
      <c r="E185" s="3497"/>
      <c r="F185" s="3497"/>
      <c r="G185" s="3497"/>
      <c r="H185" s="3497"/>
      <c r="I185" s="3497"/>
      <c r="J185" s="3497"/>
      <c r="K185" s="3497"/>
      <c r="L185" s="3497"/>
      <c r="M185" s="3497"/>
      <c r="N185" s="3497"/>
      <c r="O185" s="3497"/>
      <c r="P185" s="3498"/>
      <c r="Q185" s="3498"/>
      <c r="R185" s="3498"/>
      <c r="S185" s="3498"/>
      <c r="T185" s="3483"/>
      <c r="U185" s="3483"/>
      <c r="V185" s="3483"/>
      <c r="W185" s="3483"/>
      <c r="X185" s="3483"/>
      <c r="Y185" s="3483"/>
      <c r="Z185" s="3483"/>
      <c r="AA185" s="3483"/>
      <c r="AB185" s="3483"/>
      <c r="AC185" s="3483"/>
      <c r="AD185" s="3483"/>
      <c r="AE185" s="3483"/>
      <c r="AF185" s="3483"/>
      <c r="AG185" s="3483"/>
      <c r="AH185" s="3483"/>
      <c r="AI185" s="3483"/>
      <c r="AJ185" s="3483"/>
      <c r="AK185" s="3483"/>
      <c r="AL185" s="3397">
        <v>1</v>
      </c>
      <c r="AM185" s="212"/>
      <c r="AN185" s="212"/>
    </row>
    <row r="186" spans="1:40" customFormat="1" ht="30" customHeight="1">
      <c r="A186" s="3483"/>
      <c r="B186" s="3483"/>
      <c r="C186" s="3483"/>
      <c r="D186" s="3497" t="s">
        <v>5989</v>
      </c>
      <c r="E186" s="3497"/>
      <c r="F186" s="3497"/>
      <c r="G186" s="3497"/>
      <c r="H186" s="3497"/>
      <c r="I186" s="3497"/>
      <c r="J186" s="3497"/>
      <c r="K186" s="3497"/>
      <c r="L186" s="3497"/>
      <c r="M186" s="3497"/>
      <c r="N186" s="3497"/>
      <c r="O186" s="3497"/>
      <c r="P186" s="3498"/>
      <c r="Q186" s="3498"/>
      <c r="R186" s="3498"/>
      <c r="S186" s="3498"/>
      <c r="T186" s="3483"/>
      <c r="U186" s="3483"/>
      <c r="V186" s="3483"/>
      <c r="W186" s="3483"/>
      <c r="X186" s="3483"/>
      <c r="Y186" s="3483"/>
      <c r="Z186" s="3483"/>
      <c r="AA186" s="3483"/>
      <c r="AB186" s="3483"/>
      <c r="AC186" s="3483"/>
      <c r="AD186" s="3483"/>
      <c r="AE186" s="3483"/>
      <c r="AF186" s="3483"/>
      <c r="AG186" s="3483"/>
      <c r="AH186" s="3483"/>
      <c r="AI186" s="3483"/>
      <c r="AJ186" s="3483"/>
      <c r="AK186" s="3483"/>
      <c r="AL186" s="3397">
        <v>1</v>
      </c>
      <c r="AM186" s="212"/>
      <c r="AN186" s="212"/>
    </row>
    <row r="187" spans="1:40" customFormat="1" ht="30" customHeight="1">
      <c r="A187" s="3483"/>
      <c r="B187" s="3483"/>
      <c r="C187" s="3483"/>
      <c r="D187" s="3497" t="s">
        <v>5990</v>
      </c>
      <c r="E187" s="3497"/>
      <c r="F187" s="3497"/>
      <c r="G187" s="3497"/>
      <c r="H187" s="3497"/>
      <c r="I187" s="3497"/>
      <c r="J187" s="3497"/>
      <c r="K187" s="3497"/>
      <c r="L187" s="3497"/>
      <c r="M187" s="3497"/>
      <c r="N187" s="3497"/>
      <c r="O187" s="3497"/>
      <c r="P187" s="3498"/>
      <c r="Q187" s="3498"/>
      <c r="R187" s="3498"/>
      <c r="S187" s="3498"/>
      <c r="T187" s="3483"/>
      <c r="U187" s="3483"/>
      <c r="V187" s="3483"/>
      <c r="W187" s="3483"/>
      <c r="X187" s="3483"/>
      <c r="Y187" s="3483"/>
      <c r="Z187" s="3483"/>
      <c r="AA187" s="3483"/>
      <c r="AB187" s="3483"/>
      <c r="AC187" s="3483"/>
      <c r="AD187" s="3483"/>
      <c r="AE187" s="3483"/>
      <c r="AF187" s="3483"/>
      <c r="AG187" s="3483"/>
      <c r="AH187" s="3483"/>
      <c r="AI187" s="3483"/>
      <c r="AJ187" s="3483"/>
      <c r="AK187" s="3483"/>
      <c r="AL187" s="3397">
        <v>1</v>
      </c>
      <c r="AM187" s="212"/>
      <c r="AN187" s="212"/>
    </row>
    <row r="188" spans="1:40" customFormat="1" ht="30" customHeight="1">
      <c r="A188" s="3483"/>
      <c r="B188" s="3483"/>
      <c r="C188" s="3483"/>
      <c r="D188" s="3497" t="s">
        <v>5991</v>
      </c>
      <c r="E188" s="3497"/>
      <c r="F188" s="3497"/>
      <c r="G188" s="3497"/>
      <c r="H188" s="3497"/>
      <c r="I188" s="3497"/>
      <c r="J188" s="3497"/>
      <c r="K188" s="3497"/>
      <c r="L188" s="3497"/>
      <c r="M188" s="3497"/>
      <c r="N188" s="3497"/>
      <c r="O188" s="3497"/>
      <c r="P188" s="3498"/>
      <c r="Q188" s="3498"/>
      <c r="R188" s="3498"/>
      <c r="S188" s="3498"/>
      <c r="T188" s="3483"/>
      <c r="U188" s="3483"/>
      <c r="V188" s="3483"/>
      <c r="W188" s="3483"/>
      <c r="X188" s="3483"/>
      <c r="Y188" s="3483"/>
      <c r="Z188" s="3483"/>
      <c r="AA188" s="3483"/>
      <c r="AB188" s="3483"/>
      <c r="AC188" s="3483"/>
      <c r="AD188" s="3483"/>
      <c r="AE188" s="3483"/>
      <c r="AF188" s="3483"/>
      <c r="AG188" s="3483"/>
      <c r="AH188" s="3483"/>
      <c r="AI188" s="3483"/>
      <c r="AJ188" s="3483"/>
      <c r="AK188" s="3483"/>
      <c r="AL188" s="3397">
        <v>1</v>
      </c>
      <c r="AM188" s="212"/>
      <c r="AN188" s="212"/>
    </row>
    <row r="189" spans="1:40" customFormat="1" ht="30" customHeight="1">
      <c r="A189" s="3483"/>
      <c r="B189" s="3483"/>
      <c r="C189" s="3483"/>
      <c r="D189" s="3497"/>
      <c r="E189" s="3497"/>
      <c r="F189" s="3497"/>
      <c r="G189" s="3497"/>
      <c r="H189" s="3497"/>
      <c r="I189" s="3497"/>
      <c r="J189" s="3497"/>
      <c r="K189" s="3497"/>
      <c r="L189" s="3497"/>
      <c r="M189" s="3497"/>
      <c r="N189" s="3497"/>
      <c r="O189" s="3497"/>
      <c r="P189" s="3498"/>
      <c r="Q189" s="3498"/>
      <c r="R189" s="3498"/>
      <c r="S189" s="3498"/>
      <c r="T189" s="3483"/>
      <c r="U189" s="3483"/>
      <c r="V189" s="3483"/>
      <c r="W189" s="3483"/>
      <c r="X189" s="3483"/>
      <c r="Y189" s="3483"/>
      <c r="Z189" s="3483"/>
      <c r="AA189" s="3483"/>
      <c r="AB189" s="3483"/>
      <c r="AC189" s="3483"/>
      <c r="AD189" s="3483"/>
      <c r="AE189" s="3483"/>
      <c r="AF189" s="3483"/>
      <c r="AG189" s="3483"/>
      <c r="AH189" s="3483"/>
      <c r="AI189" s="3483"/>
      <c r="AJ189" s="3483"/>
      <c r="AK189" s="3483"/>
      <c r="AL189" s="3397">
        <v>1</v>
      </c>
      <c r="AM189" s="212"/>
      <c r="AN189" s="212"/>
    </row>
    <row r="190" spans="1:40" customFormat="1" ht="30" customHeight="1">
      <c r="A190" s="3483"/>
      <c r="B190" s="3483"/>
      <c r="C190" s="3483"/>
      <c r="D190" s="3483"/>
      <c r="E190" s="3483"/>
      <c r="F190" s="3483"/>
      <c r="G190" s="3483"/>
      <c r="H190" s="3483"/>
      <c r="I190" s="3483"/>
      <c r="J190" s="3483"/>
      <c r="K190" s="3483"/>
      <c r="L190" s="3483"/>
      <c r="M190" s="3483"/>
      <c r="N190" s="3483"/>
      <c r="O190" s="3483"/>
      <c r="P190" s="3483"/>
      <c r="Q190" s="3483"/>
      <c r="R190" s="3483"/>
      <c r="S190" s="3483"/>
      <c r="T190" s="3483"/>
      <c r="U190" s="3483"/>
      <c r="V190" s="3483"/>
      <c r="W190" s="3483"/>
      <c r="X190" s="3483"/>
      <c r="Y190" s="3483"/>
      <c r="Z190" s="3483"/>
      <c r="AA190" s="3483"/>
      <c r="AB190" s="3483"/>
      <c r="AC190" s="3483"/>
      <c r="AD190" s="3483"/>
      <c r="AE190" s="3483"/>
      <c r="AF190" s="3483"/>
      <c r="AG190" s="3483"/>
      <c r="AH190" s="3483"/>
      <c r="AI190" s="3483"/>
      <c r="AJ190" s="3483"/>
      <c r="AK190" s="3483"/>
      <c r="AL190" s="3397">
        <v>1</v>
      </c>
      <c r="AM190" s="212"/>
      <c r="AN190" s="212"/>
    </row>
    <row r="191" spans="1:40" ht="27.75" thickBot="1">
      <c r="A191" s="3394"/>
      <c r="B191" s="3483"/>
      <c r="C191" s="3423"/>
      <c r="D191" s="3427"/>
      <c r="E191" s="3415"/>
      <c r="F191" s="3415"/>
      <c r="G191" s="3415"/>
      <c r="H191" s="3415"/>
      <c r="I191" s="3415"/>
      <c r="J191" s="3415"/>
      <c r="K191" s="3415"/>
      <c r="L191" s="3415"/>
      <c r="M191" s="3415"/>
      <c r="N191" s="3415"/>
      <c r="O191" s="3413"/>
      <c r="P191" s="3413"/>
      <c r="Q191" s="3413"/>
      <c r="R191" s="3413"/>
      <c r="S191" s="3413"/>
      <c r="T191" s="3413"/>
      <c r="U191" s="3413"/>
      <c r="V191" s="3413"/>
      <c r="W191" s="3413"/>
      <c r="X191" s="3413"/>
      <c r="Y191" s="3483"/>
      <c r="Z191" s="3483"/>
      <c r="AA191" s="3483"/>
      <c r="AB191" s="3483"/>
      <c r="AC191" s="3483"/>
      <c r="AD191" s="3483"/>
      <c r="AE191" s="3483"/>
      <c r="AF191" s="3483"/>
      <c r="AG191" s="3483"/>
      <c r="AH191" s="3483"/>
      <c r="AI191" s="3483"/>
      <c r="AJ191" s="3483"/>
      <c r="AK191" s="3483"/>
      <c r="AL191" s="3397">
        <v>1</v>
      </c>
    </row>
    <row r="192" spans="1:40" s="3505" customFormat="1" ht="30" customHeight="1">
      <c r="A192" s="3499"/>
      <c r="B192" s="3483"/>
      <c r="C192" s="3500"/>
      <c r="D192" s="3651" t="s">
        <v>5992</v>
      </c>
      <c r="E192" s="3652"/>
      <c r="F192" s="3652"/>
      <c r="G192" s="3652"/>
      <c r="H192" s="3652"/>
      <c r="I192" s="3652"/>
      <c r="J192" s="3652"/>
      <c r="K192" s="17"/>
      <c r="L192" s="3415"/>
      <c r="M192" s="3415"/>
      <c r="N192" s="3415"/>
      <c r="O192" s="3500"/>
      <c r="P192" s="3501" t="s">
        <v>5993</v>
      </c>
      <c r="Q192" s="3502"/>
      <c r="R192" s="3502"/>
      <c r="S192" s="3502"/>
      <c r="T192" s="3502"/>
      <c r="U192" s="3502"/>
      <c r="V192" s="3502"/>
      <c r="W192" s="3503"/>
      <c r="X192" s="3504"/>
      <c r="Y192" s="3483"/>
      <c r="Z192" s="3483"/>
      <c r="AA192" s="3483"/>
      <c r="AB192" s="3483"/>
      <c r="AC192" s="3483"/>
      <c r="AD192" s="3483"/>
      <c r="AE192" s="3483"/>
      <c r="AF192" s="3483"/>
      <c r="AG192" s="3483"/>
      <c r="AH192" s="3483"/>
      <c r="AI192" s="3483"/>
      <c r="AJ192" s="3483"/>
      <c r="AK192" s="3483"/>
      <c r="AL192" s="3397">
        <v>1</v>
      </c>
      <c r="AM192" s="212"/>
      <c r="AN192" s="212"/>
    </row>
    <row r="193" spans="1:40" s="3505" customFormat="1" ht="30" customHeight="1">
      <c r="A193" s="3499"/>
      <c r="B193" s="3483"/>
      <c r="C193" s="3500"/>
      <c r="D193" s="3628" t="s">
        <v>5994</v>
      </c>
      <c r="E193" s="3629"/>
      <c r="F193" s="3629"/>
      <c r="G193" s="3629"/>
      <c r="H193" s="3629"/>
      <c r="I193" s="3629"/>
      <c r="J193" s="3629"/>
      <c r="K193" s="28"/>
      <c r="L193" s="3415"/>
      <c r="M193" s="3415"/>
      <c r="N193" s="3415"/>
      <c r="O193" s="3500"/>
      <c r="P193" s="3506" t="s">
        <v>5995</v>
      </c>
      <c r="Q193" s="3507"/>
      <c r="R193" s="3507"/>
      <c r="S193" s="3507"/>
      <c r="T193" s="3507"/>
      <c r="U193" s="3507"/>
      <c r="V193" s="3507"/>
      <c r="W193" s="3508"/>
      <c r="X193" s="3504"/>
      <c r="Y193" s="3483"/>
      <c r="Z193" s="3483"/>
      <c r="AA193" s="3483"/>
      <c r="AB193" s="3483"/>
      <c r="AC193" s="3483"/>
      <c r="AD193" s="3483"/>
      <c r="AE193" s="3483"/>
      <c r="AF193" s="3483"/>
      <c r="AG193" s="3483"/>
      <c r="AH193" s="3483"/>
      <c r="AI193" s="3483"/>
      <c r="AJ193" s="3483"/>
      <c r="AK193" s="3483"/>
      <c r="AL193" s="3397">
        <v>1</v>
      </c>
      <c r="AM193" s="212"/>
      <c r="AN193" s="212"/>
    </row>
    <row r="194" spans="1:40" s="3505" customFormat="1" ht="30" customHeight="1">
      <c r="A194" s="3499"/>
      <c r="B194" s="3483"/>
      <c r="C194" s="3500"/>
      <c r="D194" s="3628"/>
      <c r="E194" s="3630"/>
      <c r="F194" s="3630"/>
      <c r="G194" s="3630"/>
      <c r="H194" s="3630"/>
      <c r="I194" s="3630"/>
      <c r="J194" s="3630"/>
      <c r="K194" s="3631"/>
      <c r="L194" s="3415"/>
      <c r="M194" s="3415"/>
      <c r="N194" s="3415"/>
      <c r="O194" s="3500"/>
      <c r="P194" s="3509"/>
      <c r="Q194" s="3510"/>
      <c r="R194" s="3510"/>
      <c r="S194" s="3510"/>
      <c r="T194" s="3510"/>
      <c r="U194" s="3510"/>
      <c r="V194" s="3510"/>
      <c r="W194" s="3511"/>
      <c r="X194" s="3504"/>
      <c r="Y194" s="3483"/>
      <c r="Z194" s="3483"/>
      <c r="AA194" s="3483"/>
      <c r="AB194" s="3483"/>
      <c r="AC194" s="3483"/>
      <c r="AD194" s="3483"/>
      <c r="AE194" s="3483"/>
      <c r="AF194" s="3483"/>
      <c r="AG194" s="3483"/>
      <c r="AH194" s="3483"/>
      <c r="AI194" s="3483"/>
      <c r="AJ194" s="3483"/>
      <c r="AK194" s="3483"/>
      <c r="AL194" s="3397">
        <v>1</v>
      </c>
      <c r="AM194" s="212"/>
      <c r="AN194" s="212"/>
    </row>
    <row r="195" spans="1:40" s="3505" customFormat="1" ht="30" customHeight="1">
      <c r="A195" s="3499"/>
      <c r="B195" s="3483"/>
      <c r="C195" s="3500"/>
      <c r="D195" s="3628" t="s">
        <v>5996</v>
      </c>
      <c r="E195" s="3630"/>
      <c r="F195" s="3630"/>
      <c r="G195" s="3630"/>
      <c r="H195" s="3630"/>
      <c r="I195" s="3630"/>
      <c r="J195" s="3630"/>
      <c r="K195" s="3631"/>
      <c r="L195" s="3415"/>
      <c r="M195" s="3415"/>
      <c r="N195" s="3415"/>
      <c r="O195" s="3500"/>
      <c r="P195" s="25"/>
      <c r="Q195" s="5"/>
      <c r="R195" s="5"/>
      <c r="S195" s="5"/>
      <c r="T195" s="5"/>
      <c r="U195" s="5"/>
      <c r="V195" s="5"/>
      <c r="W195" s="28"/>
      <c r="X195" s="3504"/>
      <c r="Y195" s="3483"/>
      <c r="Z195" s="3483"/>
      <c r="AA195" s="3483"/>
      <c r="AB195" s="3483"/>
      <c r="AC195" s="3483"/>
      <c r="AD195" s="3483"/>
      <c r="AE195" s="3483"/>
      <c r="AF195" s="3483"/>
      <c r="AG195" s="3483"/>
      <c r="AH195" s="3483"/>
      <c r="AI195" s="3483"/>
      <c r="AJ195" s="3483"/>
      <c r="AK195" s="3483"/>
      <c r="AL195" s="3397">
        <v>1</v>
      </c>
      <c r="AM195" s="212"/>
      <c r="AN195" s="212"/>
    </row>
    <row r="196" spans="1:40" s="3505" customFormat="1" ht="30" customHeight="1">
      <c r="A196" s="3499"/>
      <c r="B196" s="3483"/>
      <c r="C196" s="3500"/>
      <c r="D196" s="3628"/>
      <c r="E196" s="3632"/>
      <c r="F196" s="3632"/>
      <c r="G196" s="3632"/>
      <c r="H196" s="3632"/>
      <c r="I196" s="3632"/>
      <c r="J196" s="3633"/>
      <c r="K196" s="28"/>
      <c r="L196" s="3415"/>
      <c r="M196" s="3415"/>
      <c r="N196" s="3415"/>
      <c r="O196" s="3500"/>
      <c r="P196" s="25"/>
      <c r="Q196" s="5"/>
      <c r="R196" s="5"/>
      <c r="S196" s="5"/>
      <c r="T196" s="5"/>
      <c r="U196" s="5"/>
      <c r="V196" s="5"/>
      <c r="W196" s="28"/>
      <c r="X196" s="3504"/>
      <c r="Y196" s="3483"/>
      <c r="Z196" s="3483"/>
      <c r="AA196" s="3483"/>
      <c r="AB196" s="3483"/>
      <c r="AC196" s="3483"/>
      <c r="AD196" s="3483"/>
      <c r="AE196" s="3483"/>
      <c r="AF196" s="3483"/>
      <c r="AG196" s="3483"/>
      <c r="AH196" s="3483"/>
      <c r="AI196" s="3483"/>
      <c r="AJ196" s="3483"/>
      <c r="AK196" s="3483"/>
      <c r="AL196" s="3397">
        <v>1</v>
      </c>
      <c r="AM196" s="212"/>
      <c r="AN196" s="212"/>
    </row>
    <row r="197" spans="1:40" s="3505" customFormat="1" ht="30" customHeight="1">
      <c r="A197" s="3499"/>
      <c r="B197" s="3483"/>
      <c r="C197" s="3500"/>
      <c r="D197" s="3628"/>
      <c r="E197" s="3632"/>
      <c r="F197" s="3632"/>
      <c r="G197" s="3632"/>
      <c r="H197" s="3632"/>
      <c r="I197" s="3632"/>
      <c r="J197" s="3633"/>
      <c r="K197" s="28"/>
      <c r="L197" s="3415"/>
      <c r="M197" s="3415"/>
      <c r="N197" s="3415"/>
      <c r="O197" s="3500"/>
      <c r="P197" s="25"/>
      <c r="Q197" s="5"/>
      <c r="R197" s="5"/>
      <c r="S197" s="5"/>
      <c r="T197" s="5"/>
      <c r="U197" s="5"/>
      <c r="V197" s="5"/>
      <c r="W197" s="28"/>
      <c r="X197" s="3504"/>
      <c r="Y197" s="3483"/>
      <c r="Z197" s="3483"/>
      <c r="AA197" s="3483"/>
      <c r="AB197" s="3483"/>
      <c r="AC197" s="3483"/>
      <c r="AD197" s="3483"/>
      <c r="AE197" s="3483"/>
      <c r="AF197" s="3483"/>
      <c r="AG197" s="3483"/>
      <c r="AH197" s="3483"/>
      <c r="AI197" s="3483"/>
      <c r="AJ197" s="3483"/>
      <c r="AK197" s="3483"/>
      <c r="AL197" s="3397">
        <v>1</v>
      </c>
      <c r="AM197" s="212"/>
      <c r="AN197" s="212"/>
    </row>
    <row r="198" spans="1:40" s="3505" customFormat="1" ht="30" customHeight="1">
      <c r="A198" s="3499"/>
      <c r="B198" s="3483"/>
      <c r="C198" s="3500"/>
      <c r="D198" s="3628"/>
      <c r="E198" s="3632"/>
      <c r="F198" s="3632"/>
      <c r="G198" s="3632"/>
      <c r="H198" s="3632"/>
      <c r="I198" s="3632"/>
      <c r="J198" s="3633"/>
      <c r="K198" s="28"/>
      <c r="L198" s="3415"/>
      <c r="M198" s="3415"/>
      <c r="N198" s="3415"/>
      <c r="O198" s="3500"/>
      <c r="P198" s="25"/>
      <c r="Q198" s="5"/>
      <c r="R198" s="5"/>
      <c r="S198" s="5"/>
      <c r="T198" s="5"/>
      <c r="U198" s="5"/>
      <c r="V198" s="5"/>
      <c r="W198" s="28"/>
      <c r="X198" s="3504"/>
      <c r="Y198" s="3483"/>
      <c r="Z198" s="3483"/>
      <c r="AA198" s="3483"/>
      <c r="AB198" s="3483"/>
      <c r="AC198" s="3483"/>
      <c r="AD198" s="3483"/>
      <c r="AE198" s="3483"/>
      <c r="AF198" s="3483"/>
      <c r="AG198" s="3483"/>
      <c r="AH198" s="3483"/>
      <c r="AI198" s="3483"/>
      <c r="AJ198" s="3483"/>
      <c r="AK198" s="3483"/>
      <c r="AL198" s="3397">
        <v>1</v>
      </c>
      <c r="AM198" s="212"/>
      <c r="AN198" s="212"/>
    </row>
    <row r="199" spans="1:40" s="3505" customFormat="1" ht="30" customHeight="1">
      <c r="A199" s="3499"/>
      <c r="B199" s="3483"/>
      <c r="C199" s="3500"/>
      <c r="D199" s="3653" t="s">
        <v>5997</v>
      </c>
      <c r="E199" s="3654"/>
      <c r="F199" s="3654"/>
      <c r="G199" s="3654"/>
      <c r="H199" s="3654"/>
      <c r="I199" s="3654"/>
      <c r="J199" s="3654"/>
      <c r="K199" s="3655"/>
      <c r="L199" s="3415"/>
      <c r="M199" s="3415"/>
      <c r="N199" s="3415"/>
      <c r="O199" s="3500"/>
      <c r="P199" s="25"/>
      <c r="Q199" s="5"/>
      <c r="R199" s="5"/>
      <c r="S199" s="5"/>
      <c r="T199" s="5"/>
      <c r="U199" s="5"/>
      <c r="V199" s="5"/>
      <c r="W199" s="28"/>
      <c r="X199" s="3504"/>
      <c r="Y199" s="3483"/>
      <c r="Z199" s="3395"/>
      <c r="AA199" s="3395"/>
      <c r="AB199" s="3395"/>
      <c r="AC199" s="3395"/>
      <c r="AD199" s="3395"/>
      <c r="AE199" s="3395"/>
      <c r="AF199" s="3395"/>
      <c r="AG199" s="3395"/>
      <c r="AH199" s="3395"/>
      <c r="AI199" s="3395"/>
      <c r="AJ199" s="3395"/>
      <c r="AK199" s="3395"/>
      <c r="AL199" s="3397">
        <v>1</v>
      </c>
      <c r="AM199" s="212"/>
      <c r="AN199" s="212"/>
    </row>
    <row r="200" spans="1:40" s="3505" customFormat="1" ht="30" customHeight="1" thickBot="1">
      <c r="A200" s="3499"/>
      <c r="B200" s="3483"/>
      <c r="C200" s="3500"/>
      <c r="D200" s="3656"/>
      <c r="E200" s="3657"/>
      <c r="F200" s="3657"/>
      <c r="G200" s="3657"/>
      <c r="H200" s="3657"/>
      <c r="I200" s="3657"/>
      <c r="J200" s="3657"/>
      <c r="K200" s="3658"/>
      <c r="L200" s="3415"/>
      <c r="M200" s="3415"/>
      <c r="N200" s="3415"/>
      <c r="O200" s="3500"/>
      <c r="P200" s="58"/>
      <c r="Q200" s="59"/>
      <c r="R200" s="59"/>
      <c r="S200" s="59"/>
      <c r="T200" s="59"/>
      <c r="U200" s="59"/>
      <c r="V200" s="59"/>
      <c r="W200" s="60"/>
      <c r="X200" s="3504"/>
      <c r="Y200" s="3483"/>
      <c r="Z200" s="3512"/>
      <c r="AA200" s="3512"/>
      <c r="AB200" s="3512"/>
      <c r="AC200" s="3512"/>
      <c r="AD200" s="3512"/>
      <c r="AE200" s="3512"/>
      <c r="AF200" s="3512"/>
      <c r="AG200" s="3512"/>
      <c r="AH200" s="3513"/>
      <c r="AI200" s="3513"/>
      <c r="AJ200" s="3395"/>
      <c r="AK200" s="3395"/>
      <c r="AL200" s="3397">
        <v>1</v>
      </c>
      <c r="AM200" s="212"/>
      <c r="AN200" s="212"/>
    </row>
    <row r="201" spans="1:40" ht="27">
      <c r="A201" s="3394"/>
      <c r="B201" s="3483"/>
      <c r="C201" s="3423"/>
      <c r="D201" s="3427"/>
      <c r="E201" s="3415"/>
      <c r="F201" s="3415"/>
      <c r="G201" s="3415"/>
      <c r="H201" s="3415"/>
      <c r="I201" s="3415"/>
      <c r="J201" s="3415"/>
      <c r="K201" s="3415"/>
      <c r="L201" s="3415"/>
      <c r="M201" s="3415"/>
      <c r="N201" s="3415"/>
      <c r="O201" s="3413"/>
      <c r="P201" s="3413"/>
      <c r="Q201" s="3413"/>
      <c r="R201" s="3413"/>
      <c r="S201" s="3413"/>
      <c r="T201" s="3413"/>
      <c r="U201" s="3413"/>
      <c r="V201" s="3413"/>
      <c r="W201" s="3413"/>
      <c r="X201" s="3413"/>
      <c r="Y201" s="3483"/>
      <c r="Z201" s="3512"/>
      <c r="AA201" s="3512"/>
      <c r="AB201" s="3512"/>
      <c r="AC201" s="3512"/>
      <c r="AD201" s="3512"/>
      <c r="AE201" s="3512"/>
      <c r="AF201" s="3512"/>
      <c r="AG201" s="3512"/>
      <c r="AH201" s="3513"/>
      <c r="AI201" s="3513"/>
      <c r="AJ201" s="3395"/>
      <c r="AK201" s="3395"/>
      <c r="AL201" s="3397">
        <v>1</v>
      </c>
    </row>
    <row r="202" spans="1:40">
      <c r="A202" s="3394"/>
      <c r="B202" s="3483"/>
      <c r="C202" s="3394"/>
      <c r="D202" s="3394"/>
      <c r="E202" s="3394"/>
      <c r="F202" s="3394"/>
      <c r="G202" s="3394"/>
      <c r="H202" s="3394"/>
      <c r="I202" s="3394"/>
      <c r="J202" s="3394"/>
      <c r="K202" s="3394"/>
      <c r="L202" s="3394"/>
      <c r="M202" s="3394"/>
      <c r="N202" s="3394"/>
      <c r="O202" s="3394"/>
      <c r="P202" s="3394"/>
      <c r="Q202" s="3394"/>
      <c r="R202" s="3394"/>
      <c r="S202" s="3394"/>
      <c r="T202" s="3394"/>
      <c r="U202" s="3394"/>
      <c r="V202" s="3394"/>
      <c r="W202" s="3394"/>
      <c r="X202" s="3394"/>
      <c r="Y202" s="3483"/>
      <c r="Z202" s="3512"/>
      <c r="AA202" s="3512"/>
      <c r="AB202" s="3512"/>
      <c r="AC202" s="3512"/>
      <c r="AD202" s="3512"/>
      <c r="AE202" s="3512"/>
      <c r="AF202" s="3512"/>
      <c r="AG202" s="3512"/>
      <c r="AH202" s="3513"/>
      <c r="AI202" s="3513"/>
      <c r="AJ202" s="3395"/>
      <c r="AK202" s="3395"/>
      <c r="AL202" s="3397">
        <v>1</v>
      </c>
    </row>
    <row r="203" spans="1:40" customFormat="1" ht="30" customHeight="1">
      <c r="A203" s="3483">
        <v>1</v>
      </c>
      <c r="B203" s="3483">
        <v>1</v>
      </c>
      <c r="C203" s="3659" t="s">
        <v>27</v>
      </c>
      <c r="D203" s="3659"/>
      <c r="E203" s="3514" t="str">
        <f ca="1">CELL("nomfichier")</f>
        <v>C:\Users\Joel\Desktop\ccr17.envoyé\[ff.bar.14.01.2025.xlsx]Nota.du.14.janvier.2025</v>
      </c>
      <c r="F203" s="3515"/>
      <c r="G203" s="3515"/>
      <c r="H203" s="3515"/>
      <c r="I203" s="3515"/>
      <c r="J203" s="3634"/>
      <c r="K203" s="3515"/>
      <c r="L203" s="3515"/>
      <c r="M203" s="3515"/>
      <c r="N203" s="3515"/>
      <c r="O203" s="3515"/>
      <c r="P203" s="3515"/>
      <c r="Q203" s="3515"/>
      <c r="R203" s="3515"/>
      <c r="S203" s="3515"/>
      <c r="T203" s="3515"/>
      <c r="U203" s="3515"/>
      <c r="V203" s="3515"/>
      <c r="W203" s="3515"/>
      <c r="X203" s="3515"/>
      <c r="Y203" s="3483"/>
      <c r="Z203" s="3512"/>
      <c r="AA203" s="3512"/>
      <c r="AB203" s="3512"/>
      <c r="AC203" s="3512"/>
      <c r="AD203" s="3512"/>
      <c r="AE203" s="3512"/>
      <c r="AF203" s="3512"/>
      <c r="AG203" s="3512"/>
      <c r="AH203" s="3513"/>
      <c r="AI203" s="3513"/>
      <c r="AJ203" s="3395"/>
      <c r="AK203" s="3395"/>
      <c r="AL203" s="3397">
        <v>1</v>
      </c>
      <c r="AM203" s="212"/>
      <c r="AN203" s="212"/>
    </row>
    <row r="204" spans="1:40">
      <c r="A204" s="3394"/>
      <c r="B204" s="3394"/>
      <c r="C204" s="3394"/>
      <c r="D204" s="3394"/>
      <c r="E204" s="3394"/>
      <c r="F204" s="3394"/>
      <c r="G204" s="3394"/>
      <c r="H204" s="3394"/>
      <c r="I204" s="3394"/>
      <c r="J204" s="3394"/>
      <c r="K204" s="3394"/>
      <c r="L204" s="3394"/>
      <c r="M204" s="3394"/>
      <c r="N204" s="3394"/>
      <c r="O204" s="3394"/>
      <c r="P204" s="3394"/>
      <c r="Q204" s="3394"/>
      <c r="R204" s="3394"/>
      <c r="S204" s="3394"/>
      <c r="T204" s="3394"/>
      <c r="U204" s="3394"/>
      <c r="V204" s="3394"/>
      <c r="W204" s="3394"/>
      <c r="X204" s="3394"/>
      <c r="Y204" s="3394"/>
      <c r="Z204" s="3512"/>
      <c r="AA204" s="3512"/>
      <c r="AB204" s="3512"/>
      <c r="AC204" s="3512"/>
      <c r="AD204" s="3512"/>
      <c r="AE204" s="3512"/>
      <c r="AF204" s="3512"/>
      <c r="AG204" s="3512"/>
      <c r="AH204" s="3513"/>
      <c r="AI204" s="3513"/>
      <c r="AJ204" s="3395"/>
      <c r="AK204" s="3395"/>
      <c r="AL204" s="3397">
        <v>1</v>
      </c>
    </row>
    <row r="205" spans="1:40" s="3432" customFormat="1" ht="40.5" customHeight="1">
      <c r="A205" s="3394"/>
      <c r="B205" s="3481" t="s">
        <v>5998</v>
      </c>
      <c r="C205" s="3394"/>
      <c r="D205" s="3394"/>
      <c r="E205" s="3394"/>
      <c r="F205" s="3394"/>
      <c r="G205" s="3394"/>
      <c r="H205" s="3394"/>
      <c r="I205" s="3600"/>
      <c r="J205" s="3394"/>
      <c r="K205" s="3394"/>
      <c r="L205" s="3394"/>
      <c r="M205" s="3394"/>
      <c r="N205" s="3394"/>
      <c r="O205" s="3600"/>
      <c r="P205" s="3600"/>
      <c r="Q205" s="3600"/>
      <c r="R205" s="3600"/>
      <c r="S205" s="3600"/>
      <c r="T205" s="3481" t="s">
        <v>5999</v>
      </c>
      <c r="U205" s="3395"/>
      <c r="V205" s="3395"/>
      <c r="W205" s="3395"/>
      <c r="X205" s="3395"/>
      <c r="Y205" s="3395"/>
      <c r="Z205" s="3512"/>
      <c r="AA205" s="3512"/>
      <c r="AB205" s="3512"/>
      <c r="AC205" s="3512"/>
      <c r="AD205" s="3512"/>
      <c r="AE205" s="3512"/>
      <c r="AF205" s="3512"/>
      <c r="AG205" s="3512"/>
      <c r="AH205" s="3513"/>
      <c r="AI205" s="3513"/>
      <c r="AJ205" s="3395"/>
      <c r="AK205" s="3395"/>
      <c r="AL205" s="3397">
        <v>1</v>
      </c>
      <c r="AM205" s="212"/>
      <c r="AN205" s="212"/>
    </row>
    <row r="206" spans="1:40" s="3432" customFormat="1" ht="40.5" customHeight="1">
      <c r="A206" s="3394"/>
      <c r="B206" s="3428"/>
      <c r="C206" s="3420" t="s">
        <v>6000</v>
      </c>
      <c r="D206" s="3394"/>
      <c r="E206" s="3516" t="s">
        <v>6001</v>
      </c>
      <c r="F206" s="3600"/>
      <c r="G206" s="3635" t="s">
        <v>6002</v>
      </c>
      <c r="H206" s="3394"/>
      <c r="I206" s="3600"/>
      <c r="J206" s="3400" t="s">
        <v>6003</v>
      </c>
      <c r="K206" s="3394"/>
      <c r="L206" s="3394"/>
      <c r="M206" s="3394"/>
      <c r="N206" s="3394"/>
      <c r="O206" s="3600"/>
      <c r="P206" s="3600"/>
      <c r="Q206" s="3600"/>
      <c r="R206" s="3600"/>
      <c r="S206" s="3600"/>
      <c r="T206" s="3517" t="s">
        <v>6004</v>
      </c>
      <c r="U206" s="3482"/>
      <c r="V206" s="3518">
        <v>15.5</v>
      </c>
      <c r="W206" s="3395"/>
      <c r="X206" s="3519">
        <v>15.5</v>
      </c>
      <c r="Y206" s="3395"/>
      <c r="Z206" s="3512"/>
      <c r="AA206" s="3512"/>
      <c r="AB206" s="3512"/>
      <c r="AC206" s="3512"/>
      <c r="AD206" s="3512"/>
      <c r="AE206" s="3512"/>
      <c r="AF206" s="3512"/>
      <c r="AG206" s="3512"/>
      <c r="AH206" s="3513"/>
      <c r="AI206" s="3513"/>
      <c r="AJ206" s="3395"/>
      <c r="AK206" s="3395"/>
      <c r="AL206" s="3397">
        <v>1</v>
      </c>
      <c r="AM206" s="212"/>
      <c r="AN206" s="212"/>
    </row>
    <row r="207" spans="1:40" s="3432" customFormat="1" ht="40.5" customHeight="1">
      <c r="A207" s="3394"/>
      <c r="B207" s="3428"/>
      <c r="C207" s="3420" t="s">
        <v>6005</v>
      </c>
      <c r="D207" s="3394"/>
      <c r="E207" s="3516" t="s">
        <v>6006</v>
      </c>
      <c r="F207" s="3600"/>
      <c r="G207" s="3635" t="s">
        <v>6007</v>
      </c>
      <c r="H207" s="3394"/>
      <c r="I207" s="3600"/>
      <c r="J207" s="3400" t="s">
        <v>6008</v>
      </c>
      <c r="K207" s="3394"/>
      <c r="L207" s="3394"/>
      <c r="M207" s="3394"/>
      <c r="N207" s="3394"/>
      <c r="O207" s="3600"/>
      <c r="P207" s="3600"/>
      <c r="Q207" s="3600"/>
      <c r="R207" s="3600"/>
      <c r="S207" s="3600"/>
      <c r="T207" s="3520" t="s">
        <v>6009</v>
      </c>
      <c r="U207" s="3482"/>
      <c r="V207" s="3516" t="s">
        <v>6010</v>
      </c>
      <c r="W207" s="3395"/>
      <c r="X207" s="3521" t="s">
        <v>6011</v>
      </c>
      <c r="Y207" s="3395"/>
      <c r="Z207" s="3512"/>
      <c r="AA207" s="3512"/>
      <c r="AB207" s="3512"/>
      <c r="AC207" s="3512"/>
      <c r="AD207" s="3512"/>
      <c r="AE207" s="3512"/>
      <c r="AF207" s="3512"/>
      <c r="AG207" s="3512"/>
      <c r="AH207" s="3513"/>
      <c r="AI207" s="3513"/>
      <c r="AJ207" s="3395"/>
      <c r="AK207" s="3395"/>
      <c r="AL207" s="3397">
        <v>1</v>
      </c>
      <c r="AM207" s="212"/>
      <c r="AN207" s="212"/>
    </row>
    <row r="208" spans="1:40" s="3432" customFormat="1" ht="40.5" customHeight="1">
      <c r="A208" s="3394"/>
      <c r="B208" s="3428"/>
      <c r="C208" s="3394"/>
      <c r="D208" s="3394"/>
      <c r="E208" s="3394"/>
      <c r="F208" s="3394"/>
      <c r="G208" s="3394"/>
      <c r="H208" s="3394"/>
      <c r="I208" s="3600"/>
      <c r="J208" s="3394"/>
      <c r="K208" s="3394"/>
      <c r="L208" s="3394"/>
      <c r="M208" s="3394"/>
      <c r="N208" s="3394"/>
      <c r="O208" s="3600"/>
      <c r="P208" s="3600"/>
      <c r="Q208" s="3600"/>
      <c r="R208" s="3600"/>
      <c r="S208" s="3600"/>
      <c r="T208" s="3395"/>
      <c r="U208" s="3395"/>
      <c r="V208" s="3395"/>
      <c r="W208" s="3395"/>
      <c r="X208" s="3395"/>
      <c r="Y208" s="3395"/>
      <c r="Z208" s="3512"/>
      <c r="AA208" s="3512"/>
      <c r="AB208" s="3512"/>
      <c r="AC208" s="3512"/>
      <c r="AD208" s="3512"/>
      <c r="AE208" s="3512"/>
      <c r="AF208" s="3512"/>
      <c r="AG208" s="3512"/>
      <c r="AH208" s="3513"/>
      <c r="AI208" s="3513"/>
      <c r="AJ208" s="3395"/>
      <c r="AK208" s="3395"/>
      <c r="AL208" s="3397">
        <v>1</v>
      </c>
      <c r="AM208" s="212"/>
      <c r="AN208" s="212"/>
    </row>
    <row r="209" spans="1:40" s="3432" customFormat="1" ht="40.5" customHeight="1">
      <c r="A209" s="3394"/>
      <c r="B209" s="3481" t="s">
        <v>6012</v>
      </c>
      <c r="C209" s="3394"/>
      <c r="D209" s="3394"/>
      <c r="E209" s="3394"/>
      <c r="F209" s="3394"/>
      <c r="G209" s="3394"/>
      <c r="H209" s="3394"/>
      <c r="I209" s="3600"/>
      <c r="J209" s="3394"/>
      <c r="K209" s="3394"/>
      <c r="L209" s="3394"/>
      <c r="M209" s="3394"/>
      <c r="N209" s="3394"/>
      <c r="O209" s="3600"/>
      <c r="P209" s="3600"/>
      <c r="Q209" s="3600"/>
      <c r="R209" s="3600"/>
      <c r="S209" s="3600"/>
      <c r="T209" s="3395"/>
      <c r="U209" s="3395"/>
      <c r="V209" s="3395"/>
      <c r="W209" s="3395"/>
      <c r="X209" s="3395"/>
      <c r="Y209" s="3395"/>
      <c r="Z209" s="3395"/>
      <c r="AA209" s="3395"/>
      <c r="AB209" s="3395"/>
      <c r="AC209" s="3395"/>
      <c r="AD209" s="3395"/>
      <c r="AE209" s="3395"/>
      <c r="AF209" s="3395"/>
      <c r="AG209" s="3395"/>
      <c r="AH209" s="3395"/>
      <c r="AI209" s="3395"/>
      <c r="AJ209" s="3395"/>
      <c r="AK209" s="3395"/>
      <c r="AL209" s="3397">
        <v>1</v>
      </c>
      <c r="AM209" s="212"/>
      <c r="AN209" s="212"/>
    </row>
    <row r="210" spans="1:40" s="3432" customFormat="1" ht="40.5" customHeight="1">
      <c r="A210" s="3394"/>
      <c r="B210" s="3428"/>
      <c r="C210" s="3522" t="s">
        <v>6013</v>
      </c>
      <c r="D210" s="3394"/>
      <c r="E210" s="3394"/>
      <c r="F210" s="3394"/>
      <c r="G210" s="3394"/>
      <c r="H210" s="3523" t="s">
        <v>6014</v>
      </c>
      <c r="I210" s="3523"/>
      <c r="J210" s="3394"/>
      <c r="K210" s="3394"/>
      <c r="L210" s="3394"/>
      <c r="M210" s="3394"/>
      <c r="N210" s="3394"/>
      <c r="O210" s="3600"/>
      <c r="P210" s="3600"/>
      <c r="Q210" s="3600"/>
      <c r="R210" s="3600"/>
      <c r="S210" s="3524" t="s">
        <v>6015</v>
      </c>
      <c r="T210" s="3524"/>
      <c r="U210" s="3395"/>
      <c r="V210" s="3395"/>
      <c r="W210" s="3395"/>
      <c r="X210" s="3395"/>
      <c r="Y210" s="3525" t="s">
        <v>6016</v>
      </c>
      <c r="Z210" s="3395"/>
      <c r="AA210" s="3395"/>
      <c r="AB210" s="3395"/>
      <c r="AC210" s="3395"/>
      <c r="AD210" s="3395"/>
      <c r="AE210" s="3395"/>
      <c r="AF210" s="3395"/>
      <c r="AG210" s="3395"/>
      <c r="AH210" s="3395"/>
      <c r="AI210" s="3395"/>
      <c r="AJ210" s="3395"/>
      <c r="AK210" s="3395"/>
      <c r="AL210" s="3397">
        <v>1</v>
      </c>
      <c r="AM210" s="212"/>
      <c r="AN210" s="212"/>
    </row>
    <row r="211" spans="1:40" s="3432" customFormat="1" ht="40.5" customHeight="1">
      <c r="A211" s="3394"/>
      <c r="B211" s="3428"/>
      <c r="C211" s="3526" t="s">
        <v>6017</v>
      </c>
      <c r="D211" s="3394"/>
      <c r="E211" s="3394"/>
      <c r="F211" s="3394"/>
      <c r="G211" s="3394"/>
      <c r="H211" s="3527" t="s">
        <v>6018</v>
      </c>
      <c r="I211" s="3527"/>
      <c r="J211" s="3394"/>
      <c r="K211" s="3394"/>
      <c r="L211" s="3394"/>
      <c r="M211" s="3394"/>
      <c r="N211" s="3394"/>
      <c r="O211" s="3600"/>
      <c r="P211" s="3600"/>
      <c r="Q211" s="3600"/>
      <c r="R211" s="3600"/>
      <c r="S211" s="3528" t="s">
        <v>6019</v>
      </c>
      <c r="T211" s="3528"/>
      <c r="U211" s="3395"/>
      <c r="V211" s="3395"/>
      <c r="W211" s="3395"/>
      <c r="X211" s="3395"/>
      <c r="Y211" s="3529" t="s">
        <v>6020</v>
      </c>
      <c r="Z211" s="3395"/>
      <c r="AA211" s="3395"/>
      <c r="AB211" s="3395"/>
      <c r="AC211" s="3395"/>
      <c r="AD211" s="3395"/>
      <c r="AE211" s="3395"/>
      <c r="AF211" s="3395"/>
      <c r="AG211" s="3395"/>
      <c r="AH211" s="3395"/>
      <c r="AI211" s="3395"/>
      <c r="AJ211" s="3395"/>
      <c r="AK211" s="3395"/>
      <c r="AL211" s="3397">
        <v>1</v>
      </c>
      <c r="AM211" s="212"/>
      <c r="AN211" s="212"/>
    </row>
    <row r="212" spans="1:40" s="3432" customFormat="1" ht="40.5" customHeight="1">
      <c r="A212" s="3394"/>
      <c r="B212" s="3428"/>
      <c r="C212" s="3530" t="s">
        <v>6021</v>
      </c>
      <c r="D212" s="3394"/>
      <c r="E212" s="3394"/>
      <c r="F212" s="3394"/>
      <c r="G212" s="3394"/>
      <c r="H212" s="3394"/>
      <c r="I212" s="3600"/>
      <c r="J212" s="3394"/>
      <c r="K212" s="3394"/>
      <c r="L212" s="3394"/>
      <c r="M212" s="3394"/>
      <c r="N212" s="3394"/>
      <c r="O212" s="3600"/>
      <c r="P212" s="3600"/>
      <c r="Q212" s="3600"/>
      <c r="R212" s="3600"/>
      <c r="S212" s="3600"/>
      <c r="T212" s="3395"/>
      <c r="U212" s="3395"/>
      <c r="V212" s="3395"/>
      <c r="W212" s="3395"/>
      <c r="X212" s="3395"/>
      <c r="Y212" s="3395"/>
      <c r="Z212" s="3395"/>
      <c r="AA212" s="3395"/>
      <c r="AB212" s="3395"/>
      <c r="AC212" s="3395"/>
      <c r="AD212" s="3395"/>
      <c r="AE212" s="3395"/>
      <c r="AF212" s="3395"/>
      <c r="AG212" s="3395"/>
      <c r="AH212" s="3395"/>
      <c r="AI212" s="3395"/>
      <c r="AJ212" s="3395"/>
      <c r="AK212" s="3395"/>
      <c r="AL212" s="3397">
        <v>1</v>
      </c>
      <c r="AM212" s="212"/>
      <c r="AN212" s="212"/>
    </row>
    <row r="213" spans="1:40" s="3432" customFormat="1" ht="40.5" customHeight="1">
      <c r="A213" s="3394"/>
      <c r="B213" s="3481" t="s">
        <v>6022</v>
      </c>
      <c r="C213" s="3394"/>
      <c r="D213" s="3394"/>
      <c r="E213" s="3394"/>
      <c r="F213" s="3394"/>
      <c r="G213" s="3394"/>
      <c r="H213" s="3394"/>
      <c r="I213" s="3627"/>
      <c r="J213" s="3394"/>
      <c r="K213" s="3394"/>
      <c r="L213" s="3394"/>
      <c r="M213" s="3394"/>
      <c r="N213" s="3394"/>
      <c r="O213" s="3627"/>
      <c r="P213" s="3627"/>
      <c r="Q213" s="3627"/>
      <c r="R213" s="3627"/>
      <c r="S213" s="3627"/>
      <c r="T213" s="3395"/>
      <c r="U213" s="3395"/>
      <c r="V213" s="3395"/>
      <c r="W213" s="3395"/>
      <c r="X213" s="3395"/>
      <c r="Y213" s="3395"/>
      <c r="Z213" s="3395"/>
      <c r="AA213" s="3395"/>
      <c r="AB213" s="3395"/>
      <c r="AC213" s="3395"/>
      <c r="AD213" s="3395"/>
      <c r="AE213" s="3395"/>
      <c r="AF213" s="3395"/>
      <c r="AG213" s="3395"/>
      <c r="AH213" s="3395"/>
      <c r="AI213" s="3395"/>
      <c r="AJ213" s="3395"/>
      <c r="AK213" s="3395"/>
      <c r="AL213" s="3397">
        <v>1</v>
      </c>
      <c r="AM213" s="212"/>
      <c r="AN213" s="212"/>
    </row>
    <row r="214" spans="1:40" s="3432" customFormat="1" ht="40.5" customHeight="1">
      <c r="A214" s="3394"/>
      <c r="B214" s="3428"/>
      <c r="C214" s="3531" t="s">
        <v>6023</v>
      </c>
      <c r="D214" s="3532" t="s">
        <v>374</v>
      </c>
      <c r="E214" s="3533" t="s">
        <v>6024</v>
      </c>
      <c r="F214" s="3534" t="s">
        <v>6025</v>
      </c>
      <c r="G214" s="3535" t="s">
        <v>6026</v>
      </c>
      <c r="H214" s="3536" t="s">
        <v>6027</v>
      </c>
      <c r="I214" s="3537" t="s">
        <v>6028</v>
      </c>
      <c r="J214" s="3538" t="s">
        <v>6029</v>
      </c>
      <c r="K214" s="3539" t="s">
        <v>6030</v>
      </c>
      <c r="L214" s="3394"/>
      <c r="M214" s="3394"/>
      <c r="N214" s="3394"/>
      <c r="O214" s="3540" t="s">
        <v>6031</v>
      </c>
      <c r="P214" s="3541" t="s">
        <v>6032</v>
      </c>
      <c r="Q214" s="3542" t="s">
        <v>6033</v>
      </c>
      <c r="R214" s="3543" t="s">
        <v>6034</v>
      </c>
      <c r="S214" s="3534" t="s">
        <v>6035</v>
      </c>
      <c r="T214" s="3544" t="s">
        <v>6036</v>
      </c>
      <c r="U214" s="3545" t="s">
        <v>6037</v>
      </c>
      <c r="V214" s="3546" t="s">
        <v>6038</v>
      </c>
      <c r="W214" s="3547" t="s">
        <v>6039</v>
      </c>
      <c r="X214" s="3548" t="s">
        <v>6040</v>
      </c>
      <c r="Y214" s="3533" t="s">
        <v>6041</v>
      </c>
      <c r="Z214" s="3395"/>
      <c r="AA214" s="3395"/>
      <c r="AB214" s="3395"/>
      <c r="AC214" s="3395"/>
      <c r="AD214" s="3395"/>
      <c r="AE214" s="3395"/>
      <c r="AF214" s="3395"/>
      <c r="AG214" s="3395"/>
      <c r="AH214" s="3395"/>
      <c r="AI214" s="3395"/>
      <c r="AJ214" s="3395"/>
      <c r="AK214" s="3395"/>
      <c r="AL214" s="3397">
        <v>1</v>
      </c>
      <c r="AM214" s="212"/>
      <c r="AN214" s="212"/>
    </row>
    <row r="215" spans="1:40" s="3432" customFormat="1" ht="40.5" customHeight="1">
      <c r="A215" s="3394"/>
      <c r="B215" s="3428"/>
      <c r="C215" s="3394"/>
      <c r="D215" s="3394"/>
      <c r="E215" s="3394"/>
      <c r="F215" s="3394"/>
      <c r="G215" s="3394"/>
      <c r="H215" s="3394"/>
      <c r="I215" s="3627"/>
      <c r="J215" s="3394"/>
      <c r="K215" s="3394"/>
      <c r="L215" s="3394"/>
      <c r="M215" s="3394"/>
      <c r="N215" s="3394"/>
      <c r="O215" s="3627"/>
      <c r="P215" s="3627"/>
      <c r="Q215" s="3627"/>
      <c r="R215" s="3627"/>
      <c r="S215" s="3627"/>
      <c r="T215" s="3395"/>
      <c r="U215" s="3395"/>
      <c r="V215" s="3395"/>
      <c r="W215" s="3395"/>
      <c r="X215" s="3395"/>
      <c r="Y215" s="3395"/>
      <c r="Z215" s="3395"/>
      <c r="AA215" s="3395"/>
      <c r="AB215" s="3395"/>
      <c r="AC215" s="3395"/>
      <c r="AD215" s="3395"/>
      <c r="AE215" s="3395"/>
      <c r="AF215" s="3395"/>
      <c r="AG215" s="3395"/>
      <c r="AH215" s="3395"/>
      <c r="AI215" s="3395"/>
      <c r="AJ215" s="3395"/>
      <c r="AK215" s="3395"/>
      <c r="AL215" s="3397">
        <v>1</v>
      </c>
      <c r="AM215" s="212"/>
      <c r="AN215" s="212"/>
    </row>
    <row r="216" spans="1:40" s="3432" customFormat="1" ht="40.5" customHeight="1">
      <c r="A216" s="3394"/>
      <c r="B216" s="3428"/>
      <c r="C216" s="3549" t="s">
        <v>6023</v>
      </c>
      <c r="D216" s="3549" t="s">
        <v>374</v>
      </c>
      <c r="E216" s="3549" t="s">
        <v>6024</v>
      </c>
      <c r="F216" s="3549" t="s">
        <v>6025</v>
      </c>
      <c r="G216" s="3549" t="s">
        <v>6026</v>
      </c>
      <c r="H216" s="3549" t="s">
        <v>6027</v>
      </c>
      <c r="I216" s="3549" t="s">
        <v>6028</v>
      </c>
      <c r="J216" s="3549" t="s">
        <v>6029</v>
      </c>
      <c r="K216" s="3549" t="s">
        <v>6030</v>
      </c>
      <c r="L216" s="3394"/>
      <c r="M216" s="3394"/>
      <c r="N216" s="3394"/>
      <c r="O216" s="3549" t="s">
        <v>6031</v>
      </c>
      <c r="P216" s="3549" t="s">
        <v>6032</v>
      </c>
      <c r="Q216" s="3549" t="s">
        <v>6033</v>
      </c>
      <c r="R216" s="3549" t="s">
        <v>6034</v>
      </c>
      <c r="S216" s="3549" t="s">
        <v>6035</v>
      </c>
      <c r="T216" s="3549" t="s">
        <v>6036</v>
      </c>
      <c r="U216" s="3549" t="s">
        <v>6037</v>
      </c>
      <c r="V216" s="3549" t="s">
        <v>6038</v>
      </c>
      <c r="W216" s="3549" t="s">
        <v>6039</v>
      </c>
      <c r="X216" s="3549" t="s">
        <v>6040</v>
      </c>
      <c r="Y216" s="3549" t="s">
        <v>6041</v>
      </c>
      <c r="Z216" s="3394"/>
      <c r="AA216" s="3394"/>
      <c r="AB216" s="3394"/>
      <c r="AC216" s="3394"/>
      <c r="AD216" s="3394"/>
      <c r="AE216" s="3394"/>
      <c r="AF216" s="3394"/>
      <c r="AG216" s="3394"/>
      <c r="AH216" s="3394"/>
      <c r="AI216" s="3394"/>
      <c r="AJ216" s="3394"/>
      <c r="AK216" s="3394"/>
      <c r="AL216" s="3397">
        <v>1</v>
      </c>
      <c r="AM216" s="212"/>
      <c r="AN216" s="212"/>
    </row>
    <row r="217" spans="1:40" s="3432" customFormat="1" ht="40.5" customHeight="1">
      <c r="A217" s="3394"/>
      <c r="B217" s="3428"/>
      <c r="C217" s="3394"/>
      <c r="D217" s="3394"/>
      <c r="E217" s="3394"/>
      <c r="F217" s="3394"/>
      <c r="G217" s="3394"/>
      <c r="H217" s="3394"/>
      <c r="I217" s="3627"/>
      <c r="J217" s="3394"/>
      <c r="K217" s="3394"/>
      <c r="L217" s="3394"/>
      <c r="M217" s="3394"/>
      <c r="N217" s="3394"/>
      <c r="O217" s="3627"/>
      <c r="P217" s="3627"/>
      <c r="Q217" s="3627"/>
      <c r="R217" s="3627"/>
      <c r="S217" s="3627"/>
      <c r="T217" s="3395"/>
      <c r="U217" s="3395"/>
      <c r="V217" s="3395"/>
      <c r="W217" s="3395"/>
      <c r="X217" s="3395"/>
      <c r="Y217" s="3395"/>
      <c r="Z217" s="3395"/>
      <c r="AA217" s="3395"/>
      <c r="AB217" s="3395"/>
      <c r="AC217" s="3395"/>
      <c r="AD217" s="3395"/>
      <c r="AE217" s="3395"/>
      <c r="AF217" s="3395"/>
      <c r="AG217" s="3512"/>
      <c r="AH217" s="3513"/>
      <c r="AI217" s="3513"/>
      <c r="AJ217" s="3395"/>
      <c r="AK217" s="3395"/>
      <c r="AL217" s="3397">
        <v>1</v>
      </c>
      <c r="AM217" s="212"/>
      <c r="AN217" s="212"/>
    </row>
    <row r="218" spans="1:40" s="3432" customFormat="1" ht="40.5" customHeight="1">
      <c r="A218" s="3394"/>
      <c r="B218" s="3428"/>
      <c r="C218" s="3550">
        <v>1</v>
      </c>
      <c r="D218" s="3550" t="s">
        <v>6042</v>
      </c>
      <c r="E218" s="3550" t="s">
        <v>6043</v>
      </c>
      <c r="F218" s="3550" t="s">
        <v>6044</v>
      </c>
      <c r="G218" s="3550" t="s">
        <v>6045</v>
      </c>
      <c r="H218" s="3550" t="s">
        <v>6046</v>
      </c>
      <c r="I218" s="3550" t="s">
        <v>6047</v>
      </c>
      <c r="J218" s="3550" t="s">
        <v>6048</v>
      </c>
      <c r="K218" s="3550" t="s">
        <v>6049</v>
      </c>
      <c r="L218" s="3394"/>
      <c r="M218" s="3394"/>
      <c r="N218" s="3394"/>
      <c r="O218" s="3550" t="s">
        <v>6050</v>
      </c>
      <c r="P218" s="3550" t="s">
        <v>6051</v>
      </c>
      <c r="Q218" s="3550" t="s">
        <v>6052</v>
      </c>
      <c r="R218" s="3550" t="s">
        <v>6053</v>
      </c>
      <c r="S218" s="3550" t="s">
        <v>6054</v>
      </c>
      <c r="T218" s="3550" t="s">
        <v>6055</v>
      </c>
      <c r="U218" s="3550" t="s">
        <v>6056</v>
      </c>
      <c r="V218" s="3550" t="s">
        <v>6057</v>
      </c>
      <c r="W218" s="3550" t="s">
        <v>6058</v>
      </c>
      <c r="X218" s="3550" t="s">
        <v>6059</v>
      </c>
      <c r="Y218" s="3550" t="s">
        <v>6060</v>
      </c>
      <c r="Z218" s="3551">
        <v>15.5</v>
      </c>
      <c r="AA218" s="3395"/>
      <c r="AB218" s="3395"/>
      <c r="AC218" s="3395"/>
      <c r="AD218" s="3395"/>
      <c r="AE218" s="3395"/>
      <c r="AF218" s="3395"/>
      <c r="AG218" s="3512"/>
      <c r="AH218" s="3513"/>
      <c r="AI218" s="3513"/>
      <c r="AJ218" s="3395"/>
      <c r="AK218" s="3395"/>
      <c r="AL218" s="3397">
        <v>1</v>
      </c>
      <c r="AM218" s="212"/>
      <c r="AN218" s="212"/>
    </row>
    <row r="219" spans="1:40" s="3432" customFormat="1" ht="40.5" customHeight="1">
      <c r="A219" s="3394"/>
      <c r="B219" s="3428"/>
      <c r="C219" s="3394"/>
      <c r="D219" s="3394"/>
      <c r="E219" s="3394"/>
      <c r="F219" s="3394"/>
      <c r="G219" s="3394"/>
      <c r="H219" s="3394"/>
      <c r="I219" s="3627"/>
      <c r="J219" s="3394"/>
      <c r="K219" s="3394"/>
      <c r="L219" s="3394"/>
      <c r="M219" s="3394"/>
      <c r="N219" s="3394"/>
      <c r="O219" s="3627"/>
      <c r="P219" s="3627"/>
      <c r="Q219" s="3627"/>
      <c r="R219" s="3627"/>
      <c r="S219" s="3627"/>
      <c r="T219" s="3395"/>
      <c r="U219" s="3395"/>
      <c r="V219" s="3395"/>
      <c r="W219" s="3395"/>
      <c r="X219" s="3395"/>
      <c r="Y219" s="3395"/>
      <c r="Z219" s="3516" t="s">
        <v>6061</v>
      </c>
      <c r="AA219" s="3395"/>
      <c r="AB219" s="3395"/>
      <c r="AC219" s="3395"/>
      <c r="AD219" s="3395"/>
      <c r="AE219" s="3395"/>
      <c r="AF219" s="3395"/>
      <c r="AG219" s="3512"/>
      <c r="AH219" s="3513"/>
      <c r="AI219" s="3513"/>
      <c r="AJ219" s="3395"/>
      <c r="AK219" s="3395"/>
      <c r="AL219" s="3397">
        <v>1</v>
      </c>
      <c r="AM219" s="212"/>
      <c r="AN219" s="212"/>
    </row>
    <row r="220" spans="1:40" s="3432" customFormat="1" ht="40.5" customHeight="1">
      <c r="A220" s="3394"/>
      <c r="B220" s="3428"/>
      <c r="C220" s="3552">
        <v>1</v>
      </c>
      <c r="D220" s="3553">
        <v>2</v>
      </c>
      <c r="E220" s="3552">
        <v>3</v>
      </c>
      <c r="F220" s="3553">
        <v>4</v>
      </c>
      <c r="G220" s="3552">
        <v>5</v>
      </c>
      <c r="H220" s="3553">
        <v>6</v>
      </c>
      <c r="I220" s="3552">
        <v>7</v>
      </c>
      <c r="J220" s="3553">
        <v>8</v>
      </c>
      <c r="K220" s="3552">
        <v>9</v>
      </c>
      <c r="L220" s="3394"/>
      <c r="M220" s="3394"/>
      <c r="N220" s="3394"/>
      <c r="O220" s="3553">
        <v>10</v>
      </c>
      <c r="P220" s="3552">
        <v>11</v>
      </c>
      <c r="Q220" s="3553">
        <v>12</v>
      </c>
      <c r="R220" s="3552">
        <v>13</v>
      </c>
      <c r="S220" s="3553">
        <v>14</v>
      </c>
      <c r="T220" s="3552">
        <v>15</v>
      </c>
      <c r="U220" s="3553">
        <v>16</v>
      </c>
      <c r="V220" s="3552">
        <v>17</v>
      </c>
      <c r="W220" s="3553">
        <v>18</v>
      </c>
      <c r="X220" s="3552">
        <v>19</v>
      </c>
      <c r="Y220" s="3553">
        <v>20</v>
      </c>
      <c r="Z220" s="3395"/>
      <c r="AA220" s="3395"/>
      <c r="AB220" s="3395"/>
      <c r="AC220" s="3395"/>
      <c r="AD220" s="3395"/>
      <c r="AE220" s="3395"/>
      <c r="AF220" s="3395"/>
      <c r="AG220" s="3512"/>
      <c r="AH220" s="3513"/>
      <c r="AI220" s="3513"/>
      <c r="AJ220" s="3395"/>
      <c r="AK220" s="3395"/>
      <c r="AL220" s="3397">
        <v>1</v>
      </c>
      <c r="AM220" s="212"/>
      <c r="AN220" s="212"/>
    </row>
    <row r="221" spans="1:40" s="3432" customFormat="1" ht="40.5" customHeight="1">
      <c r="A221" s="3394"/>
      <c r="B221" s="3428"/>
      <c r="C221" s="3394"/>
      <c r="D221" s="3394"/>
      <c r="E221" s="3394"/>
      <c r="F221" s="3394"/>
      <c r="G221" s="3394"/>
      <c r="H221" s="3394"/>
      <c r="I221" s="3627"/>
      <c r="J221" s="3394"/>
      <c r="K221" s="3394"/>
      <c r="L221" s="3394"/>
      <c r="M221" s="3394"/>
      <c r="N221" s="3394"/>
      <c r="O221" s="3627"/>
      <c r="P221" s="3627"/>
      <c r="Q221" s="3627"/>
      <c r="R221" s="3627"/>
      <c r="S221" s="3627"/>
      <c r="T221" s="3395"/>
      <c r="U221" s="3395"/>
      <c r="V221" s="3395"/>
      <c r="W221" s="3395"/>
      <c r="X221" s="3395"/>
      <c r="Y221" s="3395"/>
      <c r="Z221" s="3395"/>
      <c r="AA221" s="3395"/>
      <c r="AB221" s="3395"/>
      <c r="AC221" s="3395"/>
      <c r="AD221" s="3395"/>
      <c r="AE221" s="3395"/>
      <c r="AF221" s="3395"/>
      <c r="AG221" s="3512"/>
      <c r="AH221" s="3513"/>
      <c r="AI221" s="3513"/>
      <c r="AJ221" s="3395"/>
      <c r="AK221" s="3395"/>
      <c r="AL221" s="3397">
        <v>1</v>
      </c>
      <c r="AM221" s="212"/>
      <c r="AN221" s="212"/>
    </row>
    <row r="222" spans="1:40" s="3432" customFormat="1" ht="40.5" customHeight="1">
      <c r="A222" s="3394"/>
      <c r="B222" s="3428"/>
      <c r="C222" s="3554" t="s">
        <v>6062</v>
      </c>
      <c r="D222" s="3555"/>
      <c r="E222" s="3555"/>
      <c r="F222" s="3555"/>
      <c r="G222" s="3627"/>
      <c r="H222" s="3627"/>
      <c r="I222" s="3627"/>
      <c r="J222" s="3627"/>
      <c r="K222" s="3627"/>
      <c r="L222" s="3627"/>
      <c r="M222" s="3627"/>
      <c r="N222" s="3627"/>
      <c r="O222" s="3636" t="s">
        <v>6063</v>
      </c>
      <c r="P222" s="3627"/>
      <c r="Q222" s="3627"/>
      <c r="R222" s="3627"/>
      <c r="S222" s="3627"/>
      <c r="T222" s="3395"/>
      <c r="U222" s="3637"/>
      <c r="V222" s="3395"/>
      <c r="W222" s="3395"/>
      <c r="X222" s="3395"/>
      <c r="Y222" s="3395"/>
      <c r="Z222" s="3525"/>
      <c r="AA222" s="3395"/>
      <c r="AB222" s="3395"/>
      <c r="AC222" s="3395"/>
      <c r="AD222" s="3395"/>
      <c r="AE222" s="3395"/>
      <c r="AF222" s="3395"/>
      <c r="AG222" s="3512"/>
      <c r="AH222" s="3513"/>
      <c r="AI222" s="3513"/>
      <c r="AJ222" s="3395"/>
      <c r="AK222" s="3395"/>
      <c r="AL222" s="3397">
        <v>1</v>
      </c>
      <c r="AM222" s="212"/>
      <c r="AN222" s="212"/>
    </row>
    <row r="223" spans="1:40" s="3432" customFormat="1" ht="40.5" customHeight="1">
      <c r="A223" s="3394"/>
      <c r="B223" s="3428"/>
      <c r="C223" s="3556" t="s">
        <v>6064</v>
      </c>
      <c r="D223" s="3555"/>
      <c r="E223" s="3555"/>
      <c r="F223" s="3555"/>
      <c r="G223" s="3637"/>
      <c r="H223" s="3638"/>
      <c r="I223" s="3555"/>
      <c r="J223" s="3555"/>
      <c r="K223" s="3394"/>
      <c r="L223" s="3394"/>
      <c r="M223" s="3394"/>
      <c r="N223" s="3394"/>
      <c r="O223" s="3627"/>
      <c r="P223" s="3627"/>
      <c r="Q223" s="3627"/>
      <c r="R223" s="3627"/>
      <c r="S223" s="3627"/>
      <c r="T223" s="3395"/>
      <c r="U223" s="3395"/>
      <c r="V223" s="3395"/>
      <c r="W223" s="3395"/>
      <c r="X223" s="3395"/>
      <c r="Y223" s="3395"/>
      <c r="Z223" s="3529"/>
      <c r="AA223" s="3395"/>
      <c r="AB223" s="3395"/>
      <c r="AC223" s="3395"/>
      <c r="AD223" s="3395"/>
      <c r="AE223" s="3395"/>
      <c r="AF223" s="3395"/>
      <c r="AG223" s="3512"/>
      <c r="AH223" s="3513"/>
      <c r="AI223" s="3513"/>
      <c r="AJ223" s="3395"/>
      <c r="AK223" s="3395"/>
      <c r="AL223" s="3397">
        <v>1</v>
      </c>
      <c r="AM223" s="212"/>
      <c r="AN223" s="212"/>
    </row>
    <row r="224" spans="1:40" s="3432" customFormat="1" ht="40.5" customHeight="1">
      <c r="A224" s="3394"/>
      <c r="B224" s="3428"/>
      <c r="C224" s="3557" t="s">
        <v>6065</v>
      </c>
      <c r="D224" s="3555"/>
      <c r="E224" s="3555"/>
      <c r="F224" s="3555"/>
      <c r="G224" s="3637"/>
      <c r="H224" s="3638"/>
      <c r="I224" s="3555"/>
      <c r="J224" s="3555"/>
      <c r="K224" s="3394"/>
      <c r="L224" s="3394"/>
      <c r="M224" s="3394"/>
      <c r="N224" s="3394"/>
      <c r="O224" s="3627"/>
      <c r="P224" s="3627"/>
      <c r="Q224" s="3627"/>
      <c r="R224" s="3627"/>
      <c r="S224" s="3627"/>
      <c r="T224" s="3395"/>
      <c r="U224" s="3395"/>
      <c r="V224" s="3395"/>
      <c r="W224" s="3395"/>
      <c r="X224" s="3395"/>
      <c r="Y224" s="3395"/>
      <c r="Z224" s="3395"/>
      <c r="AA224" s="3395"/>
      <c r="AB224" s="3395"/>
      <c r="AC224" s="3395"/>
      <c r="AD224" s="3395"/>
      <c r="AE224" s="3395"/>
      <c r="AF224" s="3395"/>
      <c r="AG224" s="3512"/>
      <c r="AH224" s="3513"/>
      <c r="AI224" s="3513"/>
      <c r="AJ224" s="3395"/>
      <c r="AK224" s="3395"/>
      <c r="AL224" s="3397">
        <v>1</v>
      </c>
      <c r="AM224" s="212"/>
      <c r="AN224" s="212"/>
    </row>
    <row r="225" spans="1:40" s="3432" customFormat="1" ht="40.5" customHeight="1">
      <c r="A225" s="3394"/>
      <c r="B225" s="3428"/>
      <c r="C225" s="3558" t="s">
        <v>6066</v>
      </c>
      <c r="D225" s="3394"/>
      <c r="E225" s="3394"/>
      <c r="F225" s="3394"/>
      <c r="G225" s="3394"/>
      <c r="H225" s="3394"/>
      <c r="I225" s="3627"/>
      <c r="J225" s="3394"/>
      <c r="K225" s="3394"/>
      <c r="L225" s="3394"/>
      <c r="M225" s="3394"/>
      <c r="N225" s="3394"/>
      <c r="O225" s="3627"/>
      <c r="P225" s="3627"/>
      <c r="Q225" s="3627"/>
      <c r="R225" s="3627"/>
      <c r="S225" s="3627"/>
      <c r="T225" s="3395"/>
      <c r="U225" s="3395"/>
      <c r="V225" s="3559" t="s">
        <v>6067</v>
      </c>
      <c r="W225" s="3482"/>
      <c r="X225" s="3482"/>
      <c r="Y225" s="3482"/>
      <c r="Z225" s="3482"/>
      <c r="AA225" s="3482"/>
      <c r="AB225" s="3482"/>
      <c r="AC225" s="3395"/>
      <c r="AD225" s="3395"/>
      <c r="AE225" s="3395"/>
      <c r="AF225" s="3395"/>
      <c r="AG225" s="3512"/>
      <c r="AH225" s="3513"/>
      <c r="AI225" s="3513"/>
      <c r="AJ225" s="3395"/>
      <c r="AK225" s="3395"/>
      <c r="AL225" s="3397">
        <v>1</v>
      </c>
      <c r="AM225" s="212"/>
      <c r="AN225" s="212"/>
    </row>
    <row r="226" spans="1:40" s="3432" customFormat="1" ht="40.5" customHeight="1">
      <c r="A226" s="3394"/>
      <c r="B226" s="3428"/>
      <c r="C226" s="3558" t="s">
        <v>6068</v>
      </c>
      <c r="D226" s="3394"/>
      <c r="E226" s="3394"/>
      <c r="F226" s="3394"/>
      <c r="G226" s="3394"/>
      <c r="H226" s="3394"/>
      <c r="I226" s="3627"/>
      <c r="J226" s="3394"/>
      <c r="K226" s="3394"/>
      <c r="L226" s="3394"/>
      <c r="M226" s="3394"/>
      <c r="N226" s="3394"/>
      <c r="O226" s="3627"/>
      <c r="P226" s="3627"/>
      <c r="Q226" s="3627"/>
      <c r="R226" s="3627"/>
      <c r="S226" s="3627"/>
      <c r="T226" s="3395"/>
      <c r="U226" s="3395"/>
      <c r="V226" s="3560" t="s">
        <v>6069</v>
      </c>
      <c r="W226" s="3414"/>
      <c r="X226" s="3414"/>
      <c r="Y226" s="3414"/>
      <c r="Z226" s="3414"/>
      <c r="AA226" s="3414"/>
      <c r="AB226" s="3414"/>
      <c r="AC226" s="3395" t="s">
        <v>28</v>
      </c>
      <c r="AD226" s="3395"/>
      <c r="AE226" s="3395"/>
      <c r="AF226" s="3395"/>
      <c r="AG226" s="3512"/>
      <c r="AH226" s="3513"/>
      <c r="AI226" s="3513"/>
      <c r="AJ226" s="3395"/>
      <c r="AK226" s="3395"/>
      <c r="AL226" s="3397">
        <v>1</v>
      </c>
      <c r="AM226" s="212"/>
      <c r="AN226" s="212"/>
    </row>
    <row r="227" spans="1:40" s="3432" customFormat="1" ht="40.5" customHeight="1">
      <c r="A227" s="3394"/>
      <c r="B227" s="3428"/>
      <c r="C227" s="3561" t="s">
        <v>6070</v>
      </c>
      <c r="D227" s="3394"/>
      <c r="E227" s="3394"/>
      <c r="F227" s="3394"/>
      <c r="G227" s="3394"/>
      <c r="H227" s="3394"/>
      <c r="I227" s="3627"/>
      <c r="J227" s="3394"/>
      <c r="K227" s="3394"/>
      <c r="L227" s="3394"/>
      <c r="M227" s="3394"/>
      <c r="N227" s="3394"/>
      <c r="O227" s="3627"/>
      <c r="P227" s="3627"/>
      <c r="Q227" s="3627"/>
      <c r="R227" s="3627"/>
      <c r="S227" s="3627"/>
      <c r="T227" s="3395"/>
      <c r="U227" s="3395"/>
      <c r="V227" s="3395"/>
      <c r="W227" s="3395"/>
      <c r="X227" s="3395"/>
      <c r="Y227" s="3395"/>
      <c r="Z227" s="3395"/>
      <c r="AA227" s="3395"/>
      <c r="AB227" s="3395"/>
      <c r="AC227" s="3395"/>
      <c r="AD227" s="3395"/>
      <c r="AE227" s="3395"/>
      <c r="AF227" s="3395"/>
      <c r="AG227" s="3512"/>
      <c r="AH227" s="3513"/>
      <c r="AI227" s="3513"/>
      <c r="AJ227" s="3395"/>
      <c r="AK227" s="3395"/>
      <c r="AL227" s="3397">
        <v>1</v>
      </c>
      <c r="AM227" s="212"/>
      <c r="AN227" s="212"/>
    </row>
    <row r="228" spans="1:40" s="3432" customFormat="1" ht="40.5" customHeight="1">
      <c r="A228" s="3394"/>
      <c r="B228" s="3428"/>
      <c r="C228" s="3561" t="s">
        <v>6071</v>
      </c>
      <c r="D228" s="3394"/>
      <c r="E228" s="3394"/>
      <c r="F228" s="3394"/>
      <c r="G228" s="3394"/>
      <c r="H228" s="3394"/>
      <c r="I228" s="3627"/>
      <c r="J228" s="3394"/>
      <c r="K228" s="3394"/>
      <c r="L228" s="3394"/>
      <c r="M228" s="3394"/>
      <c r="N228" s="3394"/>
      <c r="O228" s="3627"/>
      <c r="P228" s="3627"/>
      <c r="Q228" s="3627"/>
      <c r="R228" s="3627"/>
      <c r="S228" s="3627"/>
      <c r="T228" s="3395"/>
      <c r="U228" s="3395"/>
      <c r="V228" s="3395"/>
      <c r="W228" s="3395"/>
      <c r="X228" s="3395"/>
      <c r="Y228" s="3395"/>
      <c r="Z228" s="3395"/>
      <c r="AA228" s="3395"/>
      <c r="AB228" s="3395"/>
      <c r="AC228" s="3395"/>
      <c r="AD228" s="3395"/>
      <c r="AE228" s="3395"/>
      <c r="AF228" s="3395"/>
      <c r="AG228" s="3512"/>
      <c r="AH228" s="3513"/>
      <c r="AI228" s="3513"/>
      <c r="AJ228" s="3395"/>
      <c r="AK228" s="3395"/>
      <c r="AL228" s="3397">
        <v>1</v>
      </c>
      <c r="AM228" s="212"/>
      <c r="AN228" s="212"/>
    </row>
    <row r="229" spans="1:40" s="3566" customFormat="1" ht="40.5" customHeight="1">
      <c r="A229" s="3499"/>
      <c r="B229" s="3481" t="s">
        <v>6072</v>
      </c>
      <c r="C229" s="3499"/>
      <c r="D229" s="3499"/>
      <c r="E229" s="3499"/>
      <c r="F229" s="3499"/>
      <c r="G229" s="3562" t="s">
        <v>6073</v>
      </c>
      <c r="H229" s="3499"/>
      <c r="I229" s="3627"/>
      <c r="J229" s="3499"/>
      <c r="K229" s="3499"/>
      <c r="L229" s="3499"/>
      <c r="M229" s="3499"/>
      <c r="N229" s="3499"/>
      <c r="O229" s="3627"/>
      <c r="P229" s="3627"/>
      <c r="Q229" s="3627"/>
      <c r="R229" s="3627"/>
      <c r="S229" s="3627"/>
      <c r="T229" s="3512"/>
      <c r="U229" s="3395"/>
      <c r="V229" s="3563" t="s">
        <v>6074</v>
      </c>
      <c r="W229" s="3564"/>
      <c r="X229" s="3564"/>
      <c r="Y229" s="3564"/>
      <c r="Z229" s="3565"/>
      <c r="AA229" s="3565"/>
      <c r="AB229" s="3565"/>
      <c r="AC229" s="3395" t="s">
        <v>28</v>
      </c>
      <c r="AD229" s="3395"/>
      <c r="AE229" s="3395"/>
      <c r="AF229" s="3395"/>
      <c r="AG229" s="3512"/>
      <c r="AH229" s="3513"/>
      <c r="AI229" s="3513"/>
      <c r="AJ229" s="3395"/>
      <c r="AK229" s="3395"/>
      <c r="AL229" s="3397">
        <v>1</v>
      </c>
      <c r="AM229" s="212"/>
      <c r="AN229" s="212"/>
    </row>
    <row r="230" spans="1:40" s="3566" customFormat="1" ht="40.5" customHeight="1">
      <c r="A230" s="3499"/>
      <c r="B230" s="3567" t="s">
        <v>6075</v>
      </c>
      <c r="C230" s="3567" t="s">
        <v>6076</v>
      </c>
      <c r="D230" s="3567" t="s">
        <v>6077</v>
      </c>
      <c r="E230" s="3567"/>
      <c r="F230" s="3567" t="s">
        <v>6078</v>
      </c>
      <c r="G230" s="3567" t="s">
        <v>6079</v>
      </c>
      <c r="H230" s="3568" t="s">
        <v>6080</v>
      </c>
      <c r="I230" s="3567" t="s">
        <v>6081</v>
      </c>
      <c r="J230" s="3567" t="s">
        <v>6082</v>
      </c>
      <c r="K230" s="3567" t="s">
        <v>6083</v>
      </c>
      <c r="L230" s="3567"/>
      <c r="M230" s="3567"/>
      <c r="N230" s="3567"/>
      <c r="O230" s="3567" t="s">
        <v>6084</v>
      </c>
      <c r="P230" s="3567" t="s">
        <v>6085</v>
      </c>
      <c r="Q230" s="3567" t="s">
        <v>6086</v>
      </c>
      <c r="R230" s="3567" t="s">
        <v>6087</v>
      </c>
      <c r="S230" s="3567" t="s">
        <v>6088</v>
      </c>
      <c r="T230" s="3567" t="s">
        <v>37</v>
      </c>
      <c r="U230" s="3567" t="s">
        <v>6089</v>
      </c>
      <c r="V230" s="3567" t="s">
        <v>6090</v>
      </c>
      <c r="W230" s="3567" t="s">
        <v>2005</v>
      </c>
      <c r="X230" s="3567" t="s">
        <v>6091</v>
      </c>
      <c r="Y230" s="3567"/>
      <c r="Z230" s="3395"/>
      <c r="AA230" s="3395"/>
      <c r="AB230" s="3395"/>
      <c r="AC230" s="3395"/>
      <c r="AD230" s="3395"/>
      <c r="AE230" s="3395"/>
      <c r="AF230" s="3395"/>
      <c r="AG230" s="3512"/>
      <c r="AH230" s="3513"/>
      <c r="AI230" s="3513"/>
      <c r="AJ230" s="3395"/>
      <c r="AK230" s="3395"/>
      <c r="AL230" s="3397">
        <v>1</v>
      </c>
      <c r="AM230" s="212"/>
      <c r="AN230" s="212"/>
    </row>
    <row r="231" spans="1:40" s="3566" customFormat="1" ht="40.5" customHeight="1">
      <c r="A231" s="3499"/>
      <c r="B231" s="3499"/>
      <c r="C231" s="3569" t="s">
        <v>6092</v>
      </c>
      <c r="D231" s="3570" t="s">
        <v>6093</v>
      </c>
      <c r="E231" s="3567"/>
      <c r="F231" s="3567"/>
      <c r="G231" s="3567"/>
      <c r="H231" s="3567"/>
      <c r="I231" s="3567"/>
      <c r="J231" s="3567"/>
      <c r="K231" s="3567"/>
      <c r="L231" s="3567"/>
      <c r="M231" s="3567"/>
      <c r="N231" s="3567"/>
      <c r="O231" s="3567"/>
      <c r="P231" s="3567"/>
      <c r="Q231" s="3567"/>
      <c r="R231" s="3567"/>
      <c r="S231" s="3567"/>
      <c r="T231" s="3567"/>
      <c r="U231" s="3567"/>
      <c r="V231" s="3567"/>
      <c r="W231" s="3567"/>
      <c r="X231" s="3567"/>
      <c r="Y231" s="3567"/>
      <c r="Z231" s="3395"/>
      <c r="AA231" s="3395"/>
      <c r="AB231" s="3395"/>
      <c r="AC231" s="3395"/>
      <c r="AD231" s="3395"/>
      <c r="AE231" s="3395"/>
      <c r="AF231" s="3395"/>
      <c r="AG231" s="3512"/>
      <c r="AH231" s="3513"/>
      <c r="AI231" s="3513"/>
      <c r="AJ231" s="3395"/>
      <c r="AK231" s="3395"/>
      <c r="AL231" s="3397">
        <v>1</v>
      </c>
      <c r="AM231" s="212"/>
      <c r="AN231" s="212"/>
    </row>
    <row r="232" spans="1:40" s="3566" customFormat="1" ht="40.5" customHeight="1">
      <c r="A232" s="3499"/>
      <c r="B232" s="3499"/>
      <c r="C232" s="3569"/>
      <c r="D232" s="3570" t="s">
        <v>6094</v>
      </c>
      <c r="E232" s="3567"/>
      <c r="F232" s="3567"/>
      <c r="G232" s="3567"/>
      <c r="H232" s="3567"/>
      <c r="I232" s="3567"/>
      <c r="J232" s="3567"/>
      <c r="K232" s="3567"/>
      <c r="L232" s="3567"/>
      <c r="M232" s="3567"/>
      <c r="N232" s="3567"/>
      <c r="O232" s="3567"/>
      <c r="P232" s="3567"/>
      <c r="Q232" s="3567"/>
      <c r="R232" s="3567"/>
      <c r="S232" s="3567"/>
      <c r="T232" s="3567"/>
      <c r="U232" s="3567"/>
      <c r="V232" s="3567"/>
      <c r="W232" s="3567"/>
      <c r="X232" s="3567"/>
      <c r="Y232" s="3567"/>
      <c r="Z232" s="3395"/>
      <c r="AA232" s="3395"/>
      <c r="AB232" s="3395"/>
      <c r="AC232" s="3395"/>
      <c r="AD232" s="3395"/>
      <c r="AE232" s="3395"/>
      <c r="AF232" s="3395"/>
      <c r="AG232" s="3512"/>
      <c r="AH232" s="3513"/>
      <c r="AI232" s="3513"/>
      <c r="AJ232" s="3395"/>
      <c r="AK232" s="3395"/>
      <c r="AL232" s="3397">
        <v>1</v>
      </c>
      <c r="AM232" s="212"/>
      <c r="AN232" s="212"/>
    </row>
    <row r="233" spans="1:40" s="3566" customFormat="1" ht="40.5" customHeight="1">
      <c r="A233" s="3499"/>
      <c r="B233" s="3499"/>
      <c r="C233" s="3569"/>
      <c r="D233" s="3570" t="s">
        <v>6095</v>
      </c>
      <c r="E233" s="3567"/>
      <c r="F233" s="3567"/>
      <c r="G233" s="3567"/>
      <c r="H233" s="3567"/>
      <c r="I233" s="3567"/>
      <c r="J233" s="3567"/>
      <c r="K233" s="3567"/>
      <c r="L233" s="3567"/>
      <c r="M233" s="3567"/>
      <c r="N233" s="3567"/>
      <c r="O233" s="3567"/>
      <c r="P233" s="3567"/>
      <c r="Q233" s="3567"/>
      <c r="R233" s="3567"/>
      <c r="S233" s="3567"/>
      <c r="T233" s="3567"/>
      <c r="U233" s="3567"/>
      <c r="V233" s="3567"/>
      <c r="W233" s="3567"/>
      <c r="X233" s="3567"/>
      <c r="Y233" s="3567"/>
      <c r="Z233" s="3395"/>
      <c r="AA233" s="3395"/>
      <c r="AB233" s="3395"/>
      <c r="AC233" s="3395"/>
      <c r="AD233" s="3395"/>
      <c r="AE233" s="3395"/>
      <c r="AF233" s="3395"/>
      <c r="AG233" s="3512"/>
      <c r="AH233" s="3513"/>
      <c r="AI233" s="3513"/>
      <c r="AJ233" s="3395"/>
      <c r="AK233" s="3395"/>
      <c r="AL233" s="3397">
        <v>1</v>
      </c>
      <c r="AM233" s="212"/>
      <c r="AN233" s="212"/>
    </row>
    <row r="234" spans="1:40" s="3566" customFormat="1" ht="40.5" customHeight="1">
      <c r="A234" s="3499"/>
      <c r="B234" s="3499"/>
      <c r="C234" s="3571"/>
      <c r="D234" s="3572" t="s">
        <v>6096</v>
      </c>
      <c r="E234" s="3567"/>
      <c r="F234" s="3567"/>
      <c r="G234" s="3567"/>
      <c r="H234" s="3567"/>
      <c r="I234" s="3567"/>
      <c r="J234" s="3567"/>
      <c r="K234" s="3567"/>
      <c r="L234" s="3567"/>
      <c r="M234" s="3567"/>
      <c r="N234" s="3567"/>
      <c r="O234" s="3567"/>
      <c r="P234" s="3567"/>
      <c r="Q234" s="3567"/>
      <c r="R234" s="3567"/>
      <c r="S234" s="3567"/>
      <c r="T234" s="3567"/>
      <c r="U234" s="3567"/>
      <c r="V234" s="3567"/>
      <c r="W234" s="3567"/>
      <c r="X234" s="3567"/>
      <c r="Y234" s="3567"/>
      <c r="Z234" s="3395"/>
      <c r="AA234" s="3395"/>
      <c r="AB234" s="3395"/>
      <c r="AC234" s="3395"/>
      <c r="AD234" s="3395"/>
      <c r="AE234" s="3395"/>
      <c r="AF234" s="3395"/>
      <c r="AG234" s="3512"/>
      <c r="AH234" s="3513"/>
      <c r="AI234" s="3513"/>
      <c r="AJ234" s="3395"/>
      <c r="AK234" s="3395"/>
      <c r="AL234" s="3397">
        <v>1</v>
      </c>
      <c r="AM234" s="212"/>
      <c r="AN234" s="212"/>
    </row>
    <row r="235" spans="1:40" s="3566" customFormat="1" ht="40.5" customHeight="1">
      <c r="A235" s="3499"/>
      <c r="B235" s="3499"/>
      <c r="C235" s="3569"/>
      <c r="D235" s="3570" t="s">
        <v>6097</v>
      </c>
      <c r="E235" s="3567"/>
      <c r="F235" s="3567"/>
      <c r="G235" s="3567"/>
      <c r="H235" s="3567"/>
      <c r="I235" s="3567"/>
      <c r="J235" s="3567"/>
      <c r="K235" s="3567"/>
      <c r="L235" s="3567"/>
      <c r="M235" s="3567"/>
      <c r="N235" s="3567"/>
      <c r="O235" s="3567"/>
      <c r="P235" s="3567"/>
      <c r="Q235" s="3567"/>
      <c r="R235" s="3567"/>
      <c r="S235" s="3567"/>
      <c r="T235" s="3567"/>
      <c r="U235" s="3567"/>
      <c r="V235" s="3567"/>
      <c r="W235" s="3567"/>
      <c r="X235" s="3567"/>
      <c r="Y235" s="3567"/>
      <c r="Z235" s="3395"/>
      <c r="AA235" s="3395"/>
      <c r="AB235" s="3395"/>
      <c r="AC235" s="3395"/>
      <c r="AD235" s="3395"/>
      <c r="AE235" s="3395"/>
      <c r="AF235" s="3395"/>
      <c r="AG235" s="3512"/>
      <c r="AH235" s="3513"/>
      <c r="AI235" s="3513"/>
      <c r="AJ235" s="3395"/>
      <c r="AK235" s="3395"/>
      <c r="AL235" s="3397">
        <v>1</v>
      </c>
      <c r="AM235" s="212"/>
      <c r="AN235" s="212"/>
    </row>
    <row r="236" spans="1:40" s="3566" customFormat="1" ht="40.5" customHeight="1">
      <c r="A236" s="3499"/>
      <c r="B236" s="3499"/>
      <c r="C236" s="3569"/>
      <c r="D236" s="3570" t="s">
        <v>6098</v>
      </c>
      <c r="E236" s="3567"/>
      <c r="F236" s="3567"/>
      <c r="G236" s="3567"/>
      <c r="H236" s="3567"/>
      <c r="I236" s="3567"/>
      <c r="J236" s="3567"/>
      <c r="K236" s="3567"/>
      <c r="L236" s="3567"/>
      <c r="M236" s="3567"/>
      <c r="N236" s="3567"/>
      <c r="O236" s="3567"/>
      <c r="P236" s="3567"/>
      <c r="Q236" s="3567"/>
      <c r="R236" s="3567"/>
      <c r="S236" s="3567"/>
      <c r="T236" s="3567"/>
      <c r="U236" s="3567"/>
      <c r="V236" s="3567"/>
      <c r="W236" s="3567"/>
      <c r="X236" s="3567"/>
      <c r="Y236" s="3567"/>
      <c r="Z236" s="3395"/>
      <c r="AA236" s="3395"/>
      <c r="AB236" s="3395"/>
      <c r="AC236" s="3395"/>
      <c r="AD236" s="3395"/>
      <c r="AE236" s="3395"/>
      <c r="AF236" s="3395"/>
      <c r="AG236" s="3512"/>
      <c r="AH236" s="3513"/>
      <c r="AI236" s="3513"/>
      <c r="AJ236" s="3395"/>
      <c r="AK236" s="3395"/>
      <c r="AL236" s="3397">
        <v>1</v>
      </c>
      <c r="AM236" s="212"/>
      <c r="AN236" s="212"/>
    </row>
    <row r="237" spans="1:40" s="3566" customFormat="1" ht="40.5" customHeight="1">
      <c r="A237" s="3499"/>
      <c r="B237" s="3481"/>
      <c r="C237" s="3499"/>
      <c r="D237" s="3499"/>
      <c r="E237" s="3499"/>
      <c r="F237" s="3499"/>
      <c r="G237" s="3499"/>
      <c r="H237" s="3499"/>
      <c r="I237" s="3627"/>
      <c r="J237" s="3499"/>
      <c r="K237" s="3499"/>
      <c r="L237" s="3499"/>
      <c r="M237" s="3499"/>
      <c r="N237" s="3499"/>
      <c r="O237" s="3627"/>
      <c r="P237" s="3627"/>
      <c r="Q237" s="3627"/>
      <c r="R237" s="3627"/>
      <c r="S237" s="3627"/>
      <c r="T237" s="3512"/>
      <c r="U237" s="3481"/>
      <c r="V237" s="3478"/>
      <c r="W237" s="3567"/>
      <c r="X237" s="3567"/>
      <c r="Y237" s="3567"/>
      <c r="Z237" s="3395"/>
      <c r="AA237" s="3395"/>
      <c r="AB237" s="3395"/>
      <c r="AC237" s="3395"/>
      <c r="AD237" s="3395"/>
      <c r="AE237" s="3395"/>
      <c r="AF237" s="3395"/>
      <c r="AG237" s="3512"/>
      <c r="AH237" s="3513"/>
      <c r="AI237" s="3513"/>
      <c r="AJ237" s="3395"/>
      <c r="AK237" s="3395"/>
      <c r="AL237" s="3397">
        <v>1</v>
      </c>
      <c r="AM237" s="212"/>
      <c r="AN237" s="212"/>
    </row>
    <row r="238" spans="1:40" s="3566" customFormat="1" ht="40.5" customHeight="1">
      <c r="A238" s="3499"/>
      <c r="B238" s="3573"/>
      <c r="C238" s="3574" t="s">
        <v>6099</v>
      </c>
      <c r="D238" s="3575"/>
      <c r="E238" s="3512"/>
      <c r="F238" s="3576" t="s">
        <v>6100</v>
      </c>
      <c r="G238" s="3577"/>
      <c r="H238" s="3577"/>
      <c r="I238" s="3577"/>
      <c r="J238" s="3577"/>
      <c r="K238" s="3577"/>
      <c r="L238" s="3627"/>
      <c r="M238" s="3627"/>
      <c r="N238" s="3627"/>
      <c r="O238" s="3627"/>
      <c r="P238" s="3512"/>
      <c r="Q238" s="3512"/>
      <c r="R238" s="3627"/>
      <c r="S238" s="3627"/>
      <c r="T238" s="3512"/>
      <c r="U238" s="3512"/>
      <c r="V238" s="3478"/>
      <c r="W238" s="3567"/>
      <c r="X238" s="3567"/>
      <c r="Y238" s="3567"/>
      <c r="Z238" s="3395"/>
      <c r="AA238" s="3395"/>
      <c r="AB238" s="3395"/>
      <c r="AC238" s="3395"/>
      <c r="AD238" s="3395"/>
      <c r="AE238" s="3395"/>
      <c r="AF238" s="3395"/>
      <c r="AG238" s="3512"/>
      <c r="AH238" s="3513"/>
      <c r="AI238" s="3513"/>
      <c r="AJ238" s="3395"/>
      <c r="AK238" s="3395"/>
      <c r="AL238" s="3397">
        <v>1</v>
      </c>
      <c r="AM238" s="212"/>
      <c r="AN238" s="212"/>
    </row>
    <row r="239" spans="1:40" s="3566" customFormat="1" ht="40.5" customHeight="1">
      <c r="A239" s="3499"/>
      <c r="B239" s="3573"/>
      <c r="C239" s="3578">
        <v>3</v>
      </c>
      <c r="D239" s="3575"/>
      <c r="E239" s="3499"/>
      <c r="F239" s="3499"/>
      <c r="G239" s="3499"/>
      <c r="H239" s="3627"/>
      <c r="I239" s="3627"/>
      <c r="J239" s="3627"/>
      <c r="K239" s="3627"/>
      <c r="L239" s="3627"/>
      <c r="M239" s="3627"/>
      <c r="N239" s="3627"/>
      <c r="O239" s="3627"/>
      <c r="P239" s="3627"/>
      <c r="Q239" s="3627"/>
      <c r="R239" s="3627"/>
      <c r="S239" s="3627"/>
      <c r="T239" s="3512"/>
      <c r="U239" s="3512"/>
      <c r="V239" s="3478"/>
      <c r="W239" s="3567"/>
      <c r="X239" s="3567"/>
      <c r="Y239" s="3567"/>
      <c r="Z239" s="3395"/>
      <c r="AA239" s="3395"/>
      <c r="AB239" s="3395"/>
      <c r="AC239" s="3395"/>
      <c r="AD239" s="3395"/>
      <c r="AE239" s="3395"/>
      <c r="AF239" s="3395"/>
      <c r="AG239" s="3512"/>
      <c r="AH239" s="3513"/>
      <c r="AI239" s="3513"/>
      <c r="AJ239" s="3395"/>
      <c r="AK239" s="3395"/>
      <c r="AL239" s="3397">
        <v>1</v>
      </c>
      <c r="AM239" s="212"/>
      <c r="AN239" s="212"/>
    </row>
    <row r="240" spans="1:40" s="3566" customFormat="1" ht="40.5" customHeight="1">
      <c r="A240" s="3499"/>
      <c r="B240" s="3573"/>
      <c r="C240" s="3499"/>
      <c r="D240" s="3499"/>
      <c r="E240" s="3499"/>
      <c r="F240" s="3499"/>
      <c r="G240" s="3499"/>
      <c r="H240" s="3579" t="s">
        <v>6101</v>
      </c>
      <c r="I240" s="3580"/>
      <c r="J240" s="3580"/>
      <c r="K240" s="3499"/>
      <c r="L240" s="3499"/>
      <c r="M240" s="3499"/>
      <c r="N240" s="3499"/>
      <c r="O240" s="3627"/>
      <c r="P240" s="3627"/>
      <c r="Q240" s="3581" t="s">
        <v>6102</v>
      </c>
      <c r="R240" s="3582" t="s">
        <v>6103</v>
      </c>
      <c r="S240" s="3583" t="s">
        <v>6104</v>
      </c>
      <c r="T240" s="3512"/>
      <c r="U240" s="3512"/>
      <c r="V240" s="3478"/>
      <c r="W240" s="3567"/>
      <c r="X240" s="3567"/>
      <c r="Y240" s="3567"/>
      <c r="Z240" s="3395"/>
      <c r="AA240" s="3395"/>
      <c r="AB240" s="3395"/>
      <c r="AC240" s="3395"/>
      <c r="AD240" s="3395"/>
      <c r="AE240" s="3395"/>
      <c r="AF240" s="3395"/>
      <c r="AG240" s="3512"/>
      <c r="AH240" s="3513"/>
      <c r="AI240" s="3513"/>
      <c r="AJ240" s="3395"/>
      <c r="AK240" s="3395"/>
      <c r="AL240" s="3397">
        <v>1</v>
      </c>
      <c r="AM240" s="212"/>
      <c r="AN240" s="212"/>
    </row>
    <row r="241" spans="1:40" s="3566" customFormat="1" ht="40.5" customHeight="1">
      <c r="A241" s="3499"/>
      <c r="B241" s="3573"/>
      <c r="C241" s="3584" t="s">
        <v>6105</v>
      </c>
      <c r="D241" s="3499"/>
      <c r="E241" s="3585"/>
      <c r="F241" s="3499"/>
      <c r="G241" s="3499"/>
      <c r="H241" s="3586" t="s">
        <v>6106</v>
      </c>
      <c r="I241" s="3586" t="s">
        <v>6107</v>
      </c>
      <c r="J241" s="3586" t="s">
        <v>6108</v>
      </c>
      <c r="K241" s="3567" t="s">
        <v>6109</v>
      </c>
      <c r="L241" s="3567"/>
      <c r="M241" s="3567"/>
      <c r="N241" s="3567"/>
      <c r="O241" s="3512"/>
      <c r="P241" s="3512"/>
      <c r="Q241" s="3584" t="s">
        <v>6110</v>
      </c>
      <c r="R241" s="3512"/>
      <c r="S241" s="3512"/>
      <c r="T241" s="3512"/>
      <c r="U241" s="3512"/>
      <c r="V241" s="3478"/>
      <c r="W241" s="3567"/>
      <c r="X241" s="3567"/>
      <c r="Y241" s="3567"/>
      <c r="Z241" s="3512"/>
      <c r="AA241" s="3512"/>
      <c r="AB241" s="3512"/>
      <c r="AC241" s="3512"/>
      <c r="AD241" s="3512"/>
      <c r="AE241" s="3512"/>
      <c r="AF241" s="3512"/>
      <c r="AG241" s="3512"/>
      <c r="AH241" s="3513"/>
      <c r="AI241" s="3513"/>
      <c r="AJ241" s="3395"/>
      <c r="AK241" s="3395"/>
      <c r="AL241" s="3397">
        <v>1</v>
      </c>
      <c r="AM241" s="212"/>
      <c r="AN241" s="212"/>
    </row>
    <row r="242" spans="1:40" s="3566" customFormat="1" ht="40.5" customHeight="1">
      <c r="A242" s="3499"/>
      <c r="B242" s="3573"/>
      <c r="C242" s="3584" t="s">
        <v>6111</v>
      </c>
      <c r="D242" s="3499"/>
      <c r="E242" s="3585"/>
      <c r="F242" s="3499"/>
      <c r="G242" s="3499"/>
      <c r="H242" s="3586" t="s">
        <v>6112</v>
      </c>
      <c r="I242" s="3586" t="s">
        <v>6113</v>
      </c>
      <c r="J242" s="3586" t="s">
        <v>6114</v>
      </c>
      <c r="K242" s="3567" t="s">
        <v>6115</v>
      </c>
      <c r="L242" s="3567"/>
      <c r="M242" s="3567"/>
      <c r="N242" s="3567"/>
      <c r="O242" s="3627"/>
      <c r="P242" s="3627"/>
      <c r="Q242" s="3581" t="s">
        <v>929</v>
      </c>
      <c r="R242" s="3582" t="s">
        <v>6116</v>
      </c>
      <c r="S242" s="3582" t="s">
        <v>6117</v>
      </c>
      <c r="T242" s="3512"/>
      <c r="U242" s="3512"/>
      <c r="V242" s="3478"/>
      <c r="W242" s="3567"/>
      <c r="X242" s="3567"/>
      <c r="Y242" s="3567"/>
      <c r="Z242" s="3567"/>
      <c r="AA242" s="3567"/>
      <c r="AB242" s="3567"/>
      <c r="AC242" s="3567"/>
      <c r="AD242" s="3567"/>
      <c r="AE242" s="3567"/>
      <c r="AF242" s="3512"/>
      <c r="AG242" s="3512"/>
      <c r="AH242" s="3513"/>
      <c r="AI242" s="3513"/>
      <c r="AJ242" s="3395"/>
      <c r="AK242" s="3395"/>
      <c r="AL242" s="3397">
        <v>1</v>
      </c>
      <c r="AM242" s="212"/>
      <c r="AN242" s="212"/>
    </row>
    <row r="243" spans="1:40" s="3566" customFormat="1" ht="40.5" customHeight="1">
      <c r="A243" s="3499"/>
      <c r="B243" s="3573"/>
      <c r="C243" s="3584"/>
      <c r="D243" s="3499"/>
      <c r="E243" s="3584"/>
      <c r="F243" s="3587"/>
      <c r="G243" s="3584"/>
      <c r="H243" s="3584"/>
      <c r="I243" s="3499"/>
      <c r="J243" s="3499"/>
      <c r="K243" s="3499"/>
      <c r="L243" s="3499"/>
      <c r="M243" s="3499"/>
      <c r="N243" s="3499"/>
      <c r="O243" s="3499"/>
      <c r="P243" s="3499"/>
      <c r="Q243" s="3499"/>
      <c r="R243" s="3499"/>
      <c r="S243" s="3512"/>
      <c r="T243" s="3512"/>
      <c r="U243" s="3512"/>
      <c r="V243" s="3478"/>
      <c r="W243" s="3567"/>
      <c r="X243" s="3567"/>
      <c r="Y243" s="3567"/>
      <c r="Z243" s="3567"/>
      <c r="AA243" s="3567"/>
      <c r="AB243" s="3567"/>
      <c r="AC243" s="3567"/>
      <c r="AD243" s="3567"/>
      <c r="AE243" s="3567"/>
      <c r="AF243" s="3512"/>
      <c r="AG243" s="3512"/>
      <c r="AH243" s="3513"/>
      <c r="AI243" s="3513"/>
      <c r="AJ243" s="3395"/>
      <c r="AK243" s="3395"/>
      <c r="AL243" s="3397">
        <v>1</v>
      </c>
      <c r="AM243" s="212"/>
      <c r="AN243" s="212"/>
    </row>
    <row r="244" spans="1:40">
      <c r="AL244" s="200" t="s">
        <v>972</v>
      </c>
      <c r="AM244" s="135"/>
      <c r="AN244" s="135"/>
    </row>
    <row r="245" spans="1:40">
      <c r="A245" s="3397">
        <v>1</v>
      </c>
      <c r="B245" s="3397">
        <v>1</v>
      </c>
      <c r="C245" s="3397">
        <v>1</v>
      </c>
      <c r="D245" s="3397">
        <v>1</v>
      </c>
      <c r="E245" s="3397">
        <v>1</v>
      </c>
      <c r="F245" s="3397">
        <v>1</v>
      </c>
      <c r="G245" s="3397">
        <v>1</v>
      </c>
      <c r="H245" s="3397">
        <v>1</v>
      </c>
      <c r="I245" s="3397">
        <v>1</v>
      </c>
      <c r="J245" s="3397">
        <v>1</v>
      </c>
      <c r="K245" s="3397">
        <v>1</v>
      </c>
      <c r="L245" s="3397">
        <v>1</v>
      </c>
      <c r="M245" s="3397">
        <v>1</v>
      </c>
      <c r="N245" s="3397">
        <v>1</v>
      </c>
      <c r="O245" s="3397">
        <v>1</v>
      </c>
      <c r="P245" s="3397">
        <v>1</v>
      </c>
      <c r="Q245" s="3397">
        <v>1</v>
      </c>
      <c r="R245" s="3397">
        <v>1</v>
      </c>
      <c r="S245" s="3397">
        <v>1</v>
      </c>
      <c r="T245" s="3397">
        <v>1</v>
      </c>
      <c r="U245" s="3397">
        <v>1</v>
      </c>
      <c r="V245" s="3397">
        <v>1</v>
      </c>
      <c r="W245" s="3397">
        <v>1</v>
      </c>
      <c r="X245" s="3397">
        <v>1</v>
      </c>
      <c r="Y245" s="3397">
        <v>1</v>
      </c>
      <c r="Z245" s="3397">
        <v>1</v>
      </c>
      <c r="AA245" s="3397">
        <v>1</v>
      </c>
      <c r="AB245" s="3397">
        <v>1</v>
      </c>
      <c r="AC245" s="3397">
        <v>1</v>
      </c>
      <c r="AD245" s="3397">
        <v>1</v>
      </c>
      <c r="AE245" s="3397">
        <v>1</v>
      </c>
      <c r="AF245" s="3397">
        <v>1</v>
      </c>
      <c r="AG245" s="3397">
        <v>1</v>
      </c>
      <c r="AH245" s="3397">
        <v>1</v>
      </c>
      <c r="AI245" s="3397">
        <v>1</v>
      </c>
      <c r="AJ245" s="3397">
        <v>1</v>
      </c>
      <c r="AK245" s="3397">
        <v>1</v>
      </c>
      <c r="AL245" s="1" t="str">
        <f>ADDRESS(ROW(),COLUMN(),4)</f>
        <v>AL245</v>
      </c>
      <c r="AM245" s="630"/>
      <c r="AN245" s="631" t="str">
        <f>ADDRESS(ROW(),COLUMN(),4)</f>
        <v>AN245</v>
      </c>
    </row>
  </sheetData>
  <mergeCells count="10">
    <mergeCell ref="M136:M141"/>
    <mergeCell ref="D192:J192"/>
    <mergeCell ref="D199:K200"/>
    <mergeCell ref="C203:D203"/>
    <mergeCell ref="X2:AC3"/>
    <mergeCell ref="B33:X35"/>
    <mergeCell ref="P127:T127"/>
    <mergeCell ref="R128:S128"/>
    <mergeCell ref="P129:P130"/>
    <mergeCell ref="R129:S129"/>
  </mergeCells>
  <hyperlinks>
    <hyperlink ref="D166" r:id="rId1" display="https://www.extensis.com/fr-fr/blog/les-10-polices-alternatives-%C3%A0-helvetica" xr:uid="{0F9AA3E1-848B-4EAF-A66D-EC98F5B3C75D}"/>
    <hyperlink ref="D174" r:id="rId2" display="https://fr.wikipedia.org/wiki/Calibri" xr:uid="{C9DD86A1-0017-44F9-91A1-93F2E9B3016E}"/>
    <hyperlink ref="D175" r:id="rId3" display="https://kulturegeek.fr/news-224456/microsoft-police-voudriez-remplacer-calibri" xr:uid="{9A1DD7F1-0C20-482C-83F0-B715730CA340}"/>
    <hyperlink ref="D160" r:id="rId4" display="https://fr.wikipedia.org/wiki/Helvetica" xr:uid="{43F03F79-F175-4068-B346-1A13E434AA5B}"/>
    <hyperlink ref="D181" r:id="rId5" display="https://laruche.wizbii.com/17703-meilleure-police-ecriture-cv" xr:uid="{F02A8074-3C38-46BA-8D08-7D071A5E4F33}"/>
    <hyperlink ref="D182" r:id="rId6" display="https://laruche.wizbii.com/17703-meilleure-police-ecriture-cv" xr:uid="{FA0A8756-0757-4529-B941-4F5BE7E704DD}"/>
    <hyperlink ref="D183" r:id="rId7" display="https://www.google.com/search?client=firefox-b-d&amp;cs=1&amp;sxsrf=AJOqlzWtAThXL_uLX0Izw5bcGDDqWJW1UA:1673858052794&amp;q=Quelle+est+la+police+d%27%C3%A9criture+la+plus+classe+%3F&amp;sa=X&amp;ved=2ahUKEwjYj4iV18v8AhXtTaQEHYpNBZ0Qzmd6BAgBEAU" xr:uid="{5CF5C3C8-EBDD-41E0-80BC-D6B5A400303D}"/>
    <hyperlink ref="D165" r:id="rId8" xr:uid="{33DB3A15-4B4A-4587-92E2-AA8FA3AFE6E9}"/>
    <hyperlink ref="C145" r:id="rId9" xr:uid="{4C5D9DB5-3EAF-4962-A524-5D214F91495F}"/>
    <hyperlink ref="V229" r:id="rId10" xr:uid="{609998F5-8080-4DF5-A57D-E19857A8E47A}"/>
    <hyperlink ref="U137" r:id="rId11" xr:uid="{0CA6E43B-AE60-4B99-988D-6F2C609603AC}"/>
    <hyperlink ref="B117" r:id="rId12" xr:uid="{90AFA0D8-AFF1-446A-8101-10A9A2F0E75F}"/>
    <hyperlink ref="B123" r:id="rId13" xr:uid="{F151CA7C-3CC7-4952-ACEC-1F01F9073DE9}"/>
    <hyperlink ref="B126" r:id="rId14" xr:uid="{0920A9B9-8086-442A-9EDE-D10595E2EFF2}"/>
    <hyperlink ref="B127" r:id="rId15" xr:uid="{66C1BC78-EB6A-4C12-8C7A-566DE4FA536C}"/>
    <hyperlink ref="B129" r:id="rId16" xr:uid="{6E7D36B3-8073-4212-B506-5DC7AA01704D}"/>
    <hyperlink ref="P121" r:id="rId17" xr:uid="{7BD603B4-B490-44B6-8CDA-98A6ADBCA1B7}"/>
    <hyperlink ref="V226" r:id="rId18" xr:uid="{38991D79-3B3B-4530-A0B6-E0D83A744726}"/>
    <hyperlink ref="G27" r:id="rId19" xr:uid="{21326803-3E7E-480D-9178-0A5B0B934A25}"/>
  </hyperlinks>
  <pageMargins left="0.7" right="0.7" top="0.75" bottom="0.75" header="0.3" footer="0.3"/>
  <pageSetup paperSize="9" orientation="portrait" r:id="rId20"/>
  <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1660C-2DD0-4F48-93C1-32E559E4F9F1}">
  <dimension ref="A1:U296"/>
  <sheetViews>
    <sheetView zoomScaleNormal="100" workbookViewId="0">
      <selection activeCell="Q23" sqref="Q23"/>
    </sheetView>
  </sheetViews>
  <sheetFormatPr baseColWidth="10" defaultRowHeight="15"/>
  <cols>
    <col min="2" max="2" width="3.7109375" customWidth="1"/>
    <col min="3" max="5" width="2.7109375" customWidth="1"/>
    <col min="6" max="6" width="3.7109375" customWidth="1"/>
    <col min="7" max="10" width="11.7109375" customWidth="1"/>
    <col min="11" max="11" width="12.7109375" customWidth="1"/>
    <col min="12" max="12" width="40.7109375" customWidth="1"/>
    <col min="14" max="14" width="12.7109375" customWidth="1"/>
    <col min="19" max="19" width="8.7109375" style="213" customWidth="1"/>
    <col min="20" max="20" width="11.42578125" style="212"/>
    <col min="21" max="21" width="43.5703125" style="212" customWidth="1"/>
  </cols>
  <sheetData>
    <row r="1" spans="1:21">
      <c r="A1" s="2861" t="s">
        <v>5197</v>
      </c>
      <c r="S1" s="216">
        <v>1</v>
      </c>
      <c r="T1" s="584" t="str">
        <f>SUBSTITUTE(ADDRESS(1,COLUMN(),4),"1","")</f>
        <v>T</v>
      </c>
      <c r="U1" s="585" t="str">
        <f>SUBSTITUTE(ADDRESS(1,COLUMN(),4),"1","")</f>
        <v>U</v>
      </c>
    </row>
    <row r="2" spans="1:21" ht="18">
      <c r="F2" s="366" t="s">
        <v>1917</v>
      </c>
      <c r="S2" s="216">
        <v>1</v>
      </c>
      <c r="T2" s="11"/>
      <c r="U2" s="11" t="s">
        <v>2004</v>
      </c>
    </row>
    <row r="3" spans="1:21" ht="15.75">
      <c r="S3" s="216">
        <v>1</v>
      </c>
      <c r="T3" s="23" cm="1">
        <f t="array" ref="T3">COUNTA(A1:S296+COUNTBLANK(A1:S296))</f>
        <v>5624</v>
      </c>
      <c r="U3" s="24" t="str">
        <f>"cellules entre"&amp;" " &amp;A1&amp;" et  "&amp;S296</f>
        <v>cellules entre A1 et  S296</v>
      </c>
    </row>
    <row r="4" spans="1:21" ht="18">
      <c r="B4" s="5"/>
      <c r="C4" s="5"/>
      <c r="D4" s="5"/>
      <c r="E4" s="5"/>
      <c r="F4" s="366" t="s">
        <v>1915</v>
      </c>
      <c r="G4" s="5"/>
      <c r="H4" s="5"/>
      <c r="I4" s="5"/>
      <c r="J4" s="5"/>
      <c r="K4" s="5"/>
      <c r="L4" s="5"/>
      <c r="M4" s="5"/>
      <c r="N4" s="5"/>
      <c r="S4" s="216">
        <v>1</v>
      </c>
      <c r="T4" s="23">
        <f>COUNTA(A1:S296)</f>
        <v>1077</v>
      </c>
      <c r="U4" s="24" t="s">
        <v>2006</v>
      </c>
    </row>
    <row r="5" spans="1:21" ht="24" customHeight="1">
      <c r="B5" s="5"/>
      <c r="C5" s="5"/>
      <c r="D5" s="5"/>
      <c r="E5" s="5"/>
      <c r="F5" s="366" t="s">
        <v>1916</v>
      </c>
      <c r="G5" s="366"/>
      <c r="H5" s="5"/>
      <c r="I5" s="5"/>
      <c r="J5" s="5"/>
      <c r="K5" s="5"/>
      <c r="L5" s="5"/>
      <c r="M5" s="5"/>
      <c r="N5" s="5"/>
      <c r="O5" s="5"/>
      <c r="P5" s="5"/>
      <c r="Q5" s="5"/>
      <c r="R5" s="5"/>
      <c r="S5" s="216">
        <v>1</v>
      </c>
      <c r="T5" s="23">
        <f>COUNTBLANK(A1:S296)</f>
        <v>4556</v>
      </c>
      <c r="U5" s="24" t="s">
        <v>21</v>
      </c>
    </row>
    <row r="6" spans="1:21" ht="15.75">
      <c r="B6" s="5"/>
      <c r="C6" s="5"/>
      <c r="D6" s="5"/>
      <c r="E6" s="5"/>
      <c r="F6" s="5"/>
      <c r="G6" s="5"/>
      <c r="H6" s="5"/>
      <c r="I6" s="5"/>
      <c r="J6" s="5"/>
      <c r="K6" s="5"/>
      <c r="L6" s="5"/>
      <c r="M6" s="5"/>
      <c r="N6" s="5"/>
      <c r="O6" s="5"/>
      <c r="P6" s="5"/>
      <c r="Q6" s="5"/>
      <c r="R6" s="5"/>
      <c r="S6" s="216">
        <v>1</v>
      </c>
      <c r="T6" s="23">
        <f>SUM(S1:S149)+2</f>
        <v>151</v>
      </c>
      <c r="U6" s="24" t="s">
        <v>392</v>
      </c>
    </row>
    <row r="7" spans="1:21" ht="15.75" customHeight="1" thickBot="1">
      <c r="B7" s="208" t="s">
        <v>43</v>
      </c>
      <c r="C7" s="292">
        <v>2</v>
      </c>
      <c r="D7" s="292">
        <v>2</v>
      </c>
      <c r="E7" s="292">
        <v>2</v>
      </c>
      <c r="F7" s="292">
        <v>3</v>
      </c>
      <c r="G7" s="292">
        <v>11</v>
      </c>
      <c r="H7" s="292">
        <v>11</v>
      </c>
      <c r="I7" s="292">
        <v>11</v>
      </c>
      <c r="J7" s="292">
        <v>11</v>
      </c>
      <c r="K7" s="292">
        <v>12</v>
      </c>
      <c r="L7" s="293">
        <v>40</v>
      </c>
      <c r="O7" s="5"/>
      <c r="P7" s="5"/>
      <c r="Q7" s="5"/>
      <c r="R7" s="5"/>
      <c r="S7" s="216">
        <v>1</v>
      </c>
      <c r="T7" s="23">
        <f>SUM(A296:R296)+1</f>
        <v>19</v>
      </c>
      <c r="U7" s="24" t="s">
        <v>2009</v>
      </c>
    </row>
    <row r="8" spans="1:21" ht="15.75" customHeight="1" thickBot="1">
      <c r="B8" s="5"/>
      <c r="C8" s="5"/>
      <c r="D8" s="5"/>
      <c r="E8" s="5"/>
      <c r="F8" s="5"/>
      <c r="G8" s="5"/>
      <c r="H8" s="5"/>
      <c r="I8" s="5"/>
      <c r="J8" s="5"/>
      <c r="K8" s="5"/>
      <c r="L8" s="5"/>
      <c r="M8" s="5"/>
      <c r="N8" s="5"/>
      <c r="O8" s="5"/>
      <c r="P8" s="5"/>
      <c r="Q8" s="5"/>
      <c r="R8" s="5"/>
      <c r="S8" s="216">
        <v>1</v>
      </c>
    </row>
    <row r="9" spans="1:21" ht="18" customHeight="1">
      <c r="B9" s="176" t="s">
        <v>43</v>
      </c>
      <c r="C9" s="5"/>
      <c r="D9" s="5"/>
      <c r="E9" s="5"/>
      <c r="F9" s="366" t="s">
        <v>1813</v>
      </c>
      <c r="G9" s="7"/>
      <c r="H9" s="327"/>
      <c r="I9" s="327"/>
      <c r="J9" s="327"/>
      <c r="K9" s="327"/>
      <c r="L9" s="327"/>
      <c r="M9" s="5"/>
      <c r="N9" s="5"/>
      <c r="O9" s="5"/>
      <c r="P9" s="5"/>
      <c r="Q9" s="5"/>
      <c r="R9" s="5"/>
      <c r="S9" s="216">
        <v>1</v>
      </c>
    </row>
    <row r="10" spans="1:21" ht="15" customHeight="1">
      <c r="B10" s="633" t="s">
        <v>43</v>
      </c>
      <c r="C10" s="5"/>
      <c r="D10" s="5"/>
      <c r="E10" s="5"/>
      <c r="F10" s="327"/>
      <c r="G10" s="327"/>
      <c r="H10" s="327"/>
      <c r="I10" s="327"/>
      <c r="J10" s="327"/>
      <c r="K10" s="327"/>
      <c r="L10" s="327"/>
      <c r="M10" s="5"/>
      <c r="N10" s="5"/>
      <c r="O10" s="5"/>
      <c r="P10" s="5"/>
      <c r="Q10" s="5"/>
      <c r="R10" s="5"/>
      <c r="S10" s="216">
        <v>1</v>
      </c>
    </row>
    <row r="11" spans="1:21">
      <c r="B11" s="633" t="s">
        <v>43</v>
      </c>
      <c r="C11" s="5"/>
      <c r="D11" s="5"/>
      <c r="E11" s="5"/>
      <c r="F11" s="182" t="s">
        <v>41</v>
      </c>
      <c r="G11" s="182" t="s">
        <v>42</v>
      </c>
      <c r="H11" s="182" t="s">
        <v>103</v>
      </c>
      <c r="I11" s="182" t="s">
        <v>104</v>
      </c>
      <c r="J11" s="182" t="s">
        <v>105</v>
      </c>
      <c r="K11" s="182" t="s">
        <v>106</v>
      </c>
      <c r="L11" s="183" t="s">
        <v>107</v>
      </c>
      <c r="M11" s="5"/>
      <c r="O11" s="5"/>
      <c r="P11" s="5"/>
      <c r="Q11" s="5"/>
      <c r="R11" s="5"/>
      <c r="S11" s="216">
        <v>1</v>
      </c>
    </row>
    <row r="12" spans="1:21" ht="17.25" customHeight="1">
      <c r="B12" s="633" t="s">
        <v>43</v>
      </c>
      <c r="C12" s="5"/>
      <c r="D12" s="5"/>
      <c r="E12" s="5"/>
      <c r="F12" s="184"/>
      <c r="G12" s="3735" t="s">
        <v>1431</v>
      </c>
      <c r="H12" s="3737" t="s">
        <v>1432</v>
      </c>
      <c r="I12" s="3739" t="s">
        <v>1434</v>
      </c>
      <c r="J12" s="3741" t="s">
        <v>1433</v>
      </c>
      <c r="K12" s="3743" t="s">
        <v>1881</v>
      </c>
      <c r="L12" s="315" t="s">
        <v>374</v>
      </c>
      <c r="M12" s="5"/>
      <c r="N12" s="4023" t="s">
        <v>1881</v>
      </c>
      <c r="O12" s="5"/>
      <c r="P12" s="5"/>
      <c r="Q12" s="5"/>
      <c r="R12" s="5"/>
      <c r="S12" s="216">
        <v>1</v>
      </c>
    </row>
    <row r="13" spans="1:21">
      <c r="B13" s="633" t="s">
        <v>43</v>
      </c>
      <c r="C13" s="5"/>
      <c r="D13" s="5"/>
      <c r="E13" s="5"/>
      <c r="F13" s="188"/>
      <c r="G13" s="3736"/>
      <c r="H13" s="3738"/>
      <c r="I13" s="3740"/>
      <c r="J13" s="3742"/>
      <c r="K13" s="3744"/>
      <c r="L13" s="185" t="s">
        <v>1297</v>
      </c>
      <c r="M13" s="5"/>
      <c r="N13" s="3744"/>
      <c r="O13" s="5"/>
      <c r="P13" s="5"/>
      <c r="Q13" s="5"/>
      <c r="R13" s="5"/>
      <c r="S13" s="216">
        <v>1</v>
      </c>
    </row>
    <row r="14" spans="1:21" ht="17.25">
      <c r="B14" s="633" t="s">
        <v>43</v>
      </c>
      <c r="C14" s="5"/>
      <c r="D14" s="5"/>
      <c r="E14" s="5"/>
      <c r="F14" s="3091">
        <v>1</v>
      </c>
      <c r="G14" s="280"/>
      <c r="H14" s="508"/>
      <c r="I14" s="515"/>
      <c r="J14" s="516"/>
      <c r="K14" s="512">
        <v>1.3</v>
      </c>
      <c r="L14" s="186" t="s">
        <v>1814</v>
      </c>
      <c r="M14" s="5"/>
      <c r="N14" s="512"/>
      <c r="O14" s="5"/>
      <c r="P14" s="5"/>
      <c r="Q14" s="5"/>
      <c r="R14" s="5"/>
      <c r="S14" s="216">
        <v>1</v>
      </c>
    </row>
    <row r="15" spans="1:21" ht="17.25">
      <c r="B15" s="633" t="s">
        <v>43</v>
      </c>
      <c r="C15" s="5"/>
      <c r="D15" s="5"/>
      <c r="E15" s="5"/>
      <c r="F15" s="3091">
        <v>2</v>
      </c>
      <c r="G15" s="280"/>
      <c r="H15" s="508"/>
      <c r="I15" s="510"/>
      <c r="J15" s="511"/>
      <c r="K15" s="512">
        <v>1.18</v>
      </c>
      <c r="L15" s="186" t="s">
        <v>1815</v>
      </c>
      <c r="M15" s="5"/>
      <c r="N15" s="512">
        <v>1.26</v>
      </c>
      <c r="O15" s="5"/>
      <c r="P15" s="5"/>
      <c r="Q15" s="5"/>
      <c r="R15" s="5"/>
      <c r="S15" s="216">
        <v>1</v>
      </c>
    </row>
    <row r="16" spans="1:21" ht="17.25">
      <c r="B16" s="633" t="s">
        <v>43</v>
      </c>
      <c r="C16" s="5"/>
      <c r="D16" s="5"/>
      <c r="E16" s="5"/>
      <c r="F16" s="3091">
        <v>3</v>
      </c>
      <c r="G16" s="280"/>
      <c r="H16" s="508"/>
      <c r="I16" s="510"/>
      <c r="J16" s="511"/>
      <c r="K16" s="512">
        <v>1.32</v>
      </c>
      <c r="L16" s="186" t="s">
        <v>1816</v>
      </c>
      <c r="M16" s="5"/>
      <c r="N16" s="512"/>
      <c r="O16" s="5"/>
      <c r="P16" s="5"/>
      <c r="Q16" s="5"/>
      <c r="R16" s="5"/>
      <c r="S16" s="216">
        <v>1</v>
      </c>
    </row>
    <row r="17" spans="2:19" ht="17.25">
      <c r="B17" s="633" t="s">
        <v>43</v>
      </c>
      <c r="C17" s="5"/>
      <c r="D17" s="5"/>
      <c r="E17" s="5"/>
      <c r="F17" s="3091">
        <v>4</v>
      </c>
      <c r="G17" s="280"/>
      <c r="H17" s="508"/>
      <c r="I17" s="510"/>
      <c r="J17" s="511"/>
      <c r="K17" s="512">
        <v>1.42</v>
      </c>
      <c r="L17" s="186" t="s">
        <v>1817</v>
      </c>
      <c r="M17" s="5"/>
      <c r="N17" s="512"/>
      <c r="O17" s="5"/>
      <c r="P17" s="5"/>
      <c r="Q17" s="5"/>
      <c r="R17" s="5"/>
      <c r="S17" s="216">
        <v>1</v>
      </c>
    </row>
    <row r="18" spans="2:19" ht="17.25">
      <c r="B18" s="633" t="s">
        <v>43</v>
      </c>
      <c r="C18" s="5"/>
      <c r="D18" s="5"/>
      <c r="E18" s="5"/>
      <c r="F18" s="3091">
        <v>5</v>
      </c>
      <c r="G18" s="280"/>
      <c r="H18" s="508"/>
      <c r="I18" s="510"/>
      <c r="J18" s="511"/>
      <c r="K18" s="512">
        <v>1.18</v>
      </c>
      <c r="L18" s="186" t="s">
        <v>1818</v>
      </c>
      <c r="M18" s="5"/>
      <c r="N18" s="512">
        <v>1.25</v>
      </c>
      <c r="O18" s="5"/>
      <c r="P18" s="5"/>
      <c r="Q18" s="5"/>
      <c r="R18" s="5"/>
      <c r="S18" s="216">
        <v>1</v>
      </c>
    </row>
    <row r="19" spans="2:19">
      <c r="B19" s="633" t="s">
        <v>43</v>
      </c>
      <c r="C19" s="5"/>
      <c r="D19" s="5"/>
      <c r="E19" s="5"/>
      <c r="F19" s="317"/>
      <c r="G19" s="317"/>
      <c r="H19" s="317"/>
      <c r="I19" s="317"/>
      <c r="J19" s="317"/>
      <c r="K19" s="317"/>
      <c r="L19" s="317"/>
      <c r="M19" s="5"/>
      <c r="O19" s="5"/>
      <c r="P19" s="5"/>
      <c r="Q19" s="5"/>
      <c r="R19" s="5"/>
      <c r="S19" s="216">
        <v>1</v>
      </c>
    </row>
    <row r="20" spans="2:19" ht="18">
      <c r="B20" s="633" t="s">
        <v>43</v>
      </c>
      <c r="C20" s="5"/>
      <c r="D20" s="5"/>
      <c r="E20" s="5"/>
      <c r="F20" s="257" t="s">
        <v>1813</v>
      </c>
      <c r="G20" s="7"/>
      <c r="H20" s="317"/>
      <c r="I20" s="317"/>
      <c r="J20" s="317"/>
      <c r="K20" s="317"/>
      <c r="L20" s="317"/>
      <c r="M20" s="5"/>
      <c r="O20" s="5"/>
      <c r="P20" s="5"/>
      <c r="Q20" s="5"/>
      <c r="R20" s="5"/>
      <c r="S20" s="216">
        <v>1</v>
      </c>
    </row>
    <row r="21" spans="2:19" ht="17.25" customHeight="1">
      <c r="B21" s="633" t="s">
        <v>43</v>
      </c>
      <c r="C21" s="5"/>
      <c r="D21" s="5"/>
      <c r="E21" s="5"/>
      <c r="F21" s="317"/>
      <c r="G21" s="317"/>
      <c r="H21" s="317"/>
      <c r="I21" s="317"/>
      <c r="J21" s="317"/>
      <c r="K21" s="317"/>
      <c r="L21" s="317"/>
      <c r="M21" s="5"/>
      <c r="O21" s="5"/>
      <c r="P21" s="5"/>
      <c r="Q21" s="5"/>
      <c r="R21" s="5"/>
      <c r="S21" s="216">
        <v>1</v>
      </c>
    </row>
    <row r="22" spans="2:19" ht="17.25" customHeight="1">
      <c r="B22" s="633" t="s">
        <v>43</v>
      </c>
      <c r="C22" s="5"/>
      <c r="D22" s="5"/>
      <c r="E22" s="5"/>
      <c r="F22" s="182" t="s">
        <v>41</v>
      </c>
      <c r="G22" s="182" t="s">
        <v>42</v>
      </c>
      <c r="H22" s="182" t="s">
        <v>103</v>
      </c>
      <c r="I22" s="182" t="s">
        <v>104</v>
      </c>
      <c r="J22" s="182" t="s">
        <v>105</v>
      </c>
      <c r="K22" s="182" t="s">
        <v>106</v>
      </c>
      <c r="L22" s="183" t="s">
        <v>107</v>
      </c>
      <c r="M22" s="5"/>
      <c r="O22" s="5"/>
      <c r="P22" s="5"/>
      <c r="Q22" s="5"/>
      <c r="R22" s="5"/>
      <c r="S22" s="216">
        <v>1</v>
      </c>
    </row>
    <row r="23" spans="2:19" ht="17.25" customHeight="1">
      <c r="B23" s="633" t="s">
        <v>43</v>
      </c>
      <c r="C23" s="5"/>
      <c r="D23" s="5"/>
      <c r="E23" s="5"/>
      <c r="F23" s="184"/>
      <c r="G23" s="3735" t="s">
        <v>1431</v>
      </c>
      <c r="H23" s="3737" t="s">
        <v>1432</v>
      </c>
      <c r="I23" s="3739" t="s">
        <v>1434</v>
      </c>
      <c r="J23" s="3741" t="s">
        <v>1433</v>
      </c>
      <c r="K23" s="3743" t="s">
        <v>1881</v>
      </c>
      <c r="L23" s="315" t="s">
        <v>374</v>
      </c>
      <c r="M23" s="5"/>
      <c r="N23" s="4023" t="s">
        <v>1881</v>
      </c>
      <c r="O23" s="5"/>
      <c r="P23" s="5"/>
      <c r="Q23" s="5"/>
      <c r="R23" s="5"/>
      <c r="S23" s="216">
        <v>1</v>
      </c>
    </row>
    <row r="24" spans="2:19">
      <c r="B24" s="633" t="s">
        <v>43</v>
      </c>
      <c r="C24" s="5"/>
      <c r="D24" s="5"/>
      <c r="E24" s="5"/>
      <c r="F24" s="188"/>
      <c r="G24" s="3736"/>
      <c r="H24" s="3738"/>
      <c r="I24" s="3740"/>
      <c r="J24" s="3742"/>
      <c r="K24" s="3744"/>
      <c r="L24" s="185" t="s">
        <v>1297</v>
      </c>
      <c r="M24" s="5"/>
      <c r="N24" s="3744"/>
      <c r="O24" s="5"/>
      <c r="P24" s="5"/>
      <c r="Q24" s="5"/>
      <c r="R24" s="5"/>
      <c r="S24" s="216">
        <v>1</v>
      </c>
    </row>
    <row r="25" spans="2:19" ht="17.25">
      <c r="B25" s="633" t="s">
        <v>43</v>
      </c>
      <c r="C25" s="5"/>
      <c r="D25" s="5"/>
      <c r="E25" s="5"/>
      <c r="F25" s="3091">
        <v>1</v>
      </c>
      <c r="G25" s="280"/>
      <c r="H25" s="508"/>
      <c r="I25" s="515"/>
      <c r="J25" s="516"/>
      <c r="K25" s="512">
        <v>1.18</v>
      </c>
      <c r="L25" s="186" t="s">
        <v>1819</v>
      </c>
      <c r="M25" s="5"/>
      <c r="N25" s="512"/>
      <c r="O25" s="5"/>
      <c r="P25" s="5"/>
      <c r="Q25" s="5"/>
      <c r="R25" s="5"/>
      <c r="S25" s="216">
        <v>1</v>
      </c>
    </row>
    <row r="26" spans="2:19" ht="17.25">
      <c r="B26" s="633" t="s">
        <v>43</v>
      </c>
      <c r="C26" s="5"/>
      <c r="D26" s="5"/>
      <c r="E26" s="5"/>
      <c r="F26" s="3091">
        <v>2</v>
      </c>
      <c r="G26" s="280"/>
      <c r="H26" s="508"/>
      <c r="I26" s="510"/>
      <c r="J26" s="511"/>
      <c r="K26" s="512">
        <v>1.05</v>
      </c>
      <c r="L26" s="186" t="s">
        <v>1820</v>
      </c>
      <c r="M26" s="5"/>
      <c r="N26" s="512">
        <v>1.1200000000000001</v>
      </c>
      <c r="O26" s="5"/>
      <c r="P26" s="5"/>
      <c r="Q26" s="5"/>
      <c r="R26" s="5"/>
      <c r="S26" s="216">
        <v>1</v>
      </c>
    </row>
    <row r="27" spans="2:19" ht="17.25">
      <c r="B27" s="633" t="s">
        <v>43</v>
      </c>
      <c r="C27" s="5"/>
      <c r="D27" s="5"/>
      <c r="E27" s="5"/>
      <c r="F27" s="3091">
        <v>3</v>
      </c>
      <c r="G27" s="280"/>
      <c r="H27" s="508"/>
      <c r="I27" s="510"/>
      <c r="J27" s="511"/>
      <c r="K27" s="512">
        <v>1.1200000000000001</v>
      </c>
      <c r="L27" s="186" t="s">
        <v>1821</v>
      </c>
      <c r="M27" s="5"/>
      <c r="N27" s="512"/>
      <c r="O27" s="5"/>
      <c r="P27" s="5"/>
      <c r="Q27" s="5"/>
      <c r="R27" s="5"/>
      <c r="S27" s="216">
        <v>1</v>
      </c>
    </row>
    <row r="28" spans="2:19" ht="17.25">
      <c r="B28" s="633" t="s">
        <v>43</v>
      </c>
      <c r="C28" s="5"/>
      <c r="D28" s="5"/>
      <c r="E28" s="5"/>
      <c r="F28" s="3091">
        <v>4</v>
      </c>
      <c r="G28" s="280"/>
      <c r="H28" s="508"/>
      <c r="I28" s="510"/>
      <c r="J28" s="511"/>
      <c r="K28" s="512">
        <v>1.1000000000000001</v>
      </c>
      <c r="L28" s="186" t="s">
        <v>1822</v>
      </c>
      <c r="M28" s="5"/>
      <c r="N28" s="512"/>
      <c r="O28" s="5"/>
      <c r="P28" s="5"/>
      <c r="Q28" s="5"/>
      <c r="R28" s="5"/>
      <c r="S28" s="216">
        <v>1</v>
      </c>
    </row>
    <row r="29" spans="2:19" ht="17.25">
      <c r="B29" s="633" t="s">
        <v>43</v>
      </c>
      <c r="C29" s="5"/>
      <c r="D29" s="5"/>
      <c r="E29" s="5"/>
      <c r="F29" s="3091">
        <v>5</v>
      </c>
      <c r="G29" s="280"/>
      <c r="H29" s="508"/>
      <c r="I29" s="510"/>
      <c r="J29" s="511"/>
      <c r="K29" s="512">
        <v>1.04</v>
      </c>
      <c r="L29" s="186" t="s">
        <v>1823</v>
      </c>
      <c r="M29" s="5"/>
      <c r="N29" s="512">
        <v>1.08</v>
      </c>
      <c r="O29" s="5"/>
      <c r="P29" s="5"/>
      <c r="Q29" s="5"/>
      <c r="R29" s="5"/>
      <c r="S29" s="216">
        <v>1</v>
      </c>
    </row>
    <row r="30" spans="2:19">
      <c r="B30" s="633" t="s">
        <v>43</v>
      </c>
      <c r="C30" s="5"/>
      <c r="D30" s="5"/>
      <c r="E30" s="5"/>
      <c r="F30" s="317"/>
      <c r="G30" s="317"/>
      <c r="H30" s="317"/>
      <c r="I30" s="317"/>
      <c r="J30" s="317"/>
      <c r="K30" s="317"/>
      <c r="L30" s="317"/>
      <c r="M30" s="5"/>
      <c r="O30" s="5"/>
      <c r="P30" s="5"/>
      <c r="Q30" s="5"/>
      <c r="R30" s="5"/>
      <c r="S30" s="216">
        <v>1</v>
      </c>
    </row>
    <row r="31" spans="2:19" ht="17.25" customHeight="1">
      <c r="B31" s="633" t="s">
        <v>43</v>
      </c>
      <c r="C31" s="5"/>
      <c r="D31" s="5"/>
      <c r="E31" s="5"/>
      <c r="F31" s="257" t="s">
        <v>1824</v>
      </c>
      <c r="G31" s="7"/>
      <c r="H31" s="317"/>
      <c r="I31" s="317"/>
      <c r="J31" s="317"/>
      <c r="K31" s="317"/>
      <c r="L31" s="317"/>
      <c r="M31" s="5"/>
      <c r="O31" s="5"/>
      <c r="P31" s="5"/>
      <c r="Q31" s="5"/>
      <c r="R31" s="5"/>
      <c r="S31" s="216">
        <v>1</v>
      </c>
    </row>
    <row r="32" spans="2:19" ht="15" customHeight="1">
      <c r="B32" s="633" t="s">
        <v>43</v>
      </c>
      <c r="C32" s="5"/>
      <c r="D32" s="5"/>
      <c r="E32" s="5"/>
      <c r="F32" s="317"/>
      <c r="G32" s="317"/>
      <c r="H32" s="317"/>
      <c r="I32" s="317"/>
      <c r="J32" s="317"/>
      <c r="K32" s="317"/>
      <c r="L32" s="317"/>
      <c r="M32" s="5"/>
      <c r="O32" s="5"/>
      <c r="P32" s="5"/>
      <c r="Q32" s="5"/>
      <c r="R32" s="5"/>
      <c r="S32" s="216">
        <v>1</v>
      </c>
    </row>
    <row r="33" spans="2:19">
      <c r="B33" s="633" t="s">
        <v>43</v>
      </c>
      <c r="C33" s="5"/>
      <c r="D33" s="5"/>
      <c r="E33" s="5"/>
      <c r="F33" s="182" t="s">
        <v>41</v>
      </c>
      <c r="G33" s="182" t="s">
        <v>42</v>
      </c>
      <c r="H33" s="182" t="s">
        <v>103</v>
      </c>
      <c r="I33" s="182" t="s">
        <v>104</v>
      </c>
      <c r="J33" s="182" t="s">
        <v>105</v>
      </c>
      <c r="K33" s="182" t="s">
        <v>106</v>
      </c>
      <c r="L33" s="183" t="s">
        <v>107</v>
      </c>
      <c r="M33" s="5"/>
      <c r="O33" s="5"/>
      <c r="P33" s="5"/>
      <c r="Q33" s="5"/>
      <c r="R33" s="5"/>
      <c r="S33" s="216">
        <v>1</v>
      </c>
    </row>
    <row r="34" spans="2:19" ht="17.25" customHeight="1">
      <c r="B34" s="633" t="s">
        <v>43</v>
      </c>
      <c r="C34" s="5"/>
      <c r="D34" s="5"/>
      <c r="E34" s="5"/>
      <c r="F34" s="184"/>
      <c r="G34" s="3735" t="s">
        <v>1431</v>
      </c>
      <c r="H34" s="3737" t="s">
        <v>1432</v>
      </c>
      <c r="I34" s="3739" t="s">
        <v>1434</v>
      </c>
      <c r="J34" s="3741" t="s">
        <v>1433</v>
      </c>
      <c r="K34" s="3743" t="s">
        <v>1881</v>
      </c>
      <c r="L34" s="315" t="s">
        <v>374</v>
      </c>
      <c r="M34" s="5"/>
      <c r="N34" s="4023" t="s">
        <v>1881</v>
      </c>
      <c r="O34" s="5"/>
      <c r="P34" s="5"/>
      <c r="Q34" s="5"/>
      <c r="R34" s="5"/>
      <c r="S34" s="216">
        <v>1</v>
      </c>
    </row>
    <row r="35" spans="2:19">
      <c r="B35" s="633" t="s">
        <v>43</v>
      </c>
      <c r="C35" s="5"/>
      <c r="D35" s="5"/>
      <c r="E35" s="5"/>
      <c r="F35" s="188"/>
      <c r="G35" s="3736"/>
      <c r="H35" s="3738"/>
      <c r="I35" s="3740"/>
      <c r="J35" s="3742"/>
      <c r="K35" s="3744"/>
      <c r="L35" s="185" t="s">
        <v>1297</v>
      </c>
      <c r="M35" s="5"/>
      <c r="N35" s="3744"/>
      <c r="O35" s="5"/>
      <c r="P35" s="5"/>
      <c r="Q35" s="5"/>
      <c r="R35" s="5"/>
      <c r="S35" s="216">
        <v>1</v>
      </c>
    </row>
    <row r="36" spans="2:19" ht="17.25">
      <c r="B36" s="633" t="s">
        <v>43</v>
      </c>
      <c r="C36" s="5"/>
      <c r="D36" s="5"/>
      <c r="E36" s="5"/>
      <c r="F36" s="3091">
        <v>1</v>
      </c>
      <c r="G36" s="280"/>
      <c r="H36" s="508"/>
      <c r="I36" s="515"/>
      <c r="J36" s="516"/>
      <c r="K36" s="512">
        <v>0.98</v>
      </c>
      <c r="L36" s="186" t="s">
        <v>1825</v>
      </c>
      <c r="M36" s="5"/>
      <c r="N36" s="512">
        <v>0.99</v>
      </c>
      <c r="O36" s="5"/>
      <c r="P36" s="5"/>
      <c r="Q36" s="5"/>
      <c r="R36" s="5"/>
      <c r="S36" s="216">
        <v>1</v>
      </c>
    </row>
    <row r="37" spans="2:19" ht="17.25">
      <c r="B37" s="633" t="s">
        <v>43</v>
      </c>
      <c r="C37" s="5"/>
      <c r="D37" s="5"/>
      <c r="E37" s="5"/>
      <c r="F37" s="3091">
        <v>2</v>
      </c>
      <c r="G37" s="280"/>
      <c r="H37" s="508"/>
      <c r="I37" s="510"/>
      <c r="J37" s="511"/>
      <c r="K37" s="512">
        <v>0.95</v>
      </c>
      <c r="L37" s="186" t="s">
        <v>1826</v>
      </c>
      <c r="M37" s="5"/>
      <c r="N37" s="512">
        <v>0.98</v>
      </c>
      <c r="O37" s="5"/>
      <c r="P37" s="5"/>
      <c r="Q37" s="5"/>
      <c r="R37" s="5"/>
      <c r="S37" s="216">
        <v>1</v>
      </c>
    </row>
    <row r="38" spans="2:19" ht="17.25">
      <c r="B38" s="633" t="s">
        <v>43</v>
      </c>
      <c r="C38" s="5"/>
      <c r="D38" s="5"/>
      <c r="E38" s="5"/>
      <c r="F38" s="3091">
        <v>3</v>
      </c>
      <c r="G38" s="280"/>
      <c r="H38" s="508"/>
      <c r="I38" s="510"/>
      <c r="J38" s="511"/>
      <c r="K38" s="512">
        <v>0.95</v>
      </c>
      <c r="L38" s="186" t="s">
        <v>1827</v>
      </c>
      <c r="M38" s="5"/>
      <c r="N38" s="512">
        <v>0.97</v>
      </c>
      <c r="O38" s="5"/>
      <c r="P38" s="5"/>
      <c r="Q38" s="5"/>
      <c r="R38" s="5"/>
      <c r="S38" s="216">
        <v>1</v>
      </c>
    </row>
    <row r="39" spans="2:19" ht="17.25">
      <c r="B39" s="633" t="s">
        <v>43</v>
      </c>
      <c r="C39" s="5"/>
      <c r="D39" s="5"/>
      <c r="E39" s="5"/>
      <c r="F39" s="3091">
        <v>4</v>
      </c>
      <c r="G39" s="280"/>
      <c r="H39" s="508"/>
      <c r="I39" s="510"/>
      <c r="J39" s="511"/>
      <c r="K39" s="512">
        <v>0.95</v>
      </c>
      <c r="L39" s="186" t="s">
        <v>1828</v>
      </c>
      <c r="M39" s="5"/>
      <c r="N39" s="512">
        <v>0.97</v>
      </c>
      <c r="O39" s="5"/>
      <c r="P39" s="5"/>
      <c r="Q39" s="5"/>
      <c r="R39" s="5"/>
      <c r="S39" s="216">
        <v>1</v>
      </c>
    </row>
    <row r="40" spans="2:19" ht="17.25">
      <c r="B40" s="633" t="s">
        <v>43</v>
      </c>
      <c r="C40" s="5"/>
      <c r="D40" s="5"/>
      <c r="E40" s="5"/>
      <c r="F40" s="3091">
        <v>5</v>
      </c>
      <c r="G40" s="280"/>
      <c r="H40" s="508"/>
      <c r="I40" s="510"/>
      <c r="J40" s="511"/>
      <c r="K40" s="512">
        <v>0.94</v>
      </c>
      <c r="L40" s="186" t="s">
        <v>1829</v>
      </c>
      <c r="M40" s="5"/>
      <c r="N40" s="512">
        <v>0.96</v>
      </c>
      <c r="O40" s="5"/>
      <c r="P40" s="5"/>
      <c r="Q40" s="5"/>
      <c r="R40" s="5"/>
      <c r="S40" s="216">
        <v>1</v>
      </c>
    </row>
    <row r="41" spans="2:19" ht="15.75">
      <c r="B41" s="187" t="str">
        <f t="shared" ref="B41:B74" si="0">IF(G41&lt;&gt;"","A","►")</f>
        <v>►</v>
      </c>
      <c r="C41" s="5"/>
      <c r="D41" s="5"/>
      <c r="E41" s="5"/>
      <c r="F41" s="317"/>
      <c r="G41" s="317"/>
      <c r="H41" s="317"/>
      <c r="I41" s="317"/>
      <c r="J41" s="317"/>
      <c r="K41" s="317"/>
      <c r="L41" s="317"/>
      <c r="M41" s="5"/>
      <c r="O41" s="5"/>
      <c r="P41" s="5"/>
      <c r="Q41" s="5"/>
      <c r="R41" s="5"/>
      <c r="S41" s="216">
        <v>1</v>
      </c>
    </row>
    <row r="42" spans="2:19" ht="18">
      <c r="B42" s="633" t="s">
        <v>43</v>
      </c>
      <c r="C42" s="5"/>
      <c r="D42" s="5"/>
      <c r="E42" s="5"/>
      <c r="F42" s="257" t="s">
        <v>1830</v>
      </c>
      <c r="G42" s="7"/>
      <c r="H42" s="317"/>
      <c r="I42" s="317"/>
      <c r="J42" s="317"/>
      <c r="K42" s="317"/>
      <c r="L42" s="317"/>
      <c r="M42" s="5"/>
      <c r="O42" s="5"/>
      <c r="P42" s="5"/>
      <c r="Q42" s="5"/>
      <c r="R42" s="5"/>
      <c r="S42" s="216">
        <v>1</v>
      </c>
    </row>
    <row r="43" spans="2:19" ht="15" customHeight="1">
      <c r="B43" s="633" t="s">
        <v>43</v>
      </c>
      <c r="C43" s="5"/>
      <c r="D43" s="5"/>
      <c r="E43" s="5"/>
      <c r="F43" s="317"/>
      <c r="G43" s="317"/>
      <c r="H43" s="317"/>
      <c r="I43" s="317"/>
      <c r="J43" s="317"/>
      <c r="K43" s="317"/>
      <c r="L43" s="317"/>
      <c r="M43" s="5"/>
      <c r="O43" s="5"/>
      <c r="P43" s="5"/>
      <c r="Q43" s="5"/>
      <c r="R43" s="5"/>
      <c r="S43" s="216">
        <v>1</v>
      </c>
    </row>
    <row r="44" spans="2:19">
      <c r="B44" s="633" t="s">
        <v>43</v>
      </c>
      <c r="C44" s="5"/>
      <c r="D44" s="5"/>
      <c r="E44" s="5"/>
      <c r="F44" s="182" t="s">
        <v>41</v>
      </c>
      <c r="G44" s="182" t="s">
        <v>42</v>
      </c>
      <c r="H44" s="182" t="s">
        <v>103</v>
      </c>
      <c r="I44" s="182" t="s">
        <v>104</v>
      </c>
      <c r="J44" s="182" t="s">
        <v>105</v>
      </c>
      <c r="K44" s="182" t="s">
        <v>106</v>
      </c>
      <c r="L44" s="183" t="s">
        <v>107</v>
      </c>
      <c r="M44" s="5"/>
      <c r="O44" s="5"/>
      <c r="P44" s="5"/>
      <c r="Q44" s="5"/>
      <c r="R44" s="5"/>
      <c r="S44" s="216">
        <v>1</v>
      </c>
    </row>
    <row r="45" spans="2:19" ht="17.25" customHeight="1">
      <c r="B45" s="633" t="s">
        <v>43</v>
      </c>
      <c r="C45" s="5"/>
      <c r="D45" s="5"/>
      <c r="E45" s="5"/>
      <c r="F45" s="184"/>
      <c r="G45" s="3735" t="s">
        <v>1431</v>
      </c>
      <c r="H45" s="3737" t="s">
        <v>1432</v>
      </c>
      <c r="I45" s="3739" t="s">
        <v>1434</v>
      </c>
      <c r="J45" s="3741" t="s">
        <v>1433</v>
      </c>
      <c r="K45" s="3743" t="s">
        <v>1881</v>
      </c>
      <c r="L45" s="315" t="s">
        <v>374</v>
      </c>
      <c r="M45" s="5"/>
      <c r="N45" s="4023" t="s">
        <v>1881</v>
      </c>
      <c r="O45" s="5"/>
      <c r="P45" s="5"/>
      <c r="Q45" s="5"/>
      <c r="R45" s="5"/>
      <c r="S45" s="216">
        <v>1</v>
      </c>
    </row>
    <row r="46" spans="2:19">
      <c r="B46" s="633" t="s">
        <v>43</v>
      </c>
      <c r="C46" s="5"/>
      <c r="D46" s="5"/>
      <c r="E46" s="5"/>
      <c r="F46" s="188"/>
      <c r="G46" s="3736"/>
      <c r="H46" s="3738"/>
      <c r="I46" s="3740"/>
      <c r="J46" s="3742"/>
      <c r="K46" s="3744"/>
      <c r="L46" s="185" t="s">
        <v>1297</v>
      </c>
      <c r="M46" s="5"/>
      <c r="N46" s="3744"/>
      <c r="O46" s="5"/>
      <c r="P46" s="5"/>
      <c r="Q46" s="5"/>
      <c r="R46" s="5"/>
      <c r="S46" s="216">
        <v>1</v>
      </c>
    </row>
    <row r="47" spans="2:19" ht="17.25">
      <c r="B47" s="633" t="s">
        <v>43</v>
      </c>
      <c r="C47" s="5"/>
      <c r="D47" s="5"/>
      <c r="E47" s="5"/>
      <c r="F47" s="3091">
        <v>1</v>
      </c>
      <c r="G47" s="280"/>
      <c r="H47" s="508"/>
      <c r="I47" s="515"/>
      <c r="J47" s="516"/>
      <c r="K47" s="512">
        <v>1.0449999999999999</v>
      </c>
      <c r="L47" s="186" t="s">
        <v>1831</v>
      </c>
      <c r="M47" s="5"/>
      <c r="N47" s="512"/>
      <c r="O47" s="5"/>
      <c r="P47" s="5"/>
      <c r="Q47" s="5"/>
      <c r="R47" s="5"/>
      <c r="S47" s="216">
        <v>1</v>
      </c>
    </row>
    <row r="48" spans="2:19" ht="17.25">
      <c r="B48" s="633" t="s">
        <v>43</v>
      </c>
      <c r="C48" s="5"/>
      <c r="D48" s="5"/>
      <c r="E48" s="5"/>
      <c r="F48" s="3091">
        <v>2</v>
      </c>
      <c r="G48" s="280"/>
      <c r="H48" s="508"/>
      <c r="I48" s="510"/>
      <c r="J48" s="511"/>
      <c r="K48" s="512">
        <v>1.0449999999999999</v>
      </c>
      <c r="L48" s="186" t="s">
        <v>1832</v>
      </c>
      <c r="M48" s="5"/>
      <c r="N48" s="512">
        <v>1.05</v>
      </c>
      <c r="O48" s="5"/>
      <c r="P48" s="5"/>
      <c r="Q48" s="5"/>
      <c r="R48" s="5"/>
      <c r="S48" s="216">
        <v>1</v>
      </c>
    </row>
    <row r="49" spans="2:19" ht="17.25">
      <c r="B49" s="633" t="s">
        <v>43</v>
      </c>
      <c r="C49" s="5"/>
      <c r="D49" s="5"/>
      <c r="E49" s="5"/>
      <c r="F49" s="3091">
        <v>3</v>
      </c>
      <c r="G49" s="280"/>
      <c r="H49" s="508"/>
      <c r="I49" s="510"/>
      <c r="J49" s="511"/>
      <c r="K49" s="512">
        <v>1.03</v>
      </c>
      <c r="L49" s="186" t="s">
        <v>1833</v>
      </c>
      <c r="M49" s="5"/>
      <c r="N49" s="512">
        <v>1.05</v>
      </c>
      <c r="O49" s="5"/>
      <c r="P49" s="5"/>
      <c r="Q49" s="5"/>
      <c r="R49" s="5"/>
      <c r="S49" s="216">
        <v>1</v>
      </c>
    </row>
    <row r="50" spans="2:19" ht="17.25">
      <c r="B50" s="633" t="s">
        <v>43</v>
      </c>
      <c r="C50" s="5"/>
      <c r="D50" s="5"/>
      <c r="E50" s="5"/>
      <c r="F50" s="3091">
        <v>4</v>
      </c>
      <c r="G50" s="280"/>
      <c r="H50" s="508"/>
      <c r="I50" s="510"/>
      <c r="J50" s="511"/>
      <c r="K50" s="512">
        <v>1.02</v>
      </c>
      <c r="L50" s="186" t="s">
        <v>1834</v>
      </c>
      <c r="M50" s="5"/>
      <c r="N50" s="512">
        <v>1.03</v>
      </c>
      <c r="O50" s="5"/>
      <c r="P50" s="5"/>
      <c r="Q50" s="5"/>
      <c r="R50" s="5"/>
      <c r="S50" s="216">
        <v>1</v>
      </c>
    </row>
    <row r="51" spans="2:19" ht="17.25">
      <c r="B51" s="633" t="s">
        <v>43</v>
      </c>
      <c r="C51" s="5"/>
      <c r="D51" s="5"/>
      <c r="E51" s="5"/>
      <c r="F51" s="3091">
        <v>5</v>
      </c>
      <c r="G51" s="280"/>
      <c r="H51" s="508"/>
      <c r="I51" s="510"/>
      <c r="J51" s="511"/>
      <c r="K51" s="512">
        <v>0.99</v>
      </c>
      <c r="L51" s="186" t="s">
        <v>1835</v>
      </c>
      <c r="M51" s="5"/>
      <c r="N51" s="512">
        <v>1.01</v>
      </c>
      <c r="O51" s="5"/>
      <c r="P51" s="5"/>
      <c r="Q51" s="5"/>
      <c r="R51" s="5"/>
      <c r="S51" s="216">
        <v>1</v>
      </c>
    </row>
    <row r="52" spans="2:19" ht="15.75">
      <c r="B52" s="187" t="str">
        <f t="shared" si="0"/>
        <v>►</v>
      </c>
      <c r="C52" s="5"/>
      <c r="D52" s="5"/>
      <c r="E52" s="5"/>
      <c r="F52" s="317"/>
      <c r="G52" s="317"/>
      <c r="H52" s="317"/>
      <c r="I52" s="317"/>
      <c r="J52" s="317"/>
      <c r="K52" s="317"/>
      <c r="L52" s="317"/>
      <c r="M52" s="5"/>
      <c r="O52" s="5"/>
      <c r="P52" s="5"/>
      <c r="Q52" s="5"/>
      <c r="R52" s="5"/>
      <c r="S52" s="216">
        <v>1</v>
      </c>
    </row>
    <row r="53" spans="2:19" ht="18">
      <c r="B53" s="633" t="s">
        <v>43</v>
      </c>
      <c r="C53" s="5"/>
      <c r="D53" s="5"/>
      <c r="E53" s="5"/>
      <c r="F53" s="257" t="s">
        <v>1836</v>
      </c>
      <c r="G53" s="7"/>
      <c r="H53" s="317"/>
      <c r="I53" s="317"/>
      <c r="J53" s="317"/>
      <c r="K53" s="317"/>
      <c r="L53" s="317"/>
      <c r="M53" s="5"/>
      <c r="O53" s="5"/>
      <c r="P53" s="5"/>
      <c r="Q53" s="5"/>
      <c r="R53" s="5"/>
      <c r="S53" s="216">
        <v>1</v>
      </c>
    </row>
    <row r="54" spans="2:19" ht="15" customHeight="1">
      <c r="B54" s="633" t="s">
        <v>43</v>
      </c>
      <c r="C54" s="5"/>
      <c r="D54" s="5"/>
      <c r="E54" s="5"/>
      <c r="F54" s="317"/>
      <c r="G54" s="317"/>
      <c r="H54" s="317"/>
      <c r="I54" s="317"/>
      <c r="J54" s="317"/>
      <c r="K54" s="317"/>
      <c r="L54" s="317"/>
      <c r="M54" s="5"/>
      <c r="O54" s="5"/>
      <c r="P54" s="5"/>
      <c r="Q54" s="5"/>
      <c r="R54" s="5"/>
      <c r="S54" s="216">
        <v>1</v>
      </c>
    </row>
    <row r="55" spans="2:19">
      <c r="B55" s="633" t="s">
        <v>43</v>
      </c>
      <c r="C55" s="5"/>
      <c r="D55" s="5"/>
      <c r="E55" s="5"/>
      <c r="F55" s="182" t="s">
        <v>41</v>
      </c>
      <c r="G55" s="182" t="s">
        <v>42</v>
      </c>
      <c r="H55" s="182" t="s">
        <v>103</v>
      </c>
      <c r="I55" s="182" t="s">
        <v>104</v>
      </c>
      <c r="J55" s="182" t="s">
        <v>105</v>
      </c>
      <c r="K55" s="182" t="s">
        <v>106</v>
      </c>
      <c r="L55" s="183" t="s">
        <v>107</v>
      </c>
      <c r="M55" s="5"/>
      <c r="O55" s="5"/>
      <c r="P55" s="5"/>
      <c r="Q55" s="5"/>
      <c r="R55" s="5"/>
      <c r="S55" s="216">
        <v>1</v>
      </c>
    </row>
    <row r="56" spans="2:19" ht="17.25" customHeight="1">
      <c r="B56" s="633" t="s">
        <v>43</v>
      </c>
      <c r="C56" s="5"/>
      <c r="D56" s="5"/>
      <c r="E56" s="5"/>
      <c r="F56" s="184"/>
      <c r="G56" s="3735" t="s">
        <v>1431</v>
      </c>
      <c r="H56" s="3737" t="s">
        <v>1432</v>
      </c>
      <c r="I56" s="3739" t="s">
        <v>1434</v>
      </c>
      <c r="J56" s="3741" t="s">
        <v>1433</v>
      </c>
      <c r="K56" s="3743" t="s">
        <v>1881</v>
      </c>
      <c r="L56" s="315" t="s">
        <v>374</v>
      </c>
      <c r="M56" s="5"/>
      <c r="N56" s="4023" t="s">
        <v>1881</v>
      </c>
      <c r="O56" s="5"/>
      <c r="P56" s="5"/>
      <c r="Q56" s="5"/>
      <c r="R56" s="5"/>
      <c r="S56" s="216">
        <v>1</v>
      </c>
    </row>
    <row r="57" spans="2:19">
      <c r="B57" s="633" t="s">
        <v>43</v>
      </c>
      <c r="C57" s="5"/>
      <c r="D57" s="5"/>
      <c r="E57" s="5"/>
      <c r="F57" s="188"/>
      <c r="G57" s="3736"/>
      <c r="H57" s="3738"/>
      <c r="I57" s="3740"/>
      <c r="J57" s="3742"/>
      <c r="K57" s="3744"/>
      <c r="L57" s="185" t="s">
        <v>1297</v>
      </c>
      <c r="M57" s="5"/>
      <c r="N57" s="3744"/>
      <c r="O57" s="5"/>
      <c r="P57" s="5"/>
      <c r="Q57" s="5"/>
      <c r="R57" s="5"/>
      <c r="S57" s="216">
        <v>1</v>
      </c>
    </row>
    <row r="58" spans="2:19" ht="17.25">
      <c r="B58" s="633" t="s">
        <v>43</v>
      </c>
      <c r="C58" s="5"/>
      <c r="D58" s="5"/>
      <c r="E58" s="5"/>
      <c r="F58" s="3091">
        <v>1</v>
      </c>
      <c r="G58" s="280"/>
      <c r="H58" s="508"/>
      <c r="I58" s="515"/>
      <c r="J58" s="516"/>
      <c r="K58" s="512">
        <v>1.03</v>
      </c>
      <c r="L58" s="186" t="s">
        <v>1837</v>
      </c>
      <c r="M58" s="5"/>
      <c r="N58" s="512">
        <v>1.06</v>
      </c>
      <c r="O58" s="5"/>
      <c r="P58" s="5"/>
      <c r="Q58" s="5"/>
      <c r="R58" s="5"/>
      <c r="S58" s="216">
        <v>1</v>
      </c>
    </row>
    <row r="59" spans="2:19" ht="17.25">
      <c r="B59" s="633" t="s">
        <v>43</v>
      </c>
      <c r="C59" s="5"/>
      <c r="D59" s="5"/>
      <c r="E59" s="5"/>
      <c r="F59" s="3091">
        <v>2</v>
      </c>
      <c r="G59" s="280"/>
      <c r="H59" s="508"/>
      <c r="I59" s="510"/>
      <c r="J59" s="511"/>
      <c r="K59" s="512">
        <v>1.02</v>
      </c>
      <c r="L59" s="186" t="s">
        <v>1838</v>
      </c>
      <c r="M59" s="5"/>
      <c r="N59" s="512">
        <v>1.03</v>
      </c>
      <c r="O59" s="5"/>
      <c r="P59" s="5"/>
      <c r="Q59" s="5"/>
      <c r="R59" s="5"/>
      <c r="S59" s="216">
        <v>1</v>
      </c>
    </row>
    <row r="60" spans="2:19" ht="17.25">
      <c r="B60" s="633" t="s">
        <v>43</v>
      </c>
      <c r="C60" s="5"/>
      <c r="D60" s="5"/>
      <c r="E60" s="5"/>
      <c r="F60" s="3091">
        <v>3</v>
      </c>
      <c r="G60" s="280"/>
      <c r="H60" s="508"/>
      <c r="I60" s="510"/>
      <c r="J60" s="511"/>
      <c r="K60" s="512">
        <v>1.03</v>
      </c>
      <c r="L60" s="186" t="s">
        <v>1839</v>
      </c>
      <c r="M60" s="5"/>
      <c r="N60" s="512">
        <v>1.05</v>
      </c>
      <c r="O60" s="5"/>
      <c r="P60" s="5"/>
      <c r="Q60" s="5"/>
      <c r="R60" s="5"/>
      <c r="S60" s="216">
        <v>1</v>
      </c>
    </row>
    <row r="61" spans="2:19" ht="17.25">
      <c r="B61" s="633" t="s">
        <v>43</v>
      </c>
      <c r="C61" s="5"/>
      <c r="D61" s="5"/>
      <c r="E61" s="5"/>
      <c r="F61" s="3091">
        <v>4</v>
      </c>
      <c r="G61" s="280"/>
      <c r="H61" s="508"/>
      <c r="I61" s="510"/>
      <c r="J61" s="511"/>
      <c r="K61" s="512">
        <v>1.03</v>
      </c>
      <c r="L61" s="186" t="s">
        <v>1840</v>
      </c>
      <c r="M61" s="5"/>
      <c r="N61" s="512">
        <v>1.06</v>
      </c>
      <c r="O61" s="5"/>
      <c r="P61" s="5"/>
      <c r="Q61" s="5"/>
      <c r="R61" s="5"/>
      <c r="S61" s="216">
        <v>1</v>
      </c>
    </row>
    <row r="62" spans="2:19" ht="17.25">
      <c r="B62" s="633" t="s">
        <v>43</v>
      </c>
      <c r="C62" s="5"/>
      <c r="D62" s="5"/>
      <c r="E62" s="5"/>
      <c r="F62" s="3091">
        <v>5</v>
      </c>
      <c r="G62" s="280"/>
      <c r="H62" s="508"/>
      <c r="I62" s="510"/>
      <c r="J62" s="511"/>
      <c r="K62" s="512">
        <v>1.04</v>
      </c>
      <c r="L62" s="186" t="s">
        <v>1841</v>
      </c>
      <c r="M62" s="5"/>
      <c r="N62" s="512">
        <v>1.06</v>
      </c>
      <c r="O62" s="5"/>
      <c r="P62" s="5"/>
      <c r="Q62" s="5"/>
      <c r="R62" s="5"/>
      <c r="S62" s="216">
        <v>1</v>
      </c>
    </row>
    <row r="63" spans="2:19" ht="15.75">
      <c r="B63" s="187" t="str">
        <f t="shared" si="0"/>
        <v>►</v>
      </c>
      <c r="C63" s="5"/>
      <c r="D63" s="5"/>
      <c r="E63" s="5"/>
      <c r="F63" s="317"/>
      <c r="G63" s="317"/>
      <c r="H63" s="317"/>
      <c r="I63" s="317"/>
      <c r="J63" s="317"/>
      <c r="K63" s="317"/>
      <c r="L63" s="317"/>
      <c r="M63" s="5"/>
      <c r="O63" s="5"/>
      <c r="P63" s="5"/>
      <c r="Q63" s="5"/>
      <c r="R63" s="5"/>
      <c r="S63" s="216">
        <v>1</v>
      </c>
    </row>
    <row r="64" spans="2:19" ht="18">
      <c r="B64" s="187" t="str">
        <f t="shared" si="0"/>
        <v>►</v>
      </c>
      <c r="C64" s="5"/>
      <c r="D64" s="5"/>
      <c r="E64" s="5"/>
      <c r="F64" s="257" t="s">
        <v>1842</v>
      </c>
      <c r="G64" s="7"/>
      <c r="H64" s="317"/>
      <c r="I64" s="317"/>
      <c r="J64" s="317"/>
      <c r="K64" s="317"/>
      <c r="L64" s="317"/>
      <c r="M64" s="5"/>
      <c r="O64" s="5"/>
      <c r="P64" s="5"/>
      <c r="Q64" s="5"/>
      <c r="R64" s="5"/>
      <c r="S64" s="216">
        <v>1</v>
      </c>
    </row>
    <row r="65" spans="2:19" ht="15" customHeight="1">
      <c r="B65" s="187" t="str">
        <f t="shared" si="0"/>
        <v>►</v>
      </c>
      <c r="C65" s="5"/>
      <c r="D65" s="5"/>
      <c r="E65" s="5"/>
      <c r="F65" s="317"/>
      <c r="G65" s="317"/>
      <c r="H65" s="317"/>
      <c r="I65" s="317"/>
      <c r="J65" s="317"/>
      <c r="K65" s="317"/>
      <c r="L65" s="317"/>
      <c r="M65" s="5"/>
      <c r="O65" s="5"/>
      <c r="P65" s="5"/>
      <c r="Q65" s="5"/>
      <c r="R65" s="5"/>
      <c r="S65" s="216">
        <v>1</v>
      </c>
    </row>
    <row r="66" spans="2:19">
      <c r="B66" s="633" t="s">
        <v>43</v>
      </c>
      <c r="C66" s="5"/>
      <c r="D66" s="5"/>
      <c r="E66" s="5"/>
      <c r="F66" s="182" t="s">
        <v>41</v>
      </c>
      <c r="G66" s="182" t="s">
        <v>42</v>
      </c>
      <c r="H66" s="182" t="s">
        <v>103</v>
      </c>
      <c r="I66" s="182" t="s">
        <v>104</v>
      </c>
      <c r="J66" s="182" t="s">
        <v>105</v>
      </c>
      <c r="K66" s="182" t="s">
        <v>106</v>
      </c>
      <c r="L66" s="183" t="s">
        <v>107</v>
      </c>
      <c r="M66" s="5"/>
      <c r="O66" s="5"/>
      <c r="P66" s="5"/>
      <c r="Q66" s="5"/>
      <c r="R66" s="5"/>
      <c r="S66" s="216">
        <v>1</v>
      </c>
    </row>
    <row r="67" spans="2:19" ht="17.25" customHeight="1">
      <c r="B67" s="633" t="s">
        <v>43</v>
      </c>
      <c r="C67" s="5"/>
      <c r="D67" s="5"/>
      <c r="E67" s="5"/>
      <c r="F67" s="184"/>
      <c r="G67" s="3735" t="s">
        <v>1431</v>
      </c>
      <c r="H67" s="3737" t="s">
        <v>1432</v>
      </c>
      <c r="I67" s="3739" t="s">
        <v>1434</v>
      </c>
      <c r="J67" s="3741" t="s">
        <v>1433</v>
      </c>
      <c r="K67" s="3743" t="s">
        <v>1881</v>
      </c>
      <c r="L67" s="315" t="s">
        <v>374</v>
      </c>
      <c r="M67" s="5"/>
      <c r="N67" s="4023" t="s">
        <v>1881</v>
      </c>
      <c r="O67" s="5"/>
      <c r="P67" s="5"/>
      <c r="Q67" s="5"/>
      <c r="R67" s="5"/>
      <c r="S67" s="216">
        <v>1</v>
      </c>
    </row>
    <row r="68" spans="2:19">
      <c r="B68" s="633" t="s">
        <v>43</v>
      </c>
      <c r="C68" s="5"/>
      <c r="D68" s="5"/>
      <c r="E68" s="5"/>
      <c r="F68" s="188"/>
      <c r="G68" s="3736"/>
      <c r="H68" s="3738"/>
      <c r="I68" s="3740"/>
      <c r="J68" s="3742"/>
      <c r="K68" s="3744"/>
      <c r="L68" s="185" t="s">
        <v>1297</v>
      </c>
      <c r="M68" s="5"/>
      <c r="N68" s="3744"/>
      <c r="O68" s="5"/>
      <c r="P68" s="5"/>
      <c r="Q68" s="5"/>
      <c r="R68" s="5"/>
      <c r="S68" s="216">
        <v>1</v>
      </c>
    </row>
    <row r="69" spans="2:19" ht="17.25">
      <c r="B69" s="633" t="s">
        <v>43</v>
      </c>
      <c r="C69" s="5"/>
      <c r="D69" s="5"/>
      <c r="E69" s="5"/>
      <c r="F69" s="3091">
        <v>1</v>
      </c>
      <c r="G69" s="280"/>
      <c r="H69" s="508"/>
      <c r="I69" s="515"/>
      <c r="J69" s="516"/>
      <c r="K69" s="512">
        <v>0.99</v>
      </c>
      <c r="L69" s="186" t="s">
        <v>1843</v>
      </c>
      <c r="M69" s="5"/>
      <c r="N69" s="512"/>
      <c r="O69" s="5"/>
      <c r="P69" s="5"/>
      <c r="Q69" s="5"/>
      <c r="R69" s="5"/>
      <c r="S69" s="216">
        <v>1</v>
      </c>
    </row>
    <row r="70" spans="2:19" ht="17.25">
      <c r="B70" s="633" t="s">
        <v>43</v>
      </c>
      <c r="C70" s="5"/>
      <c r="D70" s="5"/>
      <c r="E70" s="5"/>
      <c r="F70" s="3091">
        <v>2</v>
      </c>
      <c r="G70" s="280"/>
      <c r="H70" s="508"/>
      <c r="I70" s="510"/>
      <c r="J70" s="511"/>
      <c r="K70" s="512">
        <v>1.0049999999999999</v>
      </c>
      <c r="L70" s="186" t="s">
        <v>1844</v>
      </c>
      <c r="M70" s="5"/>
      <c r="N70" s="512">
        <v>1.0149999999999999</v>
      </c>
      <c r="O70" s="5"/>
      <c r="P70" s="5"/>
      <c r="Q70" s="5"/>
      <c r="R70" s="5"/>
      <c r="S70" s="216">
        <v>1</v>
      </c>
    </row>
    <row r="71" spans="2:19" ht="17.25">
      <c r="B71" s="633" t="s">
        <v>43</v>
      </c>
      <c r="C71" s="5"/>
      <c r="D71" s="5"/>
      <c r="E71" s="5"/>
      <c r="F71" s="3091">
        <v>3</v>
      </c>
      <c r="G71" s="280"/>
      <c r="H71" s="508"/>
      <c r="I71" s="510"/>
      <c r="J71" s="511"/>
      <c r="K71" s="512">
        <v>1</v>
      </c>
      <c r="L71" s="186" t="s">
        <v>1845</v>
      </c>
      <c r="M71" s="5"/>
      <c r="N71" s="512">
        <v>1.01</v>
      </c>
      <c r="O71" s="5"/>
      <c r="P71" s="5"/>
      <c r="Q71" s="5"/>
      <c r="R71" s="5"/>
      <c r="S71" s="216">
        <v>1</v>
      </c>
    </row>
    <row r="72" spans="2:19" ht="17.25">
      <c r="B72" s="187" t="str">
        <f t="shared" si="0"/>
        <v>►</v>
      </c>
      <c r="C72" s="5"/>
      <c r="D72" s="5"/>
      <c r="E72" s="5"/>
      <c r="F72" s="3091"/>
      <c r="G72" s="280"/>
      <c r="H72" s="508"/>
      <c r="I72" s="510"/>
      <c r="J72" s="511"/>
      <c r="K72" s="512"/>
      <c r="L72" s="186"/>
      <c r="M72" s="5"/>
      <c r="N72" s="512"/>
      <c r="O72" s="5"/>
      <c r="P72" s="5"/>
      <c r="Q72" s="5"/>
      <c r="R72" s="5"/>
      <c r="S72" s="216">
        <v>1</v>
      </c>
    </row>
    <row r="73" spans="2:19" ht="17.25">
      <c r="B73" s="187" t="str">
        <f t="shared" si="0"/>
        <v>►</v>
      </c>
      <c r="C73" s="5"/>
      <c r="D73" s="5"/>
      <c r="E73" s="5"/>
      <c r="F73" s="3091"/>
      <c r="G73" s="280"/>
      <c r="H73" s="508"/>
      <c r="I73" s="510"/>
      <c r="J73" s="511"/>
      <c r="K73" s="512"/>
      <c r="L73" s="186"/>
      <c r="M73" s="5"/>
      <c r="N73" s="512"/>
      <c r="O73" s="5"/>
      <c r="P73" s="5"/>
      <c r="Q73" s="5"/>
      <c r="R73" s="5"/>
      <c r="S73" s="216">
        <v>1</v>
      </c>
    </row>
    <row r="74" spans="2:19" ht="15.75">
      <c r="B74" s="187" t="str">
        <f t="shared" si="0"/>
        <v>►</v>
      </c>
      <c r="C74" s="5"/>
      <c r="D74" s="5"/>
      <c r="E74" s="5"/>
      <c r="F74" s="5"/>
      <c r="G74" s="5"/>
      <c r="H74" s="5"/>
      <c r="I74" s="5"/>
      <c r="J74" s="5"/>
      <c r="K74" s="5"/>
      <c r="L74" s="5"/>
      <c r="M74" s="5"/>
      <c r="N74" s="5"/>
      <c r="O74" s="5"/>
      <c r="P74" s="5"/>
      <c r="Q74" s="5"/>
      <c r="R74" s="5"/>
      <c r="S74" s="216">
        <v>1</v>
      </c>
    </row>
    <row r="75" spans="2:19" ht="15.75">
      <c r="B75" s="187" t="str">
        <f t="shared" ref="B75:B117" si="1">IF(G75&lt;&gt;"","A","►")</f>
        <v>►</v>
      </c>
      <c r="C75" s="5"/>
      <c r="D75" s="5"/>
      <c r="E75" s="5"/>
      <c r="F75" s="5"/>
      <c r="G75" s="5"/>
      <c r="H75" s="5"/>
      <c r="I75" s="5"/>
      <c r="J75" s="5"/>
      <c r="K75" s="5"/>
      <c r="L75" s="5"/>
      <c r="M75" s="5"/>
      <c r="N75" s="5"/>
      <c r="O75" s="5"/>
      <c r="P75" s="5"/>
      <c r="Q75" s="5"/>
      <c r="R75" s="5"/>
      <c r="S75" s="216">
        <v>1</v>
      </c>
    </row>
    <row r="76" spans="2:19" ht="18">
      <c r="B76" s="187" t="str">
        <f t="shared" si="1"/>
        <v>A</v>
      </c>
      <c r="C76" s="5"/>
      <c r="D76" s="5"/>
      <c r="E76" s="5"/>
      <c r="F76" s="5"/>
      <c r="G76" s="366" t="s">
        <v>1846</v>
      </c>
      <c r="H76" s="5"/>
      <c r="I76" s="5"/>
      <c r="J76" s="5"/>
      <c r="K76" s="5"/>
      <c r="L76" s="5"/>
      <c r="M76" s="5"/>
      <c r="N76" s="5"/>
      <c r="O76" s="5"/>
      <c r="P76" s="5"/>
      <c r="Q76" s="5"/>
      <c r="R76" s="5"/>
      <c r="S76" s="216">
        <v>1</v>
      </c>
    </row>
    <row r="77" spans="2:19" ht="15.75">
      <c r="B77" s="187" t="str">
        <f t="shared" si="1"/>
        <v>►</v>
      </c>
      <c r="C77" s="5"/>
      <c r="D77" s="5"/>
      <c r="E77" s="5"/>
      <c r="F77" s="5"/>
      <c r="G77" s="48"/>
      <c r="H77" s="5"/>
      <c r="I77" s="5"/>
      <c r="J77" s="5"/>
      <c r="K77" s="5"/>
      <c r="L77" s="5"/>
      <c r="M77" s="5"/>
      <c r="N77" s="5"/>
      <c r="O77" s="5"/>
      <c r="P77" s="5"/>
      <c r="Q77" s="5"/>
      <c r="R77" s="5"/>
      <c r="S77" s="216">
        <v>1</v>
      </c>
    </row>
    <row r="78" spans="2:19" ht="15.75">
      <c r="B78" s="187" t="str">
        <f t="shared" si="1"/>
        <v>A</v>
      </c>
      <c r="C78" s="5"/>
      <c r="D78" s="5"/>
      <c r="E78" s="5"/>
      <c r="F78" s="5"/>
      <c r="G78" s="48" t="s">
        <v>1847</v>
      </c>
      <c r="H78" s="5"/>
      <c r="I78" s="5"/>
      <c r="J78" s="5"/>
      <c r="K78" s="5"/>
      <c r="L78" s="5"/>
      <c r="M78" s="5"/>
      <c r="N78" s="5"/>
      <c r="O78" s="5"/>
      <c r="P78" s="5"/>
      <c r="Q78" s="5"/>
      <c r="R78" s="5"/>
      <c r="S78" s="216">
        <v>1</v>
      </c>
    </row>
    <row r="79" spans="2:19" ht="15.75">
      <c r="B79" s="187" t="str">
        <f t="shared" si="1"/>
        <v>A</v>
      </c>
      <c r="C79" s="5"/>
      <c r="D79" s="5"/>
      <c r="E79" s="5"/>
      <c r="F79" s="5"/>
      <c r="G79" s="48" t="s">
        <v>1848</v>
      </c>
      <c r="H79" s="5"/>
      <c r="I79" s="5"/>
      <c r="J79" s="5"/>
      <c r="K79" s="5"/>
      <c r="L79" s="5"/>
      <c r="M79" s="5"/>
      <c r="N79" s="5"/>
      <c r="O79" s="5"/>
      <c r="P79" s="5"/>
      <c r="Q79" s="5"/>
      <c r="R79" s="5"/>
      <c r="S79" s="216">
        <v>1</v>
      </c>
    </row>
    <row r="80" spans="2:19" ht="15.75">
      <c r="B80" s="187" t="str">
        <f t="shared" si="1"/>
        <v>A</v>
      </c>
      <c r="C80" s="5"/>
      <c r="D80" s="5"/>
      <c r="E80" s="5"/>
      <c r="F80" s="5"/>
      <c r="G80" s="48" t="s">
        <v>1849</v>
      </c>
      <c r="H80" s="5"/>
      <c r="I80" s="5"/>
      <c r="J80" s="5"/>
      <c r="K80" s="5"/>
      <c r="L80" s="5"/>
      <c r="M80" s="5"/>
      <c r="N80" s="5"/>
      <c r="O80" s="5"/>
      <c r="P80" s="5"/>
      <c r="Q80" s="5"/>
      <c r="R80" s="5"/>
      <c r="S80" s="216">
        <v>1</v>
      </c>
    </row>
    <row r="81" spans="2:19" ht="15.75">
      <c r="B81" s="187" t="str">
        <f t="shared" si="1"/>
        <v>►</v>
      </c>
      <c r="C81" s="5"/>
      <c r="D81" s="5"/>
      <c r="E81" s="5"/>
      <c r="F81" s="5"/>
      <c r="G81" s="5"/>
      <c r="H81" s="5"/>
      <c r="I81" s="5"/>
      <c r="J81" s="5"/>
      <c r="K81" s="5"/>
      <c r="L81" s="5"/>
      <c r="M81" s="5"/>
      <c r="N81" s="5"/>
      <c r="O81" s="5"/>
      <c r="P81" s="5"/>
      <c r="Q81" s="5"/>
      <c r="R81" s="5"/>
      <c r="S81" s="216">
        <v>1</v>
      </c>
    </row>
    <row r="82" spans="2:19" ht="15.75">
      <c r="B82" s="187" t="str">
        <f t="shared" si="1"/>
        <v>A</v>
      </c>
      <c r="C82" s="5"/>
      <c r="D82" s="5"/>
      <c r="E82" s="5"/>
      <c r="F82" s="5"/>
      <c r="G82" s="5" t="s">
        <v>1850</v>
      </c>
      <c r="H82" s="5"/>
      <c r="I82" s="5"/>
      <c r="J82" s="5"/>
      <c r="K82" s="5"/>
      <c r="L82" s="5"/>
      <c r="M82" s="5"/>
      <c r="N82" s="5"/>
      <c r="O82" s="5"/>
      <c r="P82" s="5"/>
      <c r="Q82" s="5"/>
      <c r="R82" s="5"/>
      <c r="S82" s="216">
        <v>1</v>
      </c>
    </row>
    <row r="83" spans="2:19" ht="15.75">
      <c r="B83" s="187" t="str">
        <f t="shared" si="1"/>
        <v>►</v>
      </c>
      <c r="C83" s="5"/>
      <c r="D83" s="5"/>
      <c r="E83" s="5"/>
      <c r="F83" s="5"/>
      <c r="G83" s="5"/>
      <c r="H83" s="5"/>
      <c r="I83" s="5"/>
      <c r="J83" s="5"/>
      <c r="K83" s="5"/>
      <c r="L83" s="5"/>
      <c r="M83" s="5"/>
      <c r="N83" s="5"/>
      <c r="O83" s="5"/>
      <c r="P83" s="5"/>
      <c r="Q83" s="5"/>
      <c r="R83" s="5"/>
      <c r="S83" s="216">
        <v>1</v>
      </c>
    </row>
    <row r="84" spans="2:19" ht="15.75">
      <c r="B84" s="187" t="str">
        <f t="shared" si="1"/>
        <v>►</v>
      </c>
      <c r="C84" s="5"/>
      <c r="D84" s="5"/>
      <c r="E84" s="5"/>
      <c r="F84" s="5"/>
      <c r="G84" s="5"/>
      <c r="H84" s="5"/>
      <c r="I84" s="5"/>
      <c r="J84" s="5"/>
      <c r="K84" s="5"/>
      <c r="L84" s="5"/>
      <c r="M84" s="5"/>
      <c r="N84" s="5"/>
      <c r="O84" s="5"/>
      <c r="P84" s="5"/>
      <c r="Q84" s="5"/>
      <c r="R84" s="5"/>
      <c r="S84" s="216">
        <v>1</v>
      </c>
    </row>
    <row r="85" spans="2:19" ht="15.75">
      <c r="B85" s="187" t="str">
        <f t="shared" si="1"/>
        <v>A</v>
      </c>
      <c r="C85" s="5"/>
      <c r="D85" s="5"/>
      <c r="E85" s="5"/>
      <c r="F85" s="5"/>
      <c r="G85" s="5" t="s">
        <v>1892</v>
      </c>
      <c r="H85" s="5"/>
      <c r="I85" s="5"/>
      <c r="J85" s="5"/>
      <c r="K85" s="5"/>
      <c r="L85" s="5"/>
      <c r="M85" s="5"/>
      <c r="N85" s="5"/>
      <c r="O85" s="5"/>
      <c r="P85" s="5"/>
      <c r="Q85" s="5"/>
      <c r="R85" s="5"/>
      <c r="S85" s="216">
        <v>1</v>
      </c>
    </row>
    <row r="86" spans="2:19" ht="15.75">
      <c r="B86" s="187" t="str">
        <f t="shared" si="1"/>
        <v>A</v>
      </c>
      <c r="C86" s="5"/>
      <c r="D86" s="5"/>
      <c r="E86" s="5"/>
      <c r="F86" s="5"/>
      <c r="G86" s="5" t="s">
        <v>1893</v>
      </c>
      <c r="H86" s="5"/>
      <c r="I86" s="5"/>
      <c r="J86" s="5"/>
      <c r="K86" s="5"/>
      <c r="L86" s="5"/>
      <c r="M86" s="5"/>
      <c r="N86" s="5"/>
      <c r="O86" s="5"/>
      <c r="P86" s="5"/>
      <c r="Q86" s="5"/>
      <c r="R86" s="5"/>
      <c r="S86" s="216">
        <v>1</v>
      </c>
    </row>
    <row r="87" spans="2:19" ht="15.75">
      <c r="B87" s="187" t="str">
        <f t="shared" si="1"/>
        <v>►</v>
      </c>
      <c r="C87" s="5"/>
      <c r="D87" s="5"/>
      <c r="E87" s="5"/>
      <c r="F87" s="5"/>
      <c r="G87" s="5"/>
      <c r="H87" s="5"/>
      <c r="I87" s="5"/>
      <c r="J87" s="5"/>
      <c r="K87" s="5"/>
      <c r="L87" s="5"/>
      <c r="M87" s="5"/>
      <c r="N87" s="5"/>
      <c r="O87" s="5"/>
      <c r="P87" s="5"/>
      <c r="Q87" s="5"/>
      <c r="R87" s="5"/>
      <c r="S87" s="216">
        <v>1</v>
      </c>
    </row>
    <row r="88" spans="2:19" ht="15.75">
      <c r="B88" s="187" t="str">
        <f t="shared" si="1"/>
        <v>A</v>
      </c>
      <c r="C88" s="5"/>
      <c r="D88" s="5"/>
      <c r="E88" s="5"/>
      <c r="F88" s="5"/>
      <c r="G88" s="5" t="s">
        <v>1918</v>
      </c>
      <c r="H88" s="5"/>
      <c r="I88" s="5"/>
      <c r="J88" s="5"/>
      <c r="K88" s="5"/>
      <c r="L88" s="5"/>
      <c r="M88" s="5"/>
      <c r="N88" s="5"/>
      <c r="O88" s="5"/>
      <c r="P88" s="5"/>
      <c r="Q88" s="5"/>
      <c r="R88" s="5"/>
      <c r="S88" s="216">
        <v>1</v>
      </c>
    </row>
    <row r="89" spans="2:19" ht="15.75">
      <c r="B89" s="187" t="str">
        <f t="shared" si="1"/>
        <v>A</v>
      </c>
      <c r="C89" s="5"/>
      <c r="D89" s="5"/>
      <c r="E89" s="5"/>
      <c r="F89" s="5"/>
      <c r="G89" s="5" t="s">
        <v>1919</v>
      </c>
      <c r="H89" s="5"/>
      <c r="I89" s="5"/>
      <c r="J89" s="5"/>
      <c r="K89" s="5"/>
      <c r="L89" s="5"/>
      <c r="M89" s="5"/>
      <c r="N89" s="5"/>
      <c r="O89" s="5"/>
      <c r="P89" s="5"/>
      <c r="Q89" s="5"/>
      <c r="R89" s="5"/>
      <c r="S89" s="216">
        <v>1</v>
      </c>
    </row>
    <row r="90" spans="2:19" ht="15.75">
      <c r="B90" s="187" t="str">
        <f t="shared" si="1"/>
        <v>►</v>
      </c>
      <c r="C90" s="5"/>
      <c r="D90" s="5"/>
      <c r="E90" s="5"/>
      <c r="F90" s="5"/>
      <c r="G90" s="5"/>
      <c r="H90" s="5"/>
      <c r="I90" s="5"/>
      <c r="J90" s="5"/>
      <c r="K90" s="5"/>
      <c r="L90" s="5"/>
      <c r="M90" s="5"/>
      <c r="N90" s="5"/>
      <c r="O90" s="5"/>
      <c r="P90" s="5"/>
      <c r="Q90" s="5"/>
      <c r="R90" s="5"/>
      <c r="S90" s="216">
        <v>1</v>
      </c>
    </row>
    <row r="91" spans="2:19" ht="18">
      <c r="B91" s="187" t="str">
        <f t="shared" si="1"/>
        <v>A</v>
      </c>
      <c r="C91" s="5"/>
      <c r="D91" s="5"/>
      <c r="E91" s="5"/>
      <c r="F91" s="5"/>
      <c r="G91" s="366" t="s">
        <v>1851</v>
      </c>
      <c r="H91" s="5"/>
      <c r="I91" s="5"/>
      <c r="J91" s="5"/>
      <c r="K91" s="5"/>
      <c r="L91" s="5"/>
      <c r="M91" s="5"/>
      <c r="N91" s="5"/>
      <c r="O91" s="5"/>
      <c r="P91" s="5"/>
      <c r="Q91" s="5"/>
      <c r="R91" s="5"/>
      <c r="S91" s="216">
        <v>1</v>
      </c>
    </row>
    <row r="92" spans="2:19" ht="15.75">
      <c r="B92" s="187" t="str">
        <f t="shared" si="1"/>
        <v>►</v>
      </c>
      <c r="C92" s="5"/>
      <c r="D92" s="5"/>
      <c r="E92" s="5"/>
      <c r="F92" s="5"/>
      <c r="G92" s="48"/>
      <c r="H92" s="5"/>
      <c r="I92" s="5"/>
      <c r="J92" s="5"/>
      <c r="K92" s="5"/>
      <c r="L92" s="5"/>
      <c r="M92" s="5"/>
      <c r="N92" s="5"/>
      <c r="O92" s="5"/>
      <c r="P92" s="5"/>
      <c r="Q92" s="5"/>
      <c r="R92" s="5"/>
      <c r="S92" s="216">
        <v>1</v>
      </c>
    </row>
    <row r="93" spans="2:19" ht="15.75">
      <c r="B93" s="187" t="str">
        <f t="shared" si="1"/>
        <v>A</v>
      </c>
      <c r="C93" s="5"/>
      <c r="D93" s="5"/>
      <c r="E93" s="5"/>
      <c r="F93" s="5"/>
      <c r="G93" s="48" t="s">
        <v>1852</v>
      </c>
      <c r="H93" s="5"/>
      <c r="I93" s="5"/>
      <c r="J93" s="5"/>
      <c r="K93" s="5"/>
      <c r="L93" s="5"/>
      <c r="M93" s="5"/>
      <c r="N93" s="5"/>
      <c r="O93" s="5"/>
      <c r="P93" s="5"/>
      <c r="Q93" s="5"/>
      <c r="R93" s="5"/>
      <c r="S93" s="216">
        <v>1</v>
      </c>
    </row>
    <row r="94" spans="2:19" ht="15.75">
      <c r="B94" s="187" t="str">
        <f t="shared" si="1"/>
        <v>A</v>
      </c>
      <c r="C94" s="5"/>
      <c r="D94" s="5"/>
      <c r="E94" s="5"/>
      <c r="F94" s="5"/>
      <c r="G94" s="48" t="s">
        <v>1853</v>
      </c>
      <c r="H94" s="5"/>
      <c r="I94" s="5"/>
      <c r="J94" s="5"/>
      <c r="K94" s="5"/>
      <c r="L94" s="5"/>
      <c r="M94" s="5"/>
      <c r="N94" s="5"/>
      <c r="O94" s="5"/>
      <c r="P94" s="5"/>
      <c r="Q94" s="5"/>
      <c r="R94" s="5"/>
      <c r="S94" s="216">
        <v>1</v>
      </c>
    </row>
    <row r="95" spans="2:19" ht="15.75">
      <c r="B95" s="187" t="str">
        <f t="shared" si="1"/>
        <v>A</v>
      </c>
      <c r="C95" s="5"/>
      <c r="D95" s="5"/>
      <c r="E95" s="5"/>
      <c r="F95" s="5"/>
      <c r="G95" s="48" t="s">
        <v>1920</v>
      </c>
      <c r="H95" s="5"/>
      <c r="I95" s="5"/>
      <c r="J95" s="5"/>
      <c r="K95" s="5"/>
      <c r="L95" s="5"/>
      <c r="M95" s="5"/>
      <c r="N95" s="5"/>
      <c r="O95" s="5"/>
      <c r="P95" s="5"/>
      <c r="Q95" s="5"/>
      <c r="R95" s="5"/>
      <c r="S95" s="216">
        <v>1</v>
      </c>
    </row>
    <row r="96" spans="2:19" ht="15.75">
      <c r="B96" s="187" t="str">
        <f t="shared" si="1"/>
        <v>►</v>
      </c>
      <c r="C96" s="5"/>
      <c r="D96" s="5"/>
      <c r="E96" s="5"/>
      <c r="F96" s="5"/>
      <c r="G96" s="5"/>
      <c r="H96" s="5" t="s">
        <v>1921</v>
      </c>
      <c r="I96" s="5"/>
      <c r="J96" s="5"/>
      <c r="K96" s="5"/>
      <c r="L96" s="5"/>
      <c r="M96" s="5"/>
      <c r="N96" s="5"/>
      <c r="O96" s="5"/>
      <c r="P96" s="5"/>
      <c r="Q96" s="5"/>
      <c r="R96" s="5"/>
      <c r="S96" s="216">
        <v>1</v>
      </c>
    </row>
    <row r="97" spans="2:19" ht="15.75">
      <c r="B97" s="187" t="str">
        <f t="shared" si="1"/>
        <v>►</v>
      </c>
      <c r="C97" s="5"/>
      <c r="D97" s="5"/>
      <c r="E97" s="5"/>
      <c r="F97" s="5"/>
      <c r="G97" s="5"/>
      <c r="H97" s="5"/>
      <c r="I97" s="5"/>
      <c r="J97" s="5"/>
      <c r="K97" s="5"/>
      <c r="L97" s="5"/>
      <c r="M97" s="5"/>
      <c r="N97" s="5"/>
      <c r="O97" s="5"/>
      <c r="P97" s="5"/>
      <c r="Q97" s="5"/>
      <c r="R97" s="5"/>
      <c r="S97" s="216">
        <v>1</v>
      </c>
    </row>
    <row r="98" spans="2:19" ht="18">
      <c r="B98" s="187" t="str">
        <f t="shared" si="1"/>
        <v>A</v>
      </c>
      <c r="C98" s="5"/>
      <c r="D98" s="5"/>
      <c r="E98" s="5"/>
      <c r="F98" s="5"/>
      <c r="G98" s="366" t="s">
        <v>1854</v>
      </c>
      <c r="H98" s="5"/>
      <c r="I98" s="5"/>
      <c r="J98" s="5"/>
      <c r="K98" s="5"/>
      <c r="L98" s="5"/>
      <c r="M98" s="5"/>
      <c r="N98" s="5"/>
      <c r="O98" s="5"/>
      <c r="P98" s="5"/>
      <c r="Q98" s="5"/>
      <c r="R98" s="5"/>
      <c r="S98" s="216">
        <v>1</v>
      </c>
    </row>
    <row r="99" spans="2:19" ht="15.75">
      <c r="B99" s="187" t="str">
        <f t="shared" si="1"/>
        <v>►</v>
      </c>
      <c r="C99" s="5"/>
      <c r="D99" s="5"/>
      <c r="E99" s="5"/>
      <c r="F99" s="5"/>
      <c r="G99" s="5"/>
      <c r="H99" s="5"/>
      <c r="I99" s="5"/>
      <c r="J99" s="5"/>
      <c r="K99" s="5"/>
      <c r="L99" s="5"/>
      <c r="M99" s="5"/>
      <c r="N99" s="5"/>
      <c r="O99" s="5"/>
      <c r="P99" s="5"/>
      <c r="Q99" s="5"/>
      <c r="R99" s="5"/>
      <c r="S99" s="216">
        <v>1</v>
      </c>
    </row>
    <row r="100" spans="2:19" ht="15.75">
      <c r="B100" s="187" t="str">
        <f t="shared" si="1"/>
        <v>A</v>
      </c>
      <c r="C100" s="5"/>
      <c r="D100" s="5"/>
      <c r="E100" s="5"/>
      <c r="F100" s="5"/>
      <c r="G100" s="5" t="s">
        <v>1894</v>
      </c>
      <c r="H100" s="5"/>
      <c r="I100" s="5"/>
      <c r="J100" s="5"/>
      <c r="K100" s="5"/>
      <c r="L100" s="5"/>
      <c r="M100" s="5"/>
      <c r="N100" s="5"/>
      <c r="O100" s="5"/>
      <c r="P100" s="5"/>
      <c r="Q100" s="5"/>
      <c r="R100" s="5"/>
      <c r="S100" s="216">
        <v>1</v>
      </c>
    </row>
    <row r="101" spans="2:19" ht="15.75">
      <c r="B101" s="187" t="str">
        <f t="shared" si="1"/>
        <v>A</v>
      </c>
      <c r="C101" s="5"/>
      <c r="D101" s="5"/>
      <c r="E101" s="5"/>
      <c r="F101" s="5"/>
      <c r="G101" s="5" t="s">
        <v>1895</v>
      </c>
      <c r="H101" s="5"/>
      <c r="I101" s="5"/>
      <c r="J101" s="5"/>
      <c r="K101" s="5"/>
      <c r="L101" s="5"/>
      <c r="M101" s="5"/>
      <c r="N101" s="5"/>
      <c r="O101" s="5"/>
      <c r="P101" s="5"/>
      <c r="Q101" s="5"/>
      <c r="R101" s="5"/>
      <c r="S101" s="216">
        <v>1</v>
      </c>
    </row>
    <row r="102" spans="2:19" ht="15.75">
      <c r="B102" s="187" t="str">
        <f t="shared" si="1"/>
        <v>►</v>
      </c>
      <c r="C102" s="5"/>
      <c r="D102" s="5"/>
      <c r="E102" s="5"/>
      <c r="F102" s="5"/>
      <c r="G102" s="5"/>
      <c r="H102" s="5"/>
      <c r="I102" s="5"/>
      <c r="J102" s="5"/>
      <c r="K102" s="5"/>
      <c r="L102" s="5"/>
      <c r="M102" s="5"/>
      <c r="N102" s="5"/>
      <c r="O102" s="5"/>
      <c r="P102" s="5"/>
      <c r="Q102" s="5"/>
      <c r="R102" s="5"/>
      <c r="S102" s="216">
        <v>1</v>
      </c>
    </row>
    <row r="103" spans="2:19" ht="15.75">
      <c r="B103" s="187" t="str">
        <f t="shared" si="1"/>
        <v>A</v>
      </c>
      <c r="C103" s="5"/>
      <c r="D103" s="5"/>
      <c r="E103" s="5"/>
      <c r="F103" s="5"/>
      <c r="G103" s="67" t="s">
        <v>1855</v>
      </c>
      <c r="H103" s="5"/>
      <c r="I103" s="5"/>
      <c r="J103" s="5"/>
      <c r="K103" s="5"/>
      <c r="L103" s="5"/>
      <c r="M103" s="5"/>
      <c r="N103" s="5"/>
      <c r="O103" s="5"/>
      <c r="P103" s="5"/>
      <c r="Q103" s="5"/>
      <c r="R103" s="5"/>
      <c r="S103" s="216">
        <v>1</v>
      </c>
    </row>
    <row r="104" spans="2:19" ht="15.75">
      <c r="B104" s="187" t="str">
        <f t="shared" si="1"/>
        <v>►</v>
      </c>
      <c r="C104" s="5"/>
      <c r="D104" s="5"/>
      <c r="E104" s="5"/>
      <c r="F104" s="5"/>
      <c r="G104" s="48"/>
      <c r="H104" s="5"/>
      <c r="I104" s="5"/>
      <c r="J104" s="5"/>
      <c r="K104" s="5"/>
      <c r="L104" s="5"/>
      <c r="M104" s="5"/>
      <c r="N104" s="5"/>
      <c r="O104" s="5"/>
      <c r="P104" s="5"/>
      <c r="Q104" s="5"/>
      <c r="R104" s="5"/>
      <c r="S104" s="216">
        <v>1</v>
      </c>
    </row>
    <row r="105" spans="2:19" ht="15.75">
      <c r="B105" s="187" t="str">
        <f t="shared" si="1"/>
        <v>A</v>
      </c>
      <c r="C105" s="5"/>
      <c r="D105" s="5"/>
      <c r="E105" s="5"/>
      <c r="F105" s="5"/>
      <c r="G105" s="48" t="s">
        <v>1856</v>
      </c>
      <c r="H105" s="5"/>
      <c r="I105" s="5"/>
      <c r="J105" s="5"/>
      <c r="K105" s="5"/>
      <c r="L105" s="5"/>
      <c r="M105" s="5"/>
      <c r="N105" s="5"/>
      <c r="O105" s="5"/>
      <c r="P105" s="5"/>
      <c r="Q105" s="5"/>
      <c r="R105" s="5"/>
      <c r="S105" s="216">
        <v>1</v>
      </c>
    </row>
    <row r="106" spans="2:19" ht="15.75">
      <c r="B106" s="187" t="str">
        <f t="shared" si="1"/>
        <v>A</v>
      </c>
      <c r="C106" s="5"/>
      <c r="D106" s="5"/>
      <c r="E106" s="5"/>
      <c r="F106" s="5"/>
      <c r="G106" s="48" t="s">
        <v>1857</v>
      </c>
      <c r="H106" s="5"/>
      <c r="I106" s="5"/>
      <c r="J106" s="5"/>
      <c r="K106" s="5"/>
      <c r="L106" s="5"/>
      <c r="M106" s="5"/>
      <c r="N106" s="5"/>
      <c r="O106" s="5"/>
      <c r="P106" s="5"/>
      <c r="Q106" s="5"/>
      <c r="R106" s="5"/>
      <c r="S106" s="216">
        <v>1</v>
      </c>
    </row>
    <row r="107" spans="2:19" ht="15.75">
      <c r="B107" s="187" t="str">
        <f t="shared" si="1"/>
        <v>A</v>
      </c>
      <c r="C107" s="5"/>
      <c r="D107" s="5"/>
      <c r="E107" s="5"/>
      <c r="F107" s="5"/>
      <c r="G107" s="48" t="s">
        <v>1858</v>
      </c>
      <c r="H107" s="5"/>
      <c r="I107" s="5"/>
      <c r="J107" s="5"/>
      <c r="K107" s="5"/>
      <c r="L107" s="5"/>
      <c r="M107" s="5"/>
      <c r="N107" s="5"/>
      <c r="O107" s="5"/>
      <c r="P107" s="5"/>
      <c r="Q107" s="5"/>
      <c r="R107" s="5"/>
      <c r="S107" s="216">
        <v>1</v>
      </c>
    </row>
    <row r="108" spans="2:19" ht="15.75">
      <c r="B108" s="187" t="str">
        <f t="shared" si="1"/>
        <v>►</v>
      </c>
      <c r="C108" s="5"/>
      <c r="D108" s="5"/>
      <c r="E108" s="5"/>
      <c r="F108" s="5"/>
      <c r="G108" s="5"/>
      <c r="H108" s="5"/>
      <c r="I108" s="5"/>
      <c r="J108" s="5"/>
      <c r="K108" s="5"/>
      <c r="L108" s="5"/>
      <c r="M108" s="5"/>
      <c r="N108" s="5"/>
      <c r="O108" s="5"/>
      <c r="P108" s="5"/>
      <c r="Q108" s="5"/>
      <c r="R108" s="5"/>
      <c r="S108" s="216">
        <v>1</v>
      </c>
    </row>
    <row r="109" spans="2:19" ht="15.75">
      <c r="B109" s="187" t="str">
        <f t="shared" si="1"/>
        <v>A</v>
      </c>
      <c r="C109" s="5"/>
      <c r="D109" s="5"/>
      <c r="E109" s="5"/>
      <c r="F109" s="5"/>
      <c r="G109" s="67" t="s">
        <v>1859</v>
      </c>
      <c r="H109" s="5"/>
      <c r="I109" s="5"/>
      <c r="J109" s="5"/>
      <c r="K109" s="5"/>
      <c r="L109" s="5"/>
      <c r="M109" s="5"/>
      <c r="N109" s="5"/>
      <c r="O109" s="5"/>
      <c r="P109" s="5"/>
      <c r="Q109" s="5"/>
      <c r="R109" s="5"/>
      <c r="S109" s="216">
        <v>1</v>
      </c>
    </row>
    <row r="110" spans="2:19" ht="15.75">
      <c r="B110" s="187" t="str">
        <f t="shared" si="1"/>
        <v>►</v>
      </c>
      <c r="C110" s="5"/>
      <c r="D110" s="5"/>
      <c r="E110" s="5"/>
      <c r="F110" s="5"/>
      <c r="G110" s="48"/>
      <c r="H110" s="5"/>
      <c r="I110" s="5"/>
      <c r="J110" s="5"/>
      <c r="K110" s="5"/>
      <c r="L110" s="5"/>
      <c r="M110" s="5"/>
      <c r="N110" s="5"/>
      <c r="O110" s="5"/>
      <c r="P110" s="5"/>
      <c r="Q110" s="5"/>
      <c r="R110" s="5"/>
      <c r="S110" s="216">
        <v>1</v>
      </c>
    </row>
    <row r="111" spans="2:19" ht="15.75">
      <c r="B111" s="187" t="str">
        <f t="shared" si="1"/>
        <v>A</v>
      </c>
      <c r="C111" s="5"/>
      <c r="D111" s="5"/>
      <c r="E111" s="5"/>
      <c r="F111" s="5"/>
      <c r="G111" s="48" t="s">
        <v>1860</v>
      </c>
      <c r="H111" s="5"/>
      <c r="I111" s="5"/>
      <c r="J111" s="5"/>
      <c r="K111" s="5"/>
      <c r="L111" s="5"/>
      <c r="M111" s="5"/>
      <c r="N111" s="5"/>
      <c r="O111" s="5"/>
      <c r="P111" s="5"/>
      <c r="Q111" s="5"/>
      <c r="R111" s="5"/>
      <c r="S111" s="216">
        <v>1</v>
      </c>
    </row>
    <row r="112" spans="2:19" ht="15.75">
      <c r="B112" s="187" t="str">
        <f t="shared" si="1"/>
        <v>A</v>
      </c>
      <c r="C112" s="5"/>
      <c r="D112" s="5"/>
      <c r="E112" s="5"/>
      <c r="F112" s="5"/>
      <c r="G112" s="48" t="s">
        <v>1861</v>
      </c>
      <c r="H112" s="5"/>
      <c r="I112" s="5"/>
      <c r="J112" s="5"/>
      <c r="K112" s="5"/>
      <c r="L112" s="5"/>
      <c r="M112" s="5"/>
      <c r="N112" s="5"/>
      <c r="O112" s="5"/>
      <c r="P112" s="5"/>
      <c r="Q112" s="5"/>
      <c r="R112" s="5"/>
      <c r="S112" s="216">
        <v>1</v>
      </c>
    </row>
    <row r="113" spans="2:19" ht="15.75">
      <c r="B113" s="187" t="str">
        <f t="shared" si="1"/>
        <v>►</v>
      </c>
      <c r="C113" s="5"/>
      <c r="D113" s="5"/>
      <c r="E113" s="5"/>
      <c r="F113" s="5"/>
      <c r="G113" s="5"/>
      <c r="H113" s="5"/>
      <c r="I113" s="5"/>
      <c r="J113" s="5"/>
      <c r="K113" s="5"/>
      <c r="L113" s="5"/>
      <c r="M113" s="5"/>
      <c r="N113" s="5"/>
      <c r="O113" s="5"/>
      <c r="P113" s="5"/>
      <c r="Q113" s="5"/>
      <c r="R113" s="5"/>
      <c r="S113" s="216">
        <v>1</v>
      </c>
    </row>
    <row r="114" spans="2:19" ht="15.75">
      <c r="B114" s="187" t="str">
        <f t="shared" si="1"/>
        <v>A</v>
      </c>
      <c r="C114" s="5"/>
      <c r="D114" s="5"/>
      <c r="E114" s="5"/>
      <c r="F114" s="5"/>
      <c r="G114" s="67" t="s">
        <v>1862</v>
      </c>
      <c r="H114" s="5"/>
      <c r="I114" s="5"/>
      <c r="J114" s="5"/>
      <c r="K114" s="5"/>
      <c r="L114" s="5"/>
      <c r="M114" s="5"/>
      <c r="N114" s="5"/>
      <c r="O114" s="5"/>
      <c r="P114" s="5"/>
      <c r="Q114" s="5"/>
      <c r="R114" s="5"/>
      <c r="S114" s="216">
        <v>1</v>
      </c>
    </row>
    <row r="115" spans="2:19" ht="15.75">
      <c r="B115" s="187" t="str">
        <f t="shared" si="1"/>
        <v>►</v>
      </c>
      <c r="C115" s="5"/>
      <c r="D115" s="5"/>
      <c r="E115" s="5"/>
      <c r="F115" s="5"/>
      <c r="G115" s="48"/>
      <c r="H115" s="5"/>
      <c r="I115" s="5"/>
      <c r="J115" s="5"/>
      <c r="K115" s="5"/>
      <c r="L115" s="5"/>
      <c r="M115" s="5"/>
      <c r="N115" s="5"/>
      <c r="O115" s="5"/>
      <c r="P115" s="5"/>
      <c r="Q115" s="5"/>
      <c r="R115" s="5"/>
      <c r="S115" s="216">
        <v>1</v>
      </c>
    </row>
    <row r="116" spans="2:19" ht="15.75">
      <c r="B116" s="187" t="str">
        <f t="shared" si="1"/>
        <v>A</v>
      </c>
      <c r="C116" s="5"/>
      <c r="D116" s="5"/>
      <c r="E116" s="5"/>
      <c r="F116" s="5"/>
      <c r="G116" s="48" t="s">
        <v>1863</v>
      </c>
      <c r="H116" s="5"/>
      <c r="I116" s="5"/>
      <c r="J116" s="5"/>
      <c r="K116" s="5"/>
      <c r="L116" s="5"/>
      <c r="M116" s="5"/>
      <c r="N116" s="5"/>
      <c r="O116" s="5"/>
      <c r="P116" s="5"/>
      <c r="Q116" s="5"/>
      <c r="R116" s="5"/>
      <c r="S116" s="216">
        <v>1</v>
      </c>
    </row>
    <row r="117" spans="2:19" ht="15.75">
      <c r="B117" s="187" t="str">
        <f t="shared" si="1"/>
        <v>►</v>
      </c>
      <c r="C117" s="5"/>
      <c r="D117" s="5"/>
      <c r="E117" s="5"/>
      <c r="F117" s="5"/>
      <c r="G117" s="5"/>
      <c r="H117" s="5"/>
      <c r="I117" s="5"/>
      <c r="J117" s="5"/>
      <c r="K117" s="5"/>
      <c r="L117" s="5"/>
      <c r="M117" s="5"/>
      <c r="N117" s="5"/>
      <c r="O117" s="5"/>
      <c r="P117" s="5"/>
      <c r="Q117" s="5"/>
      <c r="R117" s="5"/>
      <c r="S117" s="216">
        <v>1</v>
      </c>
    </row>
    <row r="118" spans="2:19" ht="15.75">
      <c r="B118" s="187" t="str">
        <f t="shared" ref="B118:B123" si="2">IF(G118&lt;&gt;"","A","►")</f>
        <v>A</v>
      </c>
      <c r="C118" s="5"/>
      <c r="D118" s="5"/>
      <c r="E118" s="5"/>
      <c r="F118" s="5"/>
      <c r="G118" s="67" t="s">
        <v>1864</v>
      </c>
      <c r="H118" s="5"/>
      <c r="I118" s="5"/>
      <c r="J118" s="5"/>
      <c r="K118" s="5"/>
      <c r="L118" s="5"/>
      <c r="M118" s="5"/>
      <c r="N118" s="5"/>
      <c r="O118" s="5"/>
      <c r="P118" s="5"/>
      <c r="Q118" s="5"/>
      <c r="R118" s="5"/>
      <c r="S118" s="216">
        <v>1</v>
      </c>
    </row>
    <row r="119" spans="2:19" ht="15.75">
      <c r="B119" s="187" t="str">
        <f t="shared" si="2"/>
        <v>►</v>
      </c>
      <c r="C119" s="5"/>
      <c r="D119" s="5"/>
      <c r="E119" s="5"/>
      <c r="F119" s="5"/>
      <c r="G119" s="48"/>
      <c r="H119" s="5"/>
      <c r="I119" s="5"/>
      <c r="J119" s="5"/>
      <c r="K119" s="5"/>
      <c r="L119" s="5"/>
      <c r="M119" s="5"/>
      <c r="N119" s="5"/>
      <c r="O119" s="5"/>
      <c r="P119" s="5"/>
      <c r="Q119" s="5"/>
      <c r="R119" s="5"/>
      <c r="S119" s="216">
        <v>1</v>
      </c>
    </row>
    <row r="120" spans="2:19" ht="15.75">
      <c r="B120" s="187" t="str">
        <f t="shared" si="2"/>
        <v>A</v>
      </c>
      <c r="C120" s="5"/>
      <c r="D120" s="5"/>
      <c r="E120" s="5"/>
      <c r="F120" s="5"/>
      <c r="G120" s="48" t="s">
        <v>1865</v>
      </c>
      <c r="H120" s="5"/>
      <c r="I120" s="5"/>
      <c r="J120" s="5"/>
      <c r="K120" s="5"/>
      <c r="L120" s="5"/>
      <c r="M120" s="5"/>
      <c r="N120" s="5"/>
      <c r="O120" s="5"/>
      <c r="P120" s="5"/>
      <c r="Q120" s="5"/>
      <c r="R120" s="5"/>
      <c r="S120" s="216">
        <v>1</v>
      </c>
    </row>
    <row r="121" spans="2:19" ht="15.75">
      <c r="B121" s="187" t="str">
        <f t="shared" si="2"/>
        <v>►</v>
      </c>
      <c r="C121" s="5"/>
      <c r="D121" s="5"/>
      <c r="E121" s="5"/>
      <c r="F121" s="5"/>
      <c r="G121" s="133"/>
      <c r="H121" s="5"/>
      <c r="I121" s="5"/>
      <c r="J121" s="5"/>
      <c r="K121" s="5"/>
      <c r="L121" s="5"/>
      <c r="M121" s="5"/>
      <c r="N121" s="5"/>
      <c r="O121" s="5"/>
      <c r="P121" s="5"/>
      <c r="Q121" s="5"/>
      <c r="R121" s="5"/>
      <c r="S121" s="216">
        <v>1</v>
      </c>
    </row>
    <row r="122" spans="2:19" ht="18">
      <c r="B122" s="633" t="s">
        <v>43</v>
      </c>
      <c r="C122" s="5"/>
      <c r="D122" s="5"/>
      <c r="E122" s="5"/>
      <c r="F122" s="366" t="s">
        <v>1866</v>
      </c>
      <c r="G122" s="366"/>
      <c r="H122" s="5"/>
      <c r="I122" s="5"/>
      <c r="J122" s="5"/>
      <c r="K122" s="5"/>
      <c r="L122" s="5"/>
      <c r="M122" s="5"/>
      <c r="N122" s="5"/>
      <c r="O122" s="5"/>
      <c r="P122" s="5"/>
      <c r="Q122" s="5"/>
      <c r="R122" s="5"/>
      <c r="S122" s="216">
        <v>1</v>
      </c>
    </row>
    <row r="123" spans="2:19" ht="15.75">
      <c r="B123" s="187" t="str">
        <f t="shared" si="2"/>
        <v>►</v>
      </c>
      <c r="C123" s="5"/>
      <c r="D123" s="5"/>
      <c r="E123" s="5"/>
      <c r="F123" s="5"/>
      <c r="G123" s="133"/>
      <c r="H123" s="5"/>
      <c r="I123" s="5"/>
      <c r="J123" s="5"/>
      <c r="K123" s="5"/>
      <c r="L123" s="5"/>
      <c r="M123" s="5"/>
      <c r="N123" s="5"/>
      <c r="O123" s="5"/>
      <c r="P123" s="5"/>
      <c r="Q123" s="5"/>
      <c r="R123" s="5"/>
      <c r="S123" s="216">
        <v>1</v>
      </c>
    </row>
    <row r="124" spans="2:19" ht="15.75">
      <c r="B124" s="633" t="s">
        <v>43</v>
      </c>
      <c r="C124" s="5"/>
      <c r="D124" s="5"/>
      <c r="E124" s="5"/>
      <c r="F124" s="67" t="s">
        <v>1867</v>
      </c>
      <c r="G124" s="7"/>
      <c r="H124" s="327"/>
      <c r="I124" s="327"/>
      <c r="J124" s="327"/>
      <c r="K124" s="327"/>
      <c r="L124" s="327"/>
      <c r="M124" s="5"/>
      <c r="N124" s="5"/>
      <c r="O124" s="5"/>
      <c r="P124" s="5"/>
      <c r="Q124" s="5"/>
      <c r="R124" s="5"/>
      <c r="S124" s="216">
        <v>1</v>
      </c>
    </row>
    <row r="125" spans="2:19">
      <c r="B125" s="633" t="s">
        <v>43</v>
      </c>
      <c r="C125" s="5"/>
      <c r="D125" s="5"/>
      <c r="E125" s="5"/>
      <c r="F125" s="327"/>
      <c r="G125" s="327"/>
      <c r="H125" s="327"/>
      <c r="I125" s="327"/>
      <c r="J125" s="327"/>
      <c r="K125" s="327"/>
      <c r="L125" s="327"/>
      <c r="M125" s="5"/>
      <c r="N125" s="5"/>
      <c r="O125" s="5"/>
      <c r="P125" s="5"/>
      <c r="Q125" s="5"/>
      <c r="R125" s="5"/>
      <c r="S125" s="216">
        <v>1</v>
      </c>
    </row>
    <row r="126" spans="2:19">
      <c r="B126" s="633" t="s">
        <v>43</v>
      </c>
      <c r="C126" s="5"/>
      <c r="D126" s="5"/>
      <c r="E126" s="5"/>
      <c r="F126" s="182" t="s">
        <v>41</v>
      </c>
      <c r="G126" s="182" t="s">
        <v>42</v>
      </c>
      <c r="H126" s="182" t="s">
        <v>103</v>
      </c>
      <c r="I126" s="182" t="s">
        <v>104</v>
      </c>
      <c r="J126" s="182" t="s">
        <v>105</v>
      </c>
      <c r="K126" s="182" t="s">
        <v>106</v>
      </c>
      <c r="L126" s="183" t="s">
        <v>107</v>
      </c>
      <c r="M126" s="5"/>
      <c r="N126" s="5"/>
      <c r="O126" s="5"/>
      <c r="P126" s="5"/>
      <c r="Q126" s="5"/>
      <c r="R126" s="5"/>
      <c r="S126" s="216">
        <v>1</v>
      </c>
    </row>
    <row r="127" spans="2:19">
      <c r="B127" s="633" t="s">
        <v>43</v>
      </c>
      <c r="C127" s="5"/>
      <c r="D127" s="5"/>
      <c r="E127" s="5"/>
      <c r="F127" s="184"/>
      <c r="G127" s="3735" t="s">
        <v>1431</v>
      </c>
      <c r="H127" s="3737" t="s">
        <v>1432</v>
      </c>
      <c r="I127" s="3739" t="s">
        <v>1434</v>
      </c>
      <c r="J127" s="3741" t="s">
        <v>1433</v>
      </c>
      <c r="K127" s="3743" t="s">
        <v>1881</v>
      </c>
      <c r="L127" s="315" t="s">
        <v>374</v>
      </c>
      <c r="M127" s="5"/>
      <c r="N127" s="4023" t="s">
        <v>1881</v>
      </c>
      <c r="O127" s="5"/>
      <c r="P127" s="5"/>
      <c r="Q127" s="5"/>
      <c r="R127" s="5"/>
      <c r="S127" s="216">
        <v>1</v>
      </c>
    </row>
    <row r="128" spans="2:19">
      <c r="B128" s="633" t="s">
        <v>43</v>
      </c>
      <c r="C128" s="5"/>
      <c r="D128" s="5"/>
      <c r="E128" s="5"/>
      <c r="F128" s="188"/>
      <c r="G128" s="3736"/>
      <c r="H128" s="3738"/>
      <c r="I128" s="3740"/>
      <c r="J128" s="3742"/>
      <c r="K128" s="3744"/>
      <c r="L128" s="185" t="s">
        <v>1297</v>
      </c>
      <c r="M128" s="5"/>
      <c r="N128" s="3744"/>
      <c r="O128" s="5"/>
      <c r="P128" s="5"/>
      <c r="Q128" s="5"/>
      <c r="R128" s="5"/>
      <c r="S128" s="216">
        <v>1</v>
      </c>
    </row>
    <row r="129" spans="2:19" ht="17.25">
      <c r="B129" s="187" t="str">
        <f t="shared" ref="B129:B141" si="3">IF(G129&lt;&gt;"","A","►")</f>
        <v>A</v>
      </c>
      <c r="C129" s="5"/>
      <c r="D129" s="5"/>
      <c r="E129" s="5"/>
      <c r="F129" s="188"/>
      <c r="G129" s="62">
        <v>15</v>
      </c>
      <c r="H129" s="514" t="s">
        <v>79</v>
      </c>
      <c r="I129" s="515"/>
      <c r="J129" s="516"/>
      <c r="K129" s="512">
        <v>1.18</v>
      </c>
      <c r="L129" s="186" t="s">
        <v>1901</v>
      </c>
      <c r="M129" s="5"/>
      <c r="N129" s="512"/>
      <c r="O129" s="5"/>
      <c r="P129" s="5"/>
      <c r="Q129" s="5"/>
      <c r="R129" s="5"/>
      <c r="S129" s="216">
        <v>1</v>
      </c>
    </row>
    <row r="130" spans="2:19" ht="17.25">
      <c r="B130" s="633" t="s">
        <v>43</v>
      </c>
      <c r="C130" s="5"/>
      <c r="D130" s="5"/>
      <c r="E130" s="5"/>
      <c r="F130" s="188"/>
      <c r="G130" s="62"/>
      <c r="H130" s="508"/>
      <c r="I130" s="510"/>
      <c r="J130" s="511"/>
      <c r="K130" s="512"/>
      <c r="L130" s="186" t="s">
        <v>1902</v>
      </c>
      <c r="M130" s="5"/>
      <c r="N130" s="512">
        <v>1.32</v>
      </c>
      <c r="O130" s="5"/>
      <c r="P130" s="5"/>
      <c r="Q130" s="5"/>
      <c r="R130" s="5"/>
      <c r="S130" s="216">
        <v>1</v>
      </c>
    </row>
    <row r="131" spans="2:19" ht="17.25">
      <c r="B131" s="187" t="str">
        <f t="shared" si="3"/>
        <v>A</v>
      </c>
      <c r="C131" s="5"/>
      <c r="D131" s="5"/>
      <c r="E131" s="5"/>
      <c r="F131" s="188"/>
      <c r="G131" s="62">
        <v>100</v>
      </c>
      <c r="H131" s="514" t="s">
        <v>79</v>
      </c>
      <c r="I131" s="510"/>
      <c r="J131" s="511"/>
      <c r="K131" s="512"/>
      <c r="L131" s="186" t="s">
        <v>1899</v>
      </c>
      <c r="M131" s="5"/>
      <c r="N131" s="512"/>
      <c r="O131" s="5"/>
      <c r="P131" s="5"/>
      <c r="Q131" s="5"/>
      <c r="R131" s="5"/>
      <c r="S131" s="216">
        <v>1</v>
      </c>
    </row>
    <row r="132" spans="2:19" ht="17.25">
      <c r="B132" s="187" t="str">
        <f t="shared" si="3"/>
        <v>A</v>
      </c>
      <c r="C132" s="5"/>
      <c r="D132" s="5"/>
      <c r="E132" s="5"/>
      <c r="F132" s="188"/>
      <c r="G132" s="62">
        <v>50</v>
      </c>
      <c r="H132" s="514" t="s">
        <v>79</v>
      </c>
      <c r="I132" s="510"/>
      <c r="J132" s="511">
        <v>40</v>
      </c>
      <c r="K132" s="512">
        <v>0.95</v>
      </c>
      <c r="L132" s="186" t="s">
        <v>1900</v>
      </c>
      <c r="M132" s="5"/>
      <c r="N132" s="512"/>
      <c r="O132" s="5"/>
      <c r="P132" s="5"/>
      <c r="Q132" s="5"/>
      <c r="R132" s="5"/>
      <c r="S132" s="216">
        <v>1</v>
      </c>
    </row>
    <row r="133" spans="2:19" ht="17.25">
      <c r="B133" s="187" t="str">
        <f t="shared" si="3"/>
        <v>►</v>
      </c>
      <c r="C133" s="5"/>
      <c r="D133" s="5"/>
      <c r="E133" s="5"/>
      <c r="F133" s="188"/>
      <c r="G133" s="62"/>
      <c r="H133" s="508"/>
      <c r="I133" s="510"/>
      <c r="J133" s="511"/>
      <c r="K133" s="512"/>
      <c r="L133" s="186"/>
      <c r="M133" s="5"/>
      <c r="N133" s="512"/>
      <c r="O133" s="5"/>
      <c r="P133" s="5"/>
      <c r="Q133" s="5"/>
      <c r="R133" s="5"/>
      <c r="S133" s="216">
        <v>1</v>
      </c>
    </row>
    <row r="134" spans="2:19" ht="16.5" thickBot="1">
      <c r="B134" s="187" t="str">
        <f t="shared" si="3"/>
        <v>►</v>
      </c>
      <c r="C134" s="5"/>
      <c r="D134" s="5"/>
      <c r="E134" s="5"/>
      <c r="G134" s="133"/>
      <c r="M134" s="5"/>
      <c r="N134" s="5"/>
      <c r="O134" s="5"/>
      <c r="P134" s="5"/>
      <c r="Q134" s="5"/>
      <c r="R134" s="5"/>
      <c r="S134" s="216">
        <v>1</v>
      </c>
    </row>
    <row r="135" spans="2:19" ht="15.75">
      <c r="B135" s="187" t="str">
        <f t="shared" si="3"/>
        <v>A</v>
      </c>
      <c r="C135" s="5"/>
      <c r="D135" s="5"/>
      <c r="E135" s="5"/>
      <c r="F135" s="533">
        <v>0</v>
      </c>
      <c r="G135" s="534" t="s">
        <v>733</v>
      </c>
      <c r="H135" s="277"/>
      <c r="I135" s="277"/>
      <c r="J135" s="277"/>
      <c r="K135" s="277"/>
      <c r="L135" s="237"/>
      <c r="M135" s="5"/>
      <c r="N135" s="5"/>
      <c r="O135" s="5"/>
      <c r="P135" s="5"/>
      <c r="Q135" s="5"/>
      <c r="R135" s="5"/>
      <c r="S135" s="216">
        <v>1</v>
      </c>
    </row>
    <row r="136" spans="2:19" ht="15.75">
      <c r="B136" s="187" t="str">
        <f t="shared" si="3"/>
        <v>A</v>
      </c>
      <c r="C136" s="5"/>
      <c r="D136" s="5"/>
      <c r="E136" s="5"/>
      <c r="F136" s="207">
        <f>IF(ISBLANK(G136),"",MAX(F135:F135)+1)</f>
        <v>1</v>
      </c>
      <c r="G136" s="133" t="s">
        <v>1903</v>
      </c>
      <c r="H136" s="345"/>
      <c r="I136" s="345"/>
      <c r="J136" s="345"/>
      <c r="K136" s="345"/>
      <c r="L136" s="238" t="s">
        <v>838</v>
      </c>
      <c r="M136" s="5"/>
      <c r="N136" s="5"/>
      <c r="O136" s="5"/>
      <c r="P136" s="5"/>
      <c r="Q136" s="5"/>
      <c r="R136" s="5"/>
      <c r="S136" s="216">
        <v>1</v>
      </c>
    </row>
    <row r="137" spans="2:19" ht="15.75">
      <c r="B137" s="187" t="str">
        <f t="shared" si="3"/>
        <v>A</v>
      </c>
      <c r="C137" s="5"/>
      <c r="D137" s="5"/>
      <c r="E137" s="5"/>
      <c r="F137" s="207">
        <f>IF(ISBLANK(G137),"",MAX(F135:F136)+1)</f>
        <v>2</v>
      </c>
      <c r="G137" s="133" t="s">
        <v>1896</v>
      </c>
      <c r="H137" s="345"/>
      <c r="I137" s="345"/>
      <c r="J137" s="345"/>
      <c r="K137" s="345"/>
      <c r="L137" s="239"/>
      <c r="M137" s="5"/>
      <c r="N137" s="5"/>
      <c r="O137" s="5"/>
      <c r="P137" s="5"/>
      <c r="Q137" s="5"/>
      <c r="R137" s="5"/>
      <c r="S137" s="216">
        <v>1</v>
      </c>
    </row>
    <row r="138" spans="2:19" ht="15.75">
      <c r="B138" s="187" t="str">
        <f t="shared" si="3"/>
        <v>A</v>
      </c>
      <c r="C138" s="5"/>
      <c r="D138" s="5"/>
      <c r="E138" s="5"/>
      <c r="F138" s="207">
        <f>IF(ISBLANK(G138),"",MAX(F135:F137)+1)</f>
        <v>3</v>
      </c>
      <c r="G138" s="133" t="s">
        <v>1897</v>
      </c>
      <c r="H138" s="345"/>
      <c r="I138" s="345"/>
      <c r="J138" s="345"/>
      <c r="K138" s="345"/>
      <c r="L138" s="239"/>
      <c r="M138" s="5"/>
      <c r="N138" s="5"/>
      <c r="O138" s="5"/>
      <c r="P138" s="5"/>
      <c r="Q138" s="5"/>
      <c r="R138" s="5"/>
      <c r="S138" s="216">
        <v>1</v>
      </c>
    </row>
    <row r="139" spans="2:19" ht="15.75">
      <c r="B139" s="187" t="str">
        <f t="shared" si="3"/>
        <v>►</v>
      </c>
      <c r="C139" s="5"/>
      <c r="D139" s="5"/>
      <c r="E139" s="5"/>
      <c r="F139" s="207" t="str">
        <f>IF(ISBLANK(G139),"",MAX(F135:F138)+1)</f>
        <v/>
      </c>
      <c r="G139" s="133"/>
      <c r="H139" s="345"/>
      <c r="I139" s="345"/>
      <c r="J139" s="345"/>
      <c r="K139" s="345"/>
      <c r="L139" s="239"/>
      <c r="M139" s="5"/>
      <c r="N139" s="5"/>
      <c r="O139" s="5"/>
      <c r="P139" s="5"/>
      <c r="Q139" s="5"/>
      <c r="R139" s="5"/>
      <c r="S139" s="216">
        <v>1</v>
      </c>
    </row>
    <row r="140" spans="2:19" ht="15.75">
      <c r="B140" s="187" t="str">
        <f t="shared" si="3"/>
        <v>►</v>
      </c>
      <c r="C140" s="5"/>
      <c r="D140" s="5"/>
      <c r="E140" s="5"/>
      <c r="G140" s="133"/>
      <c r="M140" s="5"/>
      <c r="N140" s="5"/>
      <c r="O140" s="5"/>
      <c r="P140" s="5"/>
      <c r="Q140" s="5"/>
      <c r="R140" s="5"/>
      <c r="S140" s="216">
        <v>1</v>
      </c>
    </row>
    <row r="141" spans="2:19" ht="15.75">
      <c r="B141" s="187" t="str">
        <f t="shared" si="3"/>
        <v>►</v>
      </c>
      <c r="C141" s="5"/>
      <c r="D141" s="5"/>
      <c r="E141" s="5"/>
      <c r="G141" s="133"/>
      <c r="M141" s="5"/>
      <c r="N141" s="5"/>
      <c r="O141" s="5"/>
      <c r="P141" s="5"/>
      <c r="Q141" s="5"/>
      <c r="R141" s="5"/>
      <c r="S141" s="216">
        <v>1</v>
      </c>
    </row>
    <row r="142" spans="2:19" ht="15.75">
      <c r="B142" s="633" t="s">
        <v>43</v>
      </c>
      <c r="C142" s="5"/>
      <c r="D142" s="5"/>
      <c r="E142" s="5"/>
      <c r="F142" s="38" t="s">
        <v>1868</v>
      </c>
      <c r="G142" s="7"/>
      <c r="H142" s="317"/>
      <c r="I142" s="317"/>
      <c r="J142" s="317"/>
      <c r="K142" s="317"/>
      <c r="L142" s="317"/>
      <c r="M142" s="5"/>
      <c r="N142" s="5"/>
      <c r="O142" s="5"/>
      <c r="P142" s="5"/>
      <c r="Q142" s="5"/>
      <c r="R142" s="5"/>
      <c r="S142" s="216">
        <v>1</v>
      </c>
    </row>
    <row r="143" spans="2:19">
      <c r="B143" s="633" t="s">
        <v>43</v>
      </c>
      <c r="C143" s="5"/>
      <c r="D143" s="5"/>
      <c r="E143" s="5"/>
      <c r="F143" s="317"/>
      <c r="G143" s="317"/>
      <c r="H143" s="317"/>
      <c r="I143" s="317"/>
      <c r="J143" s="317"/>
      <c r="K143" s="317"/>
      <c r="L143" s="317"/>
      <c r="M143" s="5"/>
      <c r="N143" s="5"/>
      <c r="O143" s="5"/>
      <c r="P143" s="5"/>
      <c r="Q143" s="5"/>
      <c r="R143" s="5"/>
      <c r="S143" s="216">
        <v>1</v>
      </c>
    </row>
    <row r="144" spans="2:19">
      <c r="B144" s="633" t="s">
        <v>43</v>
      </c>
      <c r="C144" s="5"/>
      <c r="D144" s="5"/>
      <c r="E144" s="5"/>
      <c r="F144" s="182" t="s">
        <v>41</v>
      </c>
      <c r="G144" s="182" t="s">
        <v>42</v>
      </c>
      <c r="H144" s="182" t="s">
        <v>103</v>
      </c>
      <c r="I144" s="182" t="s">
        <v>104</v>
      </c>
      <c r="J144" s="182" t="s">
        <v>105</v>
      </c>
      <c r="K144" s="182" t="s">
        <v>106</v>
      </c>
      <c r="L144" s="183" t="s">
        <v>107</v>
      </c>
      <c r="M144" s="5"/>
      <c r="N144" s="5"/>
      <c r="O144" s="5"/>
      <c r="P144" s="5"/>
      <c r="Q144" s="5"/>
      <c r="R144" s="5"/>
      <c r="S144" s="216">
        <v>1</v>
      </c>
    </row>
    <row r="145" spans="2:19" ht="15" customHeight="1">
      <c r="B145" s="633" t="s">
        <v>43</v>
      </c>
      <c r="C145" s="5"/>
      <c r="D145" s="5"/>
      <c r="E145" s="5"/>
      <c r="F145" s="184"/>
      <c r="G145" s="3735" t="s">
        <v>1431</v>
      </c>
      <c r="H145" s="3737" t="s">
        <v>1432</v>
      </c>
      <c r="I145" s="3739" t="s">
        <v>1434</v>
      </c>
      <c r="J145" s="3741" t="s">
        <v>1433</v>
      </c>
      <c r="K145" s="3743" t="s">
        <v>1881</v>
      </c>
      <c r="L145" s="315" t="s">
        <v>374</v>
      </c>
      <c r="M145" s="5"/>
      <c r="N145" s="3743" t="s">
        <v>1881</v>
      </c>
      <c r="O145" s="5"/>
      <c r="P145" s="5"/>
      <c r="Q145" s="5"/>
      <c r="R145" s="5"/>
      <c r="S145" s="216">
        <v>1</v>
      </c>
    </row>
    <row r="146" spans="2:19">
      <c r="B146" s="633" t="s">
        <v>43</v>
      </c>
      <c r="C146" s="5"/>
      <c r="D146" s="5"/>
      <c r="E146" s="5"/>
      <c r="F146" s="188"/>
      <c r="G146" s="3736"/>
      <c r="H146" s="3738"/>
      <c r="I146" s="3740"/>
      <c r="J146" s="3742"/>
      <c r="K146" s="3744"/>
      <c r="L146" s="185" t="s">
        <v>1297</v>
      </c>
      <c r="M146" s="5"/>
      <c r="N146" s="3744"/>
      <c r="O146" s="5"/>
      <c r="P146" s="5"/>
      <c r="Q146" s="5"/>
      <c r="R146" s="5"/>
      <c r="S146" s="216">
        <v>1</v>
      </c>
    </row>
    <row r="147" spans="2:19" ht="17.25">
      <c r="B147" s="633" t="s">
        <v>43</v>
      </c>
      <c r="C147" s="5"/>
      <c r="D147" s="5"/>
      <c r="E147" s="5"/>
      <c r="F147" s="188"/>
      <c r="G147" s="62">
        <v>15</v>
      </c>
      <c r="H147" s="514" t="s">
        <v>79</v>
      </c>
      <c r="I147" s="515"/>
      <c r="J147" s="516">
        <v>20</v>
      </c>
      <c r="K147" s="512"/>
      <c r="L147" s="186" t="s">
        <v>1904</v>
      </c>
      <c r="M147" s="5"/>
      <c r="N147" s="512"/>
      <c r="O147" s="5"/>
      <c r="P147" s="5"/>
      <c r="Q147" s="5"/>
      <c r="R147" s="5"/>
      <c r="S147" s="216">
        <v>1</v>
      </c>
    </row>
    <row r="148" spans="2:19">
      <c r="B148" s="633" t="s">
        <v>43</v>
      </c>
      <c r="C148" s="5"/>
      <c r="D148" s="5"/>
      <c r="E148" s="5"/>
      <c r="F148" s="188"/>
      <c r="G148" s="62"/>
      <c r="H148" s="508"/>
      <c r="I148" s="510"/>
      <c r="J148" s="511"/>
      <c r="K148" s="512">
        <v>1.1200000000000001</v>
      </c>
      <c r="L148" s="535" t="s">
        <v>1905</v>
      </c>
      <c r="M148" s="5"/>
      <c r="N148" s="512">
        <v>1.085</v>
      </c>
      <c r="O148" s="5"/>
      <c r="P148" s="5"/>
      <c r="Q148" s="5"/>
      <c r="R148" s="5"/>
      <c r="S148" s="216">
        <v>1</v>
      </c>
    </row>
    <row r="149" spans="2:19" ht="17.25">
      <c r="B149" s="633" t="s">
        <v>43</v>
      </c>
      <c r="C149" s="5"/>
      <c r="D149" s="5"/>
      <c r="E149" s="5"/>
      <c r="F149" s="188"/>
      <c r="G149" s="62">
        <v>15</v>
      </c>
      <c r="H149" s="514" t="s">
        <v>79</v>
      </c>
      <c r="I149" s="510"/>
      <c r="J149" s="511">
        <v>17</v>
      </c>
      <c r="K149" s="512">
        <v>1.06</v>
      </c>
      <c r="L149" s="186" t="s">
        <v>1906</v>
      </c>
      <c r="M149" s="5"/>
      <c r="N149" s="512">
        <v>1.1000000000000001</v>
      </c>
      <c r="O149" s="5" t="s">
        <v>5190</v>
      </c>
      <c r="P149" s="5"/>
      <c r="Q149" s="5"/>
      <c r="R149" s="5"/>
      <c r="S149" s="216">
        <v>1</v>
      </c>
    </row>
    <row r="150" spans="2:19">
      <c r="B150" s="633" t="s">
        <v>43</v>
      </c>
      <c r="C150" s="5"/>
      <c r="D150" s="5"/>
      <c r="E150" s="5"/>
      <c r="F150" s="188"/>
      <c r="G150" s="62"/>
      <c r="H150" s="508"/>
      <c r="I150" s="510"/>
      <c r="J150" s="511"/>
      <c r="K150" s="512"/>
      <c r="L150" s="535" t="s">
        <v>1907</v>
      </c>
      <c r="M150" s="5"/>
      <c r="N150" s="512"/>
      <c r="O150" s="5" t="s">
        <v>5191</v>
      </c>
      <c r="P150" s="5"/>
      <c r="Q150" s="5"/>
      <c r="R150" s="5"/>
      <c r="S150" s="216">
        <v>1</v>
      </c>
    </row>
    <row r="151" spans="2:19" ht="17.25">
      <c r="B151" s="633" t="s">
        <v>43</v>
      </c>
      <c r="C151" s="5"/>
      <c r="D151" s="5"/>
      <c r="E151" s="5"/>
      <c r="F151" s="188"/>
      <c r="G151" s="62">
        <v>15</v>
      </c>
      <c r="H151" s="514" t="s">
        <v>79</v>
      </c>
      <c r="I151" s="510"/>
      <c r="J151" s="511">
        <v>40</v>
      </c>
      <c r="K151" s="512">
        <v>1.04</v>
      </c>
      <c r="L151" s="186" t="s">
        <v>1908</v>
      </c>
      <c r="M151" s="5"/>
      <c r="N151" s="512"/>
      <c r="O151" s="5" t="s">
        <v>5192</v>
      </c>
      <c r="P151" s="5"/>
      <c r="Q151" s="5"/>
      <c r="R151" s="5"/>
      <c r="S151" s="216">
        <v>1</v>
      </c>
    </row>
    <row r="152" spans="2:19">
      <c r="B152" s="633" t="s">
        <v>43</v>
      </c>
      <c r="C152" s="5"/>
      <c r="D152" s="5"/>
      <c r="E152" s="5"/>
      <c r="F152" s="188"/>
      <c r="G152" s="62"/>
      <c r="H152" s="508"/>
      <c r="I152" s="510"/>
      <c r="J152" s="511"/>
      <c r="K152" s="512"/>
      <c r="L152" s="535" t="s">
        <v>1909</v>
      </c>
      <c r="M152" s="5"/>
      <c r="N152" s="512"/>
      <c r="O152" s="5"/>
      <c r="P152" s="5"/>
      <c r="Q152" s="5"/>
      <c r="R152" s="5"/>
      <c r="S152" s="216">
        <v>1</v>
      </c>
    </row>
    <row r="153" spans="2:19" ht="16.5" thickBot="1">
      <c r="B153" s="187" t="str">
        <f t="shared" ref="B153:B160" si="4">IF(G153&lt;&gt;"","A","►")</f>
        <v>►</v>
      </c>
      <c r="C153" s="5"/>
      <c r="D153" s="5"/>
      <c r="E153" s="5"/>
      <c r="G153" s="133"/>
      <c r="M153" s="5"/>
      <c r="N153" s="5"/>
      <c r="O153" s="5"/>
      <c r="P153" s="5"/>
      <c r="Q153" s="5"/>
      <c r="R153" s="5"/>
      <c r="S153" s="216">
        <v>1</v>
      </c>
    </row>
    <row r="154" spans="2:19" ht="15.75">
      <c r="B154" s="187" t="str">
        <f t="shared" si="4"/>
        <v>A</v>
      </c>
      <c r="C154" s="5"/>
      <c r="D154" s="5"/>
      <c r="E154" s="5"/>
      <c r="F154" s="533">
        <v>0</v>
      </c>
      <c r="G154" s="534" t="s">
        <v>733</v>
      </c>
      <c r="H154" s="277"/>
      <c r="I154" s="277"/>
      <c r="J154" s="277"/>
      <c r="K154" s="277"/>
      <c r="L154" s="237"/>
      <c r="M154" s="5"/>
      <c r="N154" s="5"/>
      <c r="O154" s="5"/>
      <c r="P154" s="5"/>
      <c r="Q154" s="5"/>
      <c r="R154" s="5"/>
      <c r="S154" s="216">
        <v>1</v>
      </c>
    </row>
    <row r="155" spans="2:19" ht="15.75">
      <c r="B155" s="187" t="str">
        <f t="shared" si="4"/>
        <v>A</v>
      </c>
      <c r="C155" s="5"/>
      <c r="D155" s="5"/>
      <c r="E155" s="5"/>
      <c r="F155" s="207">
        <f>IF(ISBLANK(G155),"",MAX(F154:F154)+1)</f>
        <v>1</v>
      </c>
      <c r="G155" s="133" t="s">
        <v>1910</v>
      </c>
      <c r="H155" s="345"/>
      <c r="I155" s="345"/>
      <c r="J155" s="345"/>
      <c r="K155" s="345"/>
      <c r="L155" s="238" t="s">
        <v>838</v>
      </c>
      <c r="M155" s="5"/>
      <c r="N155" s="5"/>
      <c r="O155" s="5"/>
      <c r="P155" s="5"/>
      <c r="Q155" s="5"/>
      <c r="R155" s="5"/>
      <c r="S155" s="216">
        <v>1</v>
      </c>
    </row>
    <row r="156" spans="2:19" ht="15.75">
      <c r="B156" s="187" t="str">
        <f t="shared" si="4"/>
        <v>►</v>
      </c>
      <c r="C156" s="5"/>
      <c r="D156" s="5"/>
      <c r="E156" s="5"/>
      <c r="F156" s="207" t="str">
        <f>IF(ISBLANK(G156),"",MAX(F154:F155)+1)</f>
        <v/>
      </c>
      <c r="G156" s="133"/>
      <c r="H156" s="345" t="s">
        <v>1898</v>
      </c>
      <c r="I156" s="345"/>
      <c r="J156" s="345"/>
      <c r="K156" s="345"/>
      <c r="L156" s="239"/>
      <c r="M156" s="5"/>
      <c r="N156" s="5"/>
      <c r="O156" s="5"/>
      <c r="P156" s="5"/>
      <c r="Q156" s="5"/>
      <c r="R156" s="5"/>
      <c r="S156" s="216">
        <v>1</v>
      </c>
    </row>
    <row r="157" spans="2:19" ht="15.75">
      <c r="B157" s="187" t="str">
        <f t="shared" si="4"/>
        <v>►</v>
      </c>
      <c r="C157" s="5"/>
      <c r="D157" s="5"/>
      <c r="E157" s="5"/>
      <c r="F157" s="207" t="str">
        <f>IF(ISBLANK(G157),"",MAX(F154:F156)+1)</f>
        <v/>
      </c>
      <c r="G157" s="133"/>
      <c r="H157" s="345"/>
      <c r="I157" s="345"/>
      <c r="J157" s="345"/>
      <c r="K157" s="345"/>
      <c r="L157" s="239"/>
      <c r="M157" s="5"/>
      <c r="N157" s="5"/>
      <c r="O157" s="5"/>
      <c r="P157" s="5"/>
      <c r="Q157" s="5"/>
      <c r="R157" s="5"/>
      <c r="S157" s="216">
        <v>1</v>
      </c>
    </row>
    <row r="158" spans="2:19" ht="15.75">
      <c r="B158" s="187" t="str">
        <f t="shared" si="4"/>
        <v>►</v>
      </c>
      <c r="C158" s="5"/>
      <c r="D158" s="5"/>
      <c r="E158" s="5"/>
      <c r="F158" s="207" t="str">
        <f>IF(ISBLANK(G158),"",MAX(F154:F157)+1)</f>
        <v/>
      </c>
      <c r="G158" s="133"/>
      <c r="H158" s="345"/>
      <c r="I158" s="345"/>
      <c r="J158" s="345"/>
      <c r="K158" s="345"/>
      <c r="L158" s="239"/>
      <c r="M158" s="5"/>
      <c r="N158" s="5"/>
      <c r="O158" s="5"/>
      <c r="P158" s="5"/>
      <c r="Q158" s="5"/>
      <c r="R158" s="5"/>
      <c r="S158" s="216">
        <v>1</v>
      </c>
    </row>
    <row r="159" spans="2:19" ht="15.75">
      <c r="B159" s="187" t="str">
        <f t="shared" si="4"/>
        <v>►</v>
      </c>
      <c r="C159" s="5"/>
      <c r="D159" s="5"/>
      <c r="E159" s="5"/>
      <c r="G159" s="133"/>
      <c r="M159" s="5"/>
      <c r="N159" s="5"/>
      <c r="O159" s="5"/>
      <c r="P159" s="5"/>
      <c r="Q159" s="5"/>
      <c r="R159" s="5"/>
      <c r="S159" s="216">
        <v>1</v>
      </c>
    </row>
    <row r="160" spans="2:19" ht="15.75">
      <c r="B160" s="187" t="str">
        <f t="shared" si="4"/>
        <v>►</v>
      </c>
      <c r="C160" s="5"/>
      <c r="D160" s="5"/>
      <c r="E160" s="5"/>
      <c r="G160" s="133"/>
      <c r="M160" s="5"/>
      <c r="N160" s="5"/>
      <c r="O160" s="5"/>
      <c r="P160" s="5"/>
      <c r="Q160" s="5"/>
      <c r="R160" s="5"/>
      <c r="S160" s="216">
        <v>1</v>
      </c>
    </row>
    <row r="161" spans="2:19" ht="15.75">
      <c r="B161" s="633" t="s">
        <v>43</v>
      </c>
      <c r="C161" s="5"/>
      <c r="D161" s="5"/>
      <c r="E161" s="5"/>
      <c r="F161" s="38" t="s">
        <v>1869</v>
      </c>
      <c r="G161" s="7"/>
      <c r="H161" s="317"/>
      <c r="I161" s="317"/>
      <c r="J161" s="317"/>
      <c r="K161" s="317"/>
      <c r="L161" s="317"/>
      <c r="M161" s="5"/>
      <c r="N161" s="5"/>
      <c r="O161" s="5"/>
      <c r="P161" s="5"/>
      <c r="Q161" s="5"/>
      <c r="R161" s="5"/>
      <c r="S161" s="216">
        <v>1</v>
      </c>
    </row>
    <row r="162" spans="2:19">
      <c r="B162" s="633" t="s">
        <v>43</v>
      </c>
      <c r="C162" s="5"/>
      <c r="D162" s="5"/>
      <c r="E162" s="5"/>
      <c r="F162" s="317"/>
      <c r="G162" s="317"/>
      <c r="H162" s="317"/>
      <c r="I162" s="317"/>
      <c r="J162" s="317"/>
      <c r="K162" s="317"/>
      <c r="L162" s="317"/>
      <c r="M162" s="5"/>
      <c r="N162" s="5"/>
      <c r="O162" s="5"/>
      <c r="P162" s="5"/>
      <c r="Q162" s="5"/>
      <c r="R162" s="5"/>
      <c r="S162" s="216">
        <v>1</v>
      </c>
    </row>
    <row r="163" spans="2:19">
      <c r="B163" s="633" t="s">
        <v>43</v>
      </c>
      <c r="C163" s="5"/>
      <c r="D163" s="5"/>
      <c r="E163" s="5"/>
      <c r="F163" s="182" t="s">
        <v>41</v>
      </c>
      <c r="G163" s="182" t="s">
        <v>42</v>
      </c>
      <c r="H163" s="182" t="s">
        <v>103</v>
      </c>
      <c r="I163" s="182" t="s">
        <v>104</v>
      </c>
      <c r="J163" s="182" t="s">
        <v>105</v>
      </c>
      <c r="K163" s="182" t="s">
        <v>106</v>
      </c>
      <c r="L163" s="183" t="s">
        <v>107</v>
      </c>
      <c r="M163" s="5"/>
      <c r="N163" s="5"/>
      <c r="O163" s="5"/>
      <c r="P163" s="5"/>
      <c r="Q163" s="5"/>
      <c r="R163" s="5"/>
      <c r="S163" s="216">
        <v>1</v>
      </c>
    </row>
    <row r="164" spans="2:19">
      <c r="B164" s="633" t="s">
        <v>43</v>
      </c>
      <c r="C164" s="5"/>
      <c r="D164" s="5"/>
      <c r="E164" s="5"/>
      <c r="F164" s="184"/>
      <c r="G164" s="3735" t="s">
        <v>1431</v>
      </c>
      <c r="H164" s="3737" t="s">
        <v>1432</v>
      </c>
      <c r="I164" s="3739" t="s">
        <v>1434</v>
      </c>
      <c r="J164" s="3741" t="s">
        <v>1433</v>
      </c>
      <c r="K164" s="3743" t="s">
        <v>1881</v>
      </c>
      <c r="L164" s="315" t="s">
        <v>374</v>
      </c>
      <c r="M164" s="5"/>
      <c r="N164" s="5"/>
      <c r="O164" s="5"/>
      <c r="P164" s="5"/>
      <c r="Q164" s="5"/>
      <c r="R164" s="5"/>
      <c r="S164" s="216">
        <v>1</v>
      </c>
    </row>
    <row r="165" spans="2:19">
      <c r="B165" s="633" t="s">
        <v>43</v>
      </c>
      <c r="C165" s="5"/>
      <c r="D165" s="5"/>
      <c r="E165" s="5"/>
      <c r="F165" s="188"/>
      <c r="G165" s="3736"/>
      <c r="H165" s="3738"/>
      <c r="I165" s="3740"/>
      <c r="J165" s="3742"/>
      <c r="K165" s="3744"/>
      <c r="L165" s="185" t="s">
        <v>1297</v>
      </c>
      <c r="M165" s="5"/>
      <c r="N165" s="5"/>
      <c r="O165" s="5"/>
      <c r="P165" s="5"/>
      <c r="Q165" s="5"/>
      <c r="R165" s="5"/>
      <c r="S165" s="216">
        <v>1</v>
      </c>
    </row>
    <row r="166" spans="2:19" ht="17.25">
      <c r="B166" s="187" t="str">
        <f t="shared" ref="B166:B178" si="5">IF(G166&lt;&gt;"","A","►")</f>
        <v>A</v>
      </c>
      <c r="C166" s="5"/>
      <c r="D166" s="5"/>
      <c r="E166" s="5"/>
      <c r="F166" s="188"/>
      <c r="G166" s="62">
        <v>15</v>
      </c>
      <c r="H166" s="514" t="s">
        <v>79</v>
      </c>
      <c r="I166" s="515"/>
      <c r="J166" s="516">
        <v>18</v>
      </c>
      <c r="K166" s="512">
        <v>1.18</v>
      </c>
      <c r="L166" s="186" t="s">
        <v>1870</v>
      </c>
      <c r="M166" t="s">
        <v>5193</v>
      </c>
      <c r="N166" s="5"/>
      <c r="O166" s="5"/>
      <c r="P166" s="5"/>
      <c r="Q166" s="5"/>
      <c r="R166" s="5"/>
      <c r="S166" s="216">
        <v>1</v>
      </c>
    </row>
    <row r="167" spans="2:19" ht="17.25">
      <c r="B167" s="187" t="str">
        <f t="shared" si="5"/>
        <v>A</v>
      </c>
      <c r="C167" s="5"/>
      <c r="D167" s="5"/>
      <c r="E167" s="5"/>
      <c r="F167" s="188"/>
      <c r="G167" s="62">
        <v>15</v>
      </c>
      <c r="H167" s="514" t="s">
        <v>79</v>
      </c>
      <c r="I167" s="510"/>
      <c r="J167" s="511">
        <v>55</v>
      </c>
      <c r="K167" s="512">
        <v>0.9</v>
      </c>
      <c r="L167" s="186" t="s">
        <v>1871</v>
      </c>
      <c r="M167" s="5" t="s">
        <v>5194</v>
      </c>
      <c r="N167" s="5"/>
      <c r="O167" s="5"/>
      <c r="P167" s="5"/>
      <c r="Q167" s="5"/>
      <c r="R167" s="5"/>
      <c r="S167" s="216">
        <v>1</v>
      </c>
    </row>
    <row r="168" spans="2:19" ht="17.25">
      <c r="B168" s="187" t="str">
        <f t="shared" si="5"/>
        <v>A</v>
      </c>
      <c r="C168" s="5"/>
      <c r="D168" s="5"/>
      <c r="E168" s="5"/>
      <c r="F168" s="188"/>
      <c r="G168" s="62">
        <v>15</v>
      </c>
      <c r="H168" s="514" t="s">
        <v>79</v>
      </c>
      <c r="I168" s="510"/>
      <c r="J168" s="511">
        <v>40</v>
      </c>
      <c r="K168" s="512">
        <v>0.95</v>
      </c>
      <c r="L168" s="186" t="s">
        <v>1872</v>
      </c>
      <c r="M168" s="5"/>
      <c r="N168" s="5"/>
      <c r="O168" s="5"/>
      <c r="P168" s="5"/>
      <c r="Q168" s="5"/>
      <c r="R168" s="5"/>
      <c r="S168" s="216">
        <v>1</v>
      </c>
    </row>
    <row r="169" spans="2:19" ht="15.75">
      <c r="B169" s="187" t="str">
        <f t="shared" si="5"/>
        <v>►</v>
      </c>
      <c r="C169" s="5"/>
      <c r="D169" s="5"/>
      <c r="E169" s="5"/>
      <c r="F169" s="188"/>
      <c r="G169" s="62"/>
      <c r="H169" s="508"/>
      <c r="I169" s="510"/>
      <c r="J169" s="511"/>
      <c r="K169" s="512"/>
      <c r="L169" s="535"/>
      <c r="M169" s="5"/>
      <c r="N169" s="5"/>
      <c r="O169" s="5"/>
      <c r="P169" s="5"/>
      <c r="Q169" s="5"/>
      <c r="R169" s="5"/>
      <c r="S169" s="216">
        <v>1</v>
      </c>
    </row>
    <row r="170" spans="2:19" ht="17.25">
      <c r="B170" s="187" t="str">
        <f t="shared" si="5"/>
        <v>►</v>
      </c>
      <c r="C170" s="5"/>
      <c r="D170" s="5"/>
      <c r="E170" s="5"/>
      <c r="F170" s="188"/>
      <c r="G170" s="62"/>
      <c r="H170" s="508"/>
      <c r="I170" s="510"/>
      <c r="J170" s="511"/>
      <c r="K170" s="512"/>
      <c r="L170" s="186"/>
      <c r="M170" s="5"/>
      <c r="N170" s="5"/>
      <c r="O170" s="5"/>
      <c r="P170" s="5"/>
      <c r="Q170" s="5"/>
      <c r="R170" s="5"/>
      <c r="S170" s="216">
        <v>1</v>
      </c>
    </row>
    <row r="171" spans="2:19" ht="15.75">
      <c r="B171" s="187" t="str">
        <f t="shared" si="5"/>
        <v>►</v>
      </c>
      <c r="C171" s="5"/>
      <c r="D171" s="5"/>
      <c r="E171" s="5"/>
      <c r="F171" s="188"/>
      <c r="G171" s="62"/>
      <c r="H171" s="508"/>
      <c r="I171" s="510"/>
      <c r="J171" s="511"/>
      <c r="K171" s="512"/>
      <c r="L171" s="535"/>
      <c r="M171" s="5"/>
      <c r="N171" s="5"/>
      <c r="O171" s="5"/>
      <c r="P171" s="5"/>
      <c r="Q171" s="5"/>
      <c r="R171" s="5"/>
      <c r="S171" s="216">
        <v>1</v>
      </c>
    </row>
    <row r="172" spans="2:19" ht="16.5" thickBot="1">
      <c r="B172" s="633" t="s">
        <v>43</v>
      </c>
      <c r="C172" s="5"/>
      <c r="D172" s="5"/>
      <c r="E172" s="5"/>
      <c r="G172" s="133"/>
      <c r="M172" s="5"/>
      <c r="N172" s="5"/>
      <c r="O172" s="5"/>
      <c r="P172" s="5"/>
      <c r="Q172" s="5"/>
      <c r="R172" s="5"/>
      <c r="S172" s="216">
        <v>1</v>
      </c>
    </row>
    <row r="173" spans="2:19" ht="15.75">
      <c r="B173" s="187" t="str">
        <f t="shared" si="5"/>
        <v>A</v>
      </c>
      <c r="C173" s="5"/>
      <c r="D173" s="5"/>
      <c r="E173" s="5"/>
      <c r="F173" s="533">
        <v>0</v>
      </c>
      <c r="G173" s="534" t="s">
        <v>733</v>
      </c>
      <c r="H173" s="277"/>
      <c r="I173" s="277"/>
      <c r="J173" s="277"/>
      <c r="K173" s="277"/>
      <c r="L173" s="237"/>
      <c r="M173" s="5"/>
      <c r="N173" s="5"/>
      <c r="O173" s="5"/>
      <c r="P173" s="5"/>
      <c r="Q173" s="5"/>
      <c r="R173" s="5"/>
      <c r="S173" s="216">
        <v>1</v>
      </c>
    </row>
    <row r="174" spans="2:19" ht="15.75">
      <c r="B174" s="187" t="str">
        <f t="shared" si="5"/>
        <v>A</v>
      </c>
      <c r="C174" s="5"/>
      <c r="D174" s="5"/>
      <c r="E174" s="5"/>
      <c r="F174" s="207">
        <f>IF(ISBLANK(G174),"",MAX(F173:F173)+1)</f>
        <v>1</v>
      </c>
      <c r="G174" s="133" t="s">
        <v>1911</v>
      </c>
      <c r="H174" s="345"/>
      <c r="I174" s="345"/>
      <c r="J174" s="345"/>
      <c r="K174" s="345"/>
      <c r="L174" s="238" t="s">
        <v>838</v>
      </c>
      <c r="M174" s="5"/>
      <c r="N174" s="5"/>
      <c r="O174" s="5"/>
      <c r="P174" s="5"/>
      <c r="Q174" s="5"/>
      <c r="R174" s="5"/>
      <c r="S174" s="216">
        <v>1</v>
      </c>
    </row>
    <row r="175" spans="2:19" ht="15.75">
      <c r="B175" s="187" t="str">
        <f t="shared" si="5"/>
        <v>A</v>
      </c>
      <c r="C175" s="5"/>
      <c r="D175" s="5"/>
      <c r="E175" s="5"/>
      <c r="F175" s="207">
        <f>IF(ISBLANK(G175),"",MAX(F173:F174)+1)</f>
        <v>2</v>
      </c>
      <c r="G175" s="133" t="s">
        <v>1912</v>
      </c>
      <c r="H175" s="345"/>
      <c r="I175" s="345"/>
      <c r="J175" s="345"/>
      <c r="K175" s="345"/>
      <c r="L175" s="239"/>
      <c r="M175" s="5"/>
      <c r="N175" s="5"/>
      <c r="O175" s="5"/>
      <c r="P175" s="5"/>
      <c r="Q175" s="5"/>
      <c r="R175" s="5"/>
      <c r="S175" s="216">
        <v>1</v>
      </c>
    </row>
    <row r="176" spans="2:19" ht="15.75">
      <c r="B176" s="187" t="str">
        <f t="shared" si="5"/>
        <v>►</v>
      </c>
      <c r="C176" s="5"/>
      <c r="D176" s="5"/>
      <c r="E176" s="5"/>
      <c r="F176" s="207" t="str">
        <f>IF(ISBLANK(G176),"",MAX(F173:F175)+1)</f>
        <v/>
      </c>
      <c r="G176" s="133"/>
      <c r="H176" s="345"/>
      <c r="I176" s="345"/>
      <c r="J176" s="345"/>
      <c r="K176" s="345"/>
      <c r="L176" s="239"/>
      <c r="M176" s="5"/>
      <c r="N176" s="5"/>
      <c r="O176" s="5"/>
      <c r="P176" s="5"/>
      <c r="Q176" s="5"/>
      <c r="R176" s="5"/>
      <c r="S176" s="216">
        <v>1</v>
      </c>
    </row>
    <row r="177" spans="2:19" ht="15.75">
      <c r="B177" s="187" t="str">
        <f t="shared" si="5"/>
        <v>►</v>
      </c>
      <c r="C177" s="5"/>
      <c r="D177" s="5"/>
      <c r="E177" s="5"/>
      <c r="F177" s="207" t="str">
        <f>IF(ISBLANK(G177),"",MAX(F173:F176)+1)</f>
        <v/>
      </c>
      <c r="G177" s="133"/>
      <c r="H177" s="345"/>
      <c r="I177" s="345"/>
      <c r="J177" s="345"/>
      <c r="K177" s="345"/>
      <c r="L177" s="239"/>
      <c r="M177" s="5"/>
      <c r="N177" s="5"/>
      <c r="O177" s="5"/>
      <c r="P177" s="5"/>
      <c r="Q177" s="5"/>
      <c r="R177" s="5"/>
      <c r="S177" s="216">
        <v>1</v>
      </c>
    </row>
    <row r="178" spans="2:19" ht="15.75">
      <c r="B178" s="187" t="str">
        <f t="shared" si="5"/>
        <v>►</v>
      </c>
      <c r="C178" s="5"/>
      <c r="D178" s="5"/>
      <c r="E178" s="5"/>
      <c r="G178" s="133"/>
      <c r="M178" s="5"/>
      <c r="N178" s="5"/>
      <c r="O178" s="5"/>
      <c r="P178" s="5"/>
      <c r="Q178" s="5"/>
      <c r="R178" s="5"/>
      <c r="S178" s="216">
        <v>1</v>
      </c>
    </row>
    <row r="179" spans="2:19" ht="15.75">
      <c r="B179" s="633" t="s">
        <v>43</v>
      </c>
      <c r="C179" s="5"/>
      <c r="D179" s="5"/>
      <c r="E179" s="5"/>
      <c r="G179" s="133"/>
      <c r="M179" s="5"/>
      <c r="N179" s="5"/>
      <c r="O179" s="5"/>
      <c r="P179" s="5"/>
      <c r="Q179" s="5"/>
      <c r="R179" s="5"/>
      <c r="S179" s="216">
        <v>1</v>
      </c>
    </row>
    <row r="180" spans="2:19" ht="15.75">
      <c r="B180" s="633" t="s">
        <v>43</v>
      </c>
      <c r="C180" s="5"/>
      <c r="D180" s="5"/>
      <c r="E180" s="5"/>
      <c r="F180" s="38" t="s">
        <v>1873</v>
      </c>
      <c r="G180" s="7"/>
      <c r="H180" s="317"/>
      <c r="I180" s="317"/>
      <c r="J180" s="317"/>
      <c r="K180" s="317"/>
      <c r="L180" s="317"/>
      <c r="M180" s="5"/>
      <c r="N180" s="5"/>
      <c r="O180" s="5"/>
      <c r="P180" s="5"/>
      <c r="Q180" s="5"/>
      <c r="R180" s="5"/>
      <c r="S180" s="216">
        <v>1</v>
      </c>
    </row>
    <row r="181" spans="2:19">
      <c r="B181" s="633" t="s">
        <v>43</v>
      </c>
      <c r="C181" s="5"/>
      <c r="D181" s="5"/>
      <c r="E181" s="5"/>
      <c r="F181" s="317"/>
      <c r="G181" s="317"/>
      <c r="H181" s="317"/>
      <c r="I181" s="317"/>
      <c r="J181" s="317"/>
      <c r="K181" s="317"/>
      <c r="L181" s="317"/>
      <c r="M181" s="5"/>
      <c r="N181" s="5"/>
      <c r="O181" s="5"/>
      <c r="P181" s="5"/>
      <c r="Q181" s="5"/>
      <c r="R181" s="5"/>
      <c r="S181" s="216">
        <v>1</v>
      </c>
    </row>
    <row r="182" spans="2:19">
      <c r="B182" s="633" t="s">
        <v>43</v>
      </c>
      <c r="C182" s="5"/>
      <c r="D182" s="5"/>
      <c r="E182" s="5"/>
      <c r="F182" s="182" t="s">
        <v>41</v>
      </c>
      <c r="G182" s="182" t="s">
        <v>42</v>
      </c>
      <c r="H182" s="182" t="s">
        <v>103</v>
      </c>
      <c r="I182" s="182" t="s">
        <v>104</v>
      </c>
      <c r="J182" s="182" t="s">
        <v>105</v>
      </c>
      <c r="K182" s="182" t="s">
        <v>106</v>
      </c>
      <c r="L182" s="183" t="s">
        <v>107</v>
      </c>
      <c r="M182" s="5"/>
      <c r="N182" s="5"/>
      <c r="O182" s="5"/>
      <c r="P182" s="5"/>
      <c r="Q182" s="5"/>
      <c r="R182" s="5"/>
      <c r="S182" s="216">
        <v>1</v>
      </c>
    </row>
    <row r="183" spans="2:19" ht="15" customHeight="1">
      <c r="B183" s="633" t="s">
        <v>43</v>
      </c>
      <c r="C183" s="5"/>
      <c r="D183" s="5"/>
      <c r="E183" s="5"/>
      <c r="F183" s="184"/>
      <c r="G183" s="3735" t="s">
        <v>1431</v>
      </c>
      <c r="H183" s="3737" t="s">
        <v>1432</v>
      </c>
      <c r="I183" s="3739" t="s">
        <v>1434</v>
      </c>
      <c r="J183" s="3741" t="s">
        <v>1433</v>
      </c>
      <c r="K183" s="3743" t="s">
        <v>1881</v>
      </c>
      <c r="L183" s="315" t="s">
        <v>374</v>
      </c>
      <c r="M183" s="5"/>
      <c r="N183" s="3743" t="s">
        <v>1881</v>
      </c>
      <c r="O183" s="5"/>
      <c r="P183" s="5"/>
      <c r="Q183" s="5"/>
      <c r="R183" s="5"/>
      <c r="S183" s="216">
        <v>1</v>
      </c>
    </row>
    <row r="184" spans="2:19">
      <c r="B184" s="633" t="s">
        <v>43</v>
      </c>
      <c r="C184" s="5"/>
      <c r="D184" s="5"/>
      <c r="E184" s="5"/>
      <c r="F184" s="188"/>
      <c r="G184" s="3736"/>
      <c r="H184" s="3738"/>
      <c r="I184" s="3740"/>
      <c r="J184" s="3742"/>
      <c r="K184" s="3744"/>
      <c r="L184" s="185" t="s">
        <v>1297</v>
      </c>
      <c r="M184" s="5"/>
      <c r="N184" s="3744"/>
      <c r="O184" s="5"/>
      <c r="P184" s="5"/>
      <c r="Q184" s="5"/>
      <c r="R184" s="5"/>
      <c r="S184" s="216">
        <v>1</v>
      </c>
    </row>
    <row r="185" spans="2:19" ht="17.25">
      <c r="B185" s="187" t="str">
        <f t="shared" ref="B185:B206" si="6">IF(G185&lt;&gt;"","A","►")</f>
        <v>A</v>
      </c>
      <c r="C185" s="5"/>
      <c r="D185" s="5"/>
      <c r="E185" s="5"/>
      <c r="F185" s="188"/>
      <c r="G185" s="62">
        <v>150</v>
      </c>
      <c r="H185" s="514" t="s">
        <v>79</v>
      </c>
      <c r="I185" s="515"/>
      <c r="J185" s="516">
        <v>7</v>
      </c>
      <c r="K185" s="512">
        <v>1.02</v>
      </c>
      <c r="L185" s="186" t="s">
        <v>1874</v>
      </c>
      <c r="M185" s="5"/>
      <c r="N185" s="512"/>
      <c r="O185" s="5"/>
      <c r="P185" s="5"/>
      <c r="Q185" s="5"/>
      <c r="R185" s="5"/>
      <c r="S185" s="216">
        <v>1</v>
      </c>
    </row>
    <row r="186" spans="2:19" ht="17.25">
      <c r="B186" s="187" t="str">
        <f t="shared" si="6"/>
        <v>A</v>
      </c>
      <c r="C186" s="5"/>
      <c r="D186" s="5"/>
      <c r="E186" s="5"/>
      <c r="F186" s="188"/>
      <c r="G186" s="62">
        <v>150</v>
      </c>
      <c r="H186" s="514" t="s">
        <v>79</v>
      </c>
      <c r="I186" s="510"/>
      <c r="J186" s="511">
        <v>5</v>
      </c>
      <c r="K186" s="512">
        <v>1.008</v>
      </c>
      <c r="L186" s="186" t="s">
        <v>1875</v>
      </c>
      <c r="M186" s="5"/>
      <c r="N186" s="512">
        <v>1.0149999999999999</v>
      </c>
      <c r="O186" s="5"/>
      <c r="P186" s="5"/>
      <c r="Q186" s="5"/>
      <c r="R186" s="5"/>
      <c r="S186" s="216">
        <v>1</v>
      </c>
    </row>
    <row r="187" spans="2:19" ht="17.25">
      <c r="B187" s="187" t="str">
        <f t="shared" si="6"/>
        <v>►</v>
      </c>
      <c r="C187" s="5"/>
      <c r="D187" s="5"/>
      <c r="E187" s="5"/>
      <c r="F187" s="188"/>
      <c r="G187" s="280"/>
      <c r="H187" s="508"/>
      <c r="I187" s="510"/>
      <c r="J187" s="511"/>
      <c r="K187" s="512"/>
      <c r="L187" s="186"/>
      <c r="M187" s="5"/>
      <c r="N187" s="512"/>
      <c r="O187" s="5"/>
      <c r="P187" s="5"/>
      <c r="Q187" s="5"/>
      <c r="R187" s="5"/>
      <c r="S187" s="216">
        <v>1</v>
      </c>
    </row>
    <row r="188" spans="2:19" ht="15.75">
      <c r="B188" s="187" t="str">
        <f t="shared" si="6"/>
        <v>►</v>
      </c>
      <c r="C188" s="5"/>
      <c r="D188" s="5"/>
      <c r="E188" s="5"/>
      <c r="F188" s="188"/>
      <c r="G188" s="280"/>
      <c r="H188" s="508"/>
      <c r="I188" s="510"/>
      <c r="J188" s="511"/>
      <c r="K188" s="512"/>
      <c r="L188" s="535"/>
      <c r="M188" s="5"/>
      <c r="N188" s="512"/>
      <c r="O188" s="5"/>
      <c r="P188" s="5"/>
      <c r="Q188" s="5"/>
      <c r="R188" s="5"/>
      <c r="S188" s="216">
        <v>1</v>
      </c>
    </row>
    <row r="189" spans="2:19" ht="17.25">
      <c r="B189" s="187" t="str">
        <f t="shared" si="6"/>
        <v>►</v>
      </c>
      <c r="C189" s="5"/>
      <c r="D189" s="5"/>
      <c r="E189" s="5"/>
      <c r="F189" s="188"/>
      <c r="G189" s="280"/>
      <c r="H189" s="508"/>
      <c r="I189" s="510"/>
      <c r="J189" s="511"/>
      <c r="K189" s="512"/>
      <c r="L189" s="186"/>
      <c r="M189" s="5"/>
      <c r="N189" s="512"/>
      <c r="O189" s="5"/>
      <c r="P189" s="5"/>
      <c r="Q189" s="5"/>
      <c r="R189" s="5"/>
      <c r="S189" s="216">
        <v>1</v>
      </c>
    </row>
    <row r="190" spans="2:19" ht="15.75">
      <c r="B190" s="187" t="str">
        <f t="shared" si="6"/>
        <v>►</v>
      </c>
      <c r="C190" s="5"/>
      <c r="D190" s="5"/>
      <c r="E190" s="5"/>
      <c r="F190" s="188"/>
      <c r="G190" s="280"/>
      <c r="H190" s="508"/>
      <c r="I190" s="510"/>
      <c r="J190" s="511"/>
      <c r="K190" s="512"/>
      <c r="L190" s="535"/>
      <c r="M190" s="5"/>
      <c r="N190" s="512"/>
      <c r="O190" s="5"/>
      <c r="P190" s="5"/>
      <c r="Q190" s="5"/>
      <c r="R190" s="5"/>
      <c r="S190" s="216">
        <v>1</v>
      </c>
    </row>
    <row r="191" spans="2:19" ht="16.5" thickBot="1">
      <c r="B191" s="187" t="str">
        <f t="shared" si="6"/>
        <v>►</v>
      </c>
      <c r="C191" s="5"/>
      <c r="D191" s="5"/>
      <c r="E191" s="5"/>
      <c r="G191" s="133"/>
      <c r="M191" s="5"/>
      <c r="N191" s="5"/>
      <c r="O191" s="5"/>
      <c r="P191" s="5"/>
      <c r="Q191" s="5"/>
      <c r="R191" s="5"/>
      <c r="S191" s="216">
        <v>1</v>
      </c>
    </row>
    <row r="192" spans="2:19" ht="15.75">
      <c r="B192" s="187" t="str">
        <f t="shared" si="6"/>
        <v>A</v>
      </c>
      <c r="C192" s="5"/>
      <c r="D192" s="5"/>
      <c r="E192" s="5"/>
      <c r="F192" s="533">
        <v>0</v>
      </c>
      <c r="G192" s="534" t="s">
        <v>733</v>
      </c>
      <c r="H192" s="277"/>
      <c r="I192" s="277"/>
      <c r="J192" s="277"/>
      <c r="K192" s="277"/>
      <c r="L192" s="237"/>
      <c r="M192" s="5"/>
      <c r="N192" s="5"/>
      <c r="O192" s="5"/>
      <c r="P192" s="5"/>
      <c r="Q192" s="5"/>
      <c r="R192" s="5"/>
      <c r="S192" s="216">
        <v>1</v>
      </c>
    </row>
    <row r="193" spans="2:19" ht="15.75">
      <c r="B193" s="187" t="str">
        <f t="shared" si="6"/>
        <v>A</v>
      </c>
      <c r="C193" s="5"/>
      <c r="D193" s="5"/>
      <c r="E193" s="5"/>
      <c r="F193" s="207">
        <f>IF(ISBLANK(G193),"",MAX(F192:F192)+1)</f>
        <v>1</v>
      </c>
      <c r="G193" s="133" t="s">
        <v>1913</v>
      </c>
      <c r="H193" s="345"/>
      <c r="I193" s="345"/>
      <c r="J193" s="345"/>
      <c r="K193" s="345"/>
      <c r="L193" s="238" t="s">
        <v>838</v>
      </c>
      <c r="M193" s="5"/>
      <c r="N193" s="5"/>
      <c r="O193" s="5"/>
      <c r="P193" s="5"/>
      <c r="Q193" s="5"/>
      <c r="R193" s="5"/>
      <c r="S193" s="216">
        <v>1</v>
      </c>
    </row>
    <row r="194" spans="2:19" ht="15.75">
      <c r="B194" s="187" t="str">
        <f t="shared" si="6"/>
        <v>►</v>
      </c>
      <c r="C194" s="5"/>
      <c r="D194" s="5"/>
      <c r="E194" s="5"/>
      <c r="F194" s="207" t="str">
        <f>IF(ISBLANK(G194),"",MAX(F192:F193)+1)</f>
        <v/>
      </c>
      <c r="G194" s="133"/>
      <c r="H194" s="133" t="s">
        <v>1914</v>
      </c>
      <c r="I194" s="345"/>
      <c r="J194" s="345"/>
      <c r="K194" s="345"/>
      <c r="L194" s="239"/>
      <c r="M194" s="5"/>
      <c r="N194" s="5"/>
      <c r="O194" s="5"/>
      <c r="P194" s="5"/>
      <c r="Q194" s="5"/>
      <c r="R194" s="5"/>
      <c r="S194" s="216">
        <v>1</v>
      </c>
    </row>
    <row r="195" spans="2:19" ht="15.75">
      <c r="B195" s="187" t="str">
        <f t="shared" si="6"/>
        <v>►</v>
      </c>
      <c r="C195" s="5"/>
      <c r="D195" s="5"/>
      <c r="E195" s="5"/>
      <c r="F195" s="207" t="str">
        <f>IF(ISBLANK(G195),"",MAX(F192:F194)+1)</f>
        <v/>
      </c>
      <c r="G195" s="133"/>
      <c r="H195" s="345"/>
      <c r="I195" s="345"/>
      <c r="J195" s="345"/>
      <c r="K195" s="345"/>
      <c r="L195" s="239"/>
      <c r="M195" s="5"/>
      <c r="N195" s="5"/>
      <c r="O195" s="5"/>
      <c r="P195" s="5"/>
      <c r="Q195" s="5"/>
      <c r="R195" s="5"/>
      <c r="S195" s="216">
        <v>1</v>
      </c>
    </row>
    <row r="196" spans="2:19" ht="15.75">
      <c r="B196" s="187" t="str">
        <f t="shared" si="6"/>
        <v>►</v>
      </c>
      <c r="C196" s="5"/>
      <c r="D196" s="5"/>
      <c r="E196" s="5"/>
      <c r="F196" s="207" t="str">
        <f>IF(ISBLANK(G196),"",MAX(F192:F195)+1)</f>
        <v/>
      </c>
      <c r="G196" s="133"/>
      <c r="H196" s="345"/>
      <c r="I196" s="345"/>
      <c r="J196" s="345"/>
      <c r="K196" s="345"/>
      <c r="L196" s="239"/>
      <c r="M196" s="5"/>
      <c r="N196" s="5"/>
      <c r="O196" s="5"/>
      <c r="P196" s="5"/>
      <c r="Q196" s="5"/>
      <c r="R196" s="5"/>
      <c r="S196" s="216">
        <v>1</v>
      </c>
    </row>
    <row r="197" spans="2:19" ht="15.75">
      <c r="B197" s="187" t="str">
        <f t="shared" si="6"/>
        <v>►</v>
      </c>
      <c r="C197" s="5"/>
      <c r="D197" s="5"/>
      <c r="E197" s="5"/>
      <c r="G197" s="133"/>
      <c r="M197" s="5"/>
      <c r="N197" s="5"/>
      <c r="O197" s="5"/>
      <c r="P197" s="5"/>
      <c r="Q197" s="5"/>
      <c r="R197" s="5"/>
      <c r="S197" s="216">
        <v>1</v>
      </c>
    </row>
    <row r="198" spans="2:19" ht="15.75">
      <c r="B198" s="187" t="str">
        <f t="shared" si="6"/>
        <v>►</v>
      </c>
      <c r="C198" s="5"/>
      <c r="D198" s="5"/>
      <c r="E198" s="5"/>
      <c r="F198" s="5"/>
      <c r="G198" s="5"/>
      <c r="H198" s="5"/>
      <c r="I198" s="5"/>
      <c r="J198" s="5"/>
      <c r="K198" s="5"/>
      <c r="L198" s="5"/>
      <c r="M198" s="5"/>
      <c r="N198" s="5"/>
      <c r="O198" s="5"/>
      <c r="P198" s="5"/>
      <c r="Q198" s="5"/>
      <c r="R198" s="5"/>
      <c r="S198" s="216">
        <v>1</v>
      </c>
    </row>
    <row r="199" spans="2:19" ht="18">
      <c r="B199" s="187" t="str">
        <f t="shared" si="6"/>
        <v>A</v>
      </c>
      <c r="C199" s="5"/>
      <c r="D199" s="5"/>
      <c r="E199" s="5"/>
      <c r="F199" s="5"/>
      <c r="G199" s="366" t="s">
        <v>1876</v>
      </c>
      <c r="H199" s="5"/>
      <c r="I199" s="5"/>
      <c r="J199" s="5"/>
      <c r="K199" s="5"/>
      <c r="L199" s="5"/>
      <c r="M199" s="5"/>
      <c r="N199" s="5"/>
      <c r="O199" s="5"/>
      <c r="P199" s="5"/>
      <c r="Q199" s="5"/>
      <c r="R199" s="5"/>
      <c r="S199" s="216">
        <v>1</v>
      </c>
    </row>
    <row r="200" spans="2:19" ht="15.75">
      <c r="B200" s="187" t="str">
        <f t="shared" si="6"/>
        <v>►</v>
      </c>
      <c r="C200" s="5"/>
      <c r="D200" s="5"/>
      <c r="E200" s="5"/>
      <c r="F200" s="5"/>
      <c r="G200" s="48"/>
      <c r="H200" s="5"/>
      <c r="I200" s="5"/>
      <c r="J200" s="5"/>
      <c r="K200" s="5"/>
      <c r="L200" s="5"/>
      <c r="M200" s="5"/>
      <c r="N200" s="5"/>
      <c r="O200" s="5"/>
      <c r="P200" s="5"/>
      <c r="Q200" s="5"/>
      <c r="R200" s="5"/>
      <c r="S200" s="216">
        <v>1</v>
      </c>
    </row>
    <row r="201" spans="2:19" ht="15.75">
      <c r="B201" s="187" t="str">
        <f t="shared" si="6"/>
        <v>A</v>
      </c>
      <c r="C201" s="5"/>
      <c r="D201" s="5"/>
      <c r="E201" s="5"/>
      <c r="F201" s="5"/>
      <c r="G201" s="48" t="s">
        <v>1877</v>
      </c>
      <c r="H201" s="5"/>
      <c r="I201" s="5"/>
      <c r="J201" s="5"/>
      <c r="K201" s="5"/>
      <c r="L201" s="5"/>
      <c r="M201" s="5"/>
      <c r="N201" s="5"/>
      <c r="O201" s="5"/>
      <c r="P201" s="5"/>
      <c r="Q201" s="5"/>
      <c r="R201" s="5"/>
      <c r="S201" s="216">
        <v>1</v>
      </c>
    </row>
    <row r="202" spans="2:19" ht="15.75">
      <c r="B202" s="187" t="str">
        <f t="shared" si="6"/>
        <v>A</v>
      </c>
      <c r="C202" s="5"/>
      <c r="D202" s="5"/>
      <c r="E202" s="5"/>
      <c r="F202" s="5"/>
      <c r="G202" s="48" t="s">
        <v>1878</v>
      </c>
      <c r="H202" s="5"/>
      <c r="I202" s="5"/>
      <c r="J202" s="5"/>
      <c r="K202" s="5"/>
      <c r="L202" s="5"/>
      <c r="M202" s="5"/>
      <c r="N202" s="5"/>
      <c r="O202" s="5"/>
      <c r="P202" s="5"/>
      <c r="Q202" s="5"/>
      <c r="R202" s="5"/>
      <c r="S202" s="216">
        <v>1</v>
      </c>
    </row>
    <row r="203" spans="2:19" ht="15.75">
      <c r="B203" s="187" t="str">
        <f t="shared" si="6"/>
        <v>A</v>
      </c>
      <c r="C203" s="5"/>
      <c r="D203" s="5"/>
      <c r="E203" s="5"/>
      <c r="F203" s="5"/>
      <c r="G203" s="48" t="s">
        <v>1879</v>
      </c>
      <c r="H203" s="5"/>
      <c r="I203" s="5"/>
      <c r="J203" s="5"/>
      <c r="K203" s="5"/>
      <c r="L203" s="5"/>
      <c r="M203" s="5"/>
      <c r="N203" s="5"/>
      <c r="O203" s="5"/>
      <c r="P203" s="5"/>
      <c r="Q203" s="5"/>
      <c r="R203" s="5"/>
      <c r="S203" s="216">
        <v>1</v>
      </c>
    </row>
    <row r="204" spans="2:19" ht="15.75">
      <c r="B204" s="187" t="str">
        <f t="shared" si="6"/>
        <v>►</v>
      </c>
      <c r="C204" s="5"/>
      <c r="D204" s="5"/>
      <c r="E204" s="5"/>
      <c r="F204" s="5"/>
      <c r="G204" s="5"/>
      <c r="H204" s="5"/>
      <c r="I204" s="5"/>
      <c r="J204" s="5"/>
      <c r="K204" s="5"/>
      <c r="L204" s="5"/>
      <c r="M204" s="5"/>
      <c r="N204" s="5"/>
      <c r="O204" s="5"/>
      <c r="P204" s="5"/>
      <c r="Q204" s="5"/>
      <c r="R204" s="5"/>
      <c r="S204" s="216">
        <v>1</v>
      </c>
    </row>
    <row r="205" spans="2:19" ht="15.75">
      <c r="B205" s="187" t="str">
        <f t="shared" si="6"/>
        <v>A</v>
      </c>
      <c r="C205" s="5"/>
      <c r="D205" s="5"/>
      <c r="E205" s="5"/>
      <c r="F205" s="5"/>
      <c r="G205" s="5" t="s">
        <v>1880</v>
      </c>
      <c r="H205" s="5"/>
      <c r="I205" s="5"/>
      <c r="J205" s="5"/>
      <c r="K205" s="5"/>
      <c r="L205" s="5"/>
      <c r="M205" s="5"/>
      <c r="N205" s="5"/>
      <c r="O205" s="5"/>
      <c r="P205" s="5"/>
      <c r="Q205" s="5"/>
      <c r="R205" s="5"/>
      <c r="S205" s="216">
        <v>1</v>
      </c>
    </row>
    <row r="206" spans="2:19" ht="15.75">
      <c r="B206" s="187" t="str">
        <f t="shared" si="6"/>
        <v>►</v>
      </c>
      <c r="C206" s="5"/>
      <c r="D206" s="5"/>
      <c r="E206" s="5"/>
      <c r="F206" s="5"/>
      <c r="G206" s="5"/>
      <c r="H206" s="5"/>
      <c r="I206" s="5"/>
      <c r="J206" s="5"/>
      <c r="K206" s="5"/>
      <c r="L206" s="5"/>
      <c r="M206" s="5"/>
      <c r="N206" s="5"/>
      <c r="O206" s="5"/>
      <c r="P206" s="5"/>
      <c r="Q206" s="5"/>
      <c r="R206" s="5"/>
      <c r="S206" s="216">
        <v>1</v>
      </c>
    </row>
    <row r="207" spans="2:19" ht="16.5" thickBot="1">
      <c r="B207" s="208" t="s">
        <v>43</v>
      </c>
      <c r="C207" s="292">
        <v>2</v>
      </c>
      <c r="D207" s="292">
        <v>2</v>
      </c>
      <c r="E207" s="292">
        <v>2</v>
      </c>
      <c r="F207" s="292">
        <v>3</v>
      </c>
      <c r="G207" s="292">
        <v>11</v>
      </c>
      <c r="H207" s="292">
        <v>11</v>
      </c>
      <c r="I207" s="292">
        <v>11</v>
      </c>
      <c r="J207" s="292">
        <v>11</v>
      </c>
      <c r="K207" s="292">
        <v>12</v>
      </c>
      <c r="L207" s="293">
        <v>40</v>
      </c>
      <c r="M207" s="5" t="s">
        <v>386</v>
      </c>
      <c r="N207" s="5"/>
      <c r="O207" s="5"/>
      <c r="P207" s="5"/>
      <c r="Q207" s="5"/>
      <c r="R207" s="5"/>
      <c r="S207" s="216">
        <v>1</v>
      </c>
    </row>
    <row r="208" spans="2:19" ht="15.75">
      <c r="B208" s="187" t="str">
        <f t="shared" ref="B208:B212" si="7">IF(G208&lt;&gt;"","A","►")</f>
        <v>►</v>
      </c>
      <c r="C208" s="5"/>
      <c r="D208" s="5"/>
      <c r="E208" s="5"/>
      <c r="F208" s="5"/>
      <c r="G208" s="5"/>
      <c r="H208" s="5"/>
      <c r="I208" s="5"/>
      <c r="J208" s="5"/>
      <c r="K208" s="5"/>
      <c r="L208" s="5"/>
      <c r="M208" s="5"/>
      <c r="N208" s="5"/>
      <c r="O208" s="5"/>
      <c r="P208" s="5"/>
      <c r="Q208" s="5"/>
      <c r="R208" s="5"/>
      <c r="S208" s="216">
        <v>1</v>
      </c>
    </row>
    <row r="209" spans="2:19" ht="15.75">
      <c r="B209" s="187" t="str">
        <f t="shared" si="7"/>
        <v>►</v>
      </c>
      <c r="C209" s="5"/>
      <c r="D209" s="5"/>
      <c r="E209" s="5"/>
      <c r="F209" s="5"/>
      <c r="G209" s="5"/>
      <c r="H209" s="5"/>
      <c r="I209" s="5"/>
      <c r="J209" s="5"/>
      <c r="K209" s="5"/>
      <c r="L209" s="5"/>
      <c r="M209" s="5"/>
      <c r="N209" s="5"/>
      <c r="O209" s="5"/>
      <c r="P209" s="5"/>
      <c r="Q209" s="5"/>
      <c r="R209" s="5"/>
      <c r="S209" s="216">
        <v>1</v>
      </c>
    </row>
    <row r="210" spans="2:19" ht="15.75">
      <c r="B210" s="187" t="str">
        <f t="shared" si="7"/>
        <v>A</v>
      </c>
      <c r="C210" s="5"/>
      <c r="D210" s="5"/>
      <c r="E210" s="5"/>
      <c r="F210" s="5"/>
      <c r="G210" s="5" t="s">
        <v>2038</v>
      </c>
      <c r="H210" s="5"/>
      <c r="I210" s="5"/>
      <c r="J210" s="5"/>
      <c r="K210" s="5"/>
      <c r="L210" s="5"/>
      <c r="M210" s="5"/>
      <c r="N210" s="5"/>
      <c r="O210" s="5"/>
      <c r="P210" s="5"/>
      <c r="Q210" s="5"/>
      <c r="R210" s="5"/>
      <c r="S210" s="216">
        <v>1</v>
      </c>
    </row>
    <row r="211" spans="2:19" ht="15.75">
      <c r="B211" s="187" t="str">
        <f t="shared" si="7"/>
        <v>A</v>
      </c>
      <c r="C211" s="5"/>
      <c r="D211" s="5"/>
      <c r="E211" s="5"/>
      <c r="F211" s="5"/>
      <c r="G211" s="5" t="s">
        <v>2039</v>
      </c>
      <c r="H211" s="5"/>
      <c r="I211" s="5"/>
      <c r="J211" s="5"/>
      <c r="K211" s="5"/>
      <c r="L211" s="5"/>
      <c r="M211" s="5"/>
      <c r="N211" s="5"/>
      <c r="O211" s="5"/>
      <c r="P211" s="5"/>
      <c r="Q211" s="5"/>
      <c r="R211" s="5"/>
      <c r="S211" s="216">
        <v>1</v>
      </c>
    </row>
    <row r="212" spans="2:19" ht="15.75">
      <c r="B212" s="187" t="str">
        <f t="shared" si="7"/>
        <v>►</v>
      </c>
      <c r="C212" s="5"/>
      <c r="D212" s="5"/>
      <c r="E212" s="5"/>
      <c r="F212" s="5"/>
      <c r="G212" s="5"/>
      <c r="H212" s="5"/>
      <c r="I212" s="5"/>
      <c r="J212" s="5"/>
      <c r="K212" s="5"/>
      <c r="L212" s="5"/>
      <c r="M212" s="5"/>
      <c r="N212" s="5"/>
      <c r="O212" s="5"/>
      <c r="P212" s="5"/>
      <c r="Q212" s="5"/>
      <c r="R212" s="5"/>
      <c r="S212" s="216">
        <v>1</v>
      </c>
    </row>
    <row r="213" spans="2:19" ht="18">
      <c r="B213" s="187" t="str">
        <f>IF(G213&lt;&gt;"","A","►")</f>
        <v>A</v>
      </c>
      <c r="C213" s="5"/>
      <c r="D213" s="5"/>
      <c r="E213" s="5"/>
      <c r="F213" s="5"/>
      <c r="G213" s="366" t="s">
        <v>1938</v>
      </c>
      <c r="H213" s="5"/>
      <c r="I213" s="5"/>
      <c r="J213" s="5"/>
      <c r="K213" s="5"/>
      <c r="L213" s="5"/>
      <c r="M213" s="5"/>
      <c r="N213" s="5"/>
      <c r="O213" s="5"/>
      <c r="P213" s="5"/>
      <c r="Q213" s="5"/>
      <c r="R213" s="5"/>
      <c r="S213" s="216">
        <v>1</v>
      </c>
    </row>
    <row r="214" spans="2:19" ht="15.75">
      <c r="B214" s="187" t="str">
        <f t="shared" ref="B214:B277" si="8">IF(G214&lt;&gt;"","A","►")</f>
        <v>►</v>
      </c>
      <c r="C214" s="5"/>
      <c r="D214" s="5"/>
      <c r="E214" s="5"/>
      <c r="F214" s="5"/>
      <c r="G214" s="48"/>
      <c r="H214" s="5"/>
      <c r="I214" s="5"/>
      <c r="J214" s="5"/>
      <c r="K214" s="5"/>
      <c r="L214" s="5"/>
      <c r="M214" s="5"/>
      <c r="N214" s="5"/>
      <c r="O214" s="5"/>
      <c r="P214" s="5"/>
      <c r="Q214" s="5"/>
      <c r="R214" s="5"/>
      <c r="S214" s="216">
        <v>1</v>
      </c>
    </row>
    <row r="215" spans="2:19" ht="15.75">
      <c r="B215" s="187" t="str">
        <f t="shared" si="8"/>
        <v>A</v>
      </c>
      <c r="C215" s="5"/>
      <c r="D215" s="5"/>
      <c r="E215" s="5"/>
      <c r="F215" s="5"/>
      <c r="G215" s="48" t="s">
        <v>1939</v>
      </c>
      <c r="H215" s="5"/>
      <c r="I215" s="5"/>
      <c r="J215" s="5"/>
      <c r="K215" s="5"/>
      <c r="L215" s="5"/>
      <c r="M215" s="5"/>
      <c r="N215" s="5"/>
      <c r="O215" s="5"/>
      <c r="P215" s="5"/>
      <c r="Q215" s="5"/>
      <c r="R215" s="5"/>
      <c r="S215" s="216">
        <v>1</v>
      </c>
    </row>
    <row r="216" spans="2:19" ht="15.75">
      <c r="B216" s="187" t="str">
        <f t="shared" si="8"/>
        <v>A</v>
      </c>
      <c r="C216" s="5"/>
      <c r="D216" s="5"/>
      <c r="E216" s="5"/>
      <c r="F216" s="5"/>
      <c r="G216" s="48" t="s">
        <v>1940</v>
      </c>
      <c r="H216" s="5"/>
      <c r="I216" s="5"/>
      <c r="J216" s="5"/>
      <c r="K216" s="5"/>
      <c r="L216" s="5"/>
      <c r="M216" s="5"/>
      <c r="N216" s="5"/>
      <c r="O216" s="5"/>
      <c r="P216" s="5"/>
      <c r="Q216" s="5"/>
      <c r="R216" s="5"/>
      <c r="S216" s="216">
        <v>1</v>
      </c>
    </row>
    <row r="217" spans="2:19" ht="15.75">
      <c r="B217" s="187" t="str">
        <f t="shared" si="8"/>
        <v>A</v>
      </c>
      <c r="C217" s="5"/>
      <c r="D217" s="5"/>
      <c r="E217" s="5"/>
      <c r="F217" s="5"/>
      <c r="G217" s="48" t="s">
        <v>1941</v>
      </c>
      <c r="H217" s="5"/>
      <c r="I217" s="5"/>
      <c r="J217" s="5"/>
      <c r="K217" s="5"/>
      <c r="L217" s="5"/>
      <c r="M217" s="5"/>
      <c r="N217" s="5"/>
      <c r="O217" s="5"/>
      <c r="P217" s="5"/>
      <c r="Q217" s="5"/>
      <c r="R217" s="5"/>
      <c r="S217" s="216">
        <v>1</v>
      </c>
    </row>
    <row r="218" spans="2:19" ht="15.75">
      <c r="B218" s="187" t="str">
        <f t="shared" si="8"/>
        <v>►</v>
      </c>
      <c r="C218" s="5"/>
      <c r="D218" s="5"/>
      <c r="E218" s="5"/>
      <c r="F218" s="5"/>
      <c r="G218" s="5"/>
      <c r="H218" s="5"/>
      <c r="I218" s="5"/>
      <c r="J218" s="5"/>
      <c r="K218" s="5"/>
      <c r="L218" s="5"/>
      <c r="M218" s="5"/>
      <c r="N218" s="5"/>
      <c r="O218" s="5"/>
      <c r="P218" s="5"/>
      <c r="Q218" s="5"/>
      <c r="R218" s="5"/>
      <c r="S218" s="216">
        <v>1</v>
      </c>
    </row>
    <row r="219" spans="2:19" ht="18">
      <c r="B219" s="187" t="str">
        <f t="shared" si="8"/>
        <v>A</v>
      </c>
      <c r="C219" s="5"/>
      <c r="D219" s="5"/>
      <c r="E219" s="5"/>
      <c r="F219" s="5"/>
      <c r="G219" s="366" t="s">
        <v>1942</v>
      </c>
      <c r="H219" s="5"/>
      <c r="I219" s="5"/>
      <c r="J219" s="5"/>
      <c r="K219" s="5"/>
      <c r="L219" s="5"/>
      <c r="M219" s="5"/>
      <c r="N219" s="5"/>
      <c r="O219" s="5"/>
      <c r="P219" s="5"/>
      <c r="Q219" s="5"/>
      <c r="R219" s="5"/>
      <c r="S219" s="216">
        <v>1</v>
      </c>
    </row>
    <row r="220" spans="2:19" ht="15.75">
      <c r="B220" s="187" t="str">
        <f t="shared" si="8"/>
        <v>►</v>
      </c>
      <c r="C220" s="5"/>
      <c r="D220" s="5"/>
      <c r="E220" s="5"/>
      <c r="F220" s="5"/>
      <c r="G220" s="48"/>
      <c r="H220" s="5"/>
      <c r="I220" s="5"/>
      <c r="J220" s="5"/>
      <c r="K220" s="5"/>
      <c r="L220" s="5"/>
      <c r="M220" s="5"/>
      <c r="N220" s="5"/>
      <c r="O220" s="5"/>
      <c r="P220" s="5"/>
      <c r="Q220" s="5"/>
      <c r="R220" s="5"/>
      <c r="S220" s="216">
        <v>1</v>
      </c>
    </row>
    <row r="221" spans="2:19" ht="15.75">
      <c r="B221" s="187" t="str">
        <f t="shared" si="8"/>
        <v>A</v>
      </c>
      <c r="C221" s="5"/>
      <c r="D221" s="5"/>
      <c r="E221" s="5"/>
      <c r="F221" s="5"/>
      <c r="G221" s="48" t="s">
        <v>1943</v>
      </c>
      <c r="H221" s="5"/>
      <c r="I221" s="5"/>
      <c r="J221" s="5"/>
      <c r="K221" s="5"/>
      <c r="L221" s="5"/>
      <c r="M221" s="5"/>
      <c r="N221" s="5"/>
      <c r="O221" s="5"/>
      <c r="P221" s="5"/>
      <c r="Q221" s="5"/>
      <c r="R221" s="5"/>
      <c r="S221" s="216">
        <v>1</v>
      </c>
    </row>
    <row r="222" spans="2:19" ht="15.75">
      <c r="B222" s="187" t="str">
        <f t="shared" si="8"/>
        <v>►</v>
      </c>
      <c r="C222" s="5"/>
      <c r="D222" s="5"/>
      <c r="E222" s="5"/>
      <c r="F222" s="5"/>
      <c r="G222" s="5"/>
      <c r="H222" s="5"/>
      <c r="I222" s="5"/>
      <c r="J222" s="5"/>
      <c r="K222" s="5"/>
      <c r="L222" s="5"/>
      <c r="M222" s="5"/>
      <c r="N222" s="5"/>
      <c r="O222" s="5"/>
      <c r="P222" s="5"/>
      <c r="Q222" s="5"/>
      <c r="R222" s="5"/>
      <c r="S222" s="216">
        <v>1</v>
      </c>
    </row>
    <row r="223" spans="2:19" ht="18">
      <c r="B223" s="187" t="str">
        <f t="shared" si="8"/>
        <v>A</v>
      </c>
      <c r="C223" s="5"/>
      <c r="D223" s="5"/>
      <c r="E223" s="5"/>
      <c r="F223" s="5"/>
      <c r="G223" s="366" t="s">
        <v>1944</v>
      </c>
      <c r="H223" s="5"/>
      <c r="I223" s="5"/>
      <c r="J223" s="5"/>
      <c r="K223" s="5"/>
      <c r="L223" s="5"/>
      <c r="M223" s="5"/>
      <c r="N223" s="5"/>
      <c r="O223" s="5"/>
      <c r="P223" s="5"/>
      <c r="Q223" s="5"/>
      <c r="R223" s="5"/>
      <c r="S223" s="216">
        <v>1</v>
      </c>
    </row>
    <row r="224" spans="2:19" ht="15.75">
      <c r="B224" s="187" t="str">
        <f t="shared" si="8"/>
        <v>►</v>
      </c>
      <c r="C224" s="5"/>
      <c r="D224" s="5"/>
      <c r="E224" s="5"/>
      <c r="F224" s="5"/>
      <c r="G224" s="48"/>
      <c r="H224" s="5"/>
      <c r="I224" s="5"/>
      <c r="J224" s="5"/>
      <c r="K224" s="5"/>
      <c r="L224" s="5"/>
      <c r="M224" s="5"/>
      <c r="N224" s="5"/>
      <c r="O224" s="5"/>
      <c r="P224" s="5"/>
      <c r="Q224" s="5"/>
      <c r="R224" s="5"/>
      <c r="S224" s="216">
        <v>1</v>
      </c>
    </row>
    <row r="225" spans="2:19" ht="15.75">
      <c r="B225" s="187" t="str">
        <f t="shared" si="8"/>
        <v>A</v>
      </c>
      <c r="C225" s="5"/>
      <c r="D225" s="5"/>
      <c r="E225" s="5"/>
      <c r="F225" s="5"/>
      <c r="G225" s="48" t="s">
        <v>1945</v>
      </c>
      <c r="H225" s="5"/>
      <c r="I225" s="5"/>
      <c r="J225" s="5"/>
      <c r="K225" s="5"/>
      <c r="L225" s="5"/>
      <c r="M225" s="5"/>
      <c r="N225" s="5"/>
      <c r="O225" s="5"/>
      <c r="P225" s="5"/>
      <c r="Q225" s="5"/>
      <c r="R225" s="5"/>
      <c r="S225" s="216">
        <v>1</v>
      </c>
    </row>
    <row r="226" spans="2:19" ht="15.75">
      <c r="B226" s="187" t="str">
        <f t="shared" si="8"/>
        <v>A</v>
      </c>
      <c r="C226" s="5"/>
      <c r="D226" s="5"/>
      <c r="E226" s="5"/>
      <c r="F226" s="5"/>
      <c r="G226" s="48" t="s">
        <v>1946</v>
      </c>
      <c r="H226" s="5"/>
      <c r="I226" s="5"/>
      <c r="J226" s="5"/>
      <c r="K226" s="5"/>
      <c r="L226" s="5"/>
      <c r="M226" s="5"/>
      <c r="N226" s="5"/>
      <c r="O226" s="5"/>
      <c r="P226" s="5"/>
      <c r="Q226" s="5"/>
      <c r="R226" s="5"/>
      <c r="S226" s="216">
        <v>1</v>
      </c>
    </row>
    <row r="227" spans="2:19" ht="15.75">
      <c r="B227" s="187" t="str">
        <f t="shared" si="8"/>
        <v>►</v>
      </c>
      <c r="C227" s="5"/>
      <c r="D227" s="5"/>
      <c r="E227" s="5"/>
      <c r="F227" s="5"/>
      <c r="G227" s="5"/>
      <c r="H227" s="5"/>
      <c r="I227" s="5"/>
      <c r="J227" s="5"/>
      <c r="K227" s="5"/>
      <c r="L227" s="5"/>
      <c r="M227" s="5"/>
      <c r="N227" s="5"/>
      <c r="O227" s="5"/>
      <c r="P227" s="5"/>
      <c r="Q227" s="5"/>
      <c r="R227" s="5"/>
      <c r="S227" s="216">
        <v>1</v>
      </c>
    </row>
    <row r="228" spans="2:19" ht="18">
      <c r="B228" s="187" t="str">
        <f t="shared" si="8"/>
        <v>A</v>
      </c>
      <c r="C228" s="5"/>
      <c r="D228" s="5"/>
      <c r="E228" s="5"/>
      <c r="F228" s="5"/>
      <c r="G228" s="366" t="s">
        <v>1947</v>
      </c>
      <c r="H228" s="5"/>
      <c r="I228" s="5"/>
      <c r="J228" s="5"/>
      <c r="K228" s="5"/>
      <c r="L228" s="5"/>
      <c r="M228" s="5"/>
      <c r="N228" s="5"/>
      <c r="O228" s="5"/>
      <c r="P228" s="5"/>
      <c r="Q228" s="5"/>
      <c r="R228" s="5"/>
      <c r="S228" s="216">
        <v>1</v>
      </c>
    </row>
    <row r="229" spans="2:19" ht="15.75">
      <c r="B229" s="187" t="str">
        <f t="shared" si="8"/>
        <v>►</v>
      </c>
      <c r="C229" s="5"/>
      <c r="D229" s="5"/>
      <c r="E229" s="5"/>
      <c r="F229" s="5"/>
      <c r="G229" s="48"/>
      <c r="H229" s="5"/>
      <c r="I229" s="5"/>
      <c r="J229" s="5"/>
      <c r="K229" s="5"/>
      <c r="L229" s="5"/>
      <c r="M229" s="5"/>
      <c r="N229" s="5"/>
      <c r="O229" s="5"/>
      <c r="P229" s="5"/>
      <c r="Q229" s="5"/>
      <c r="R229" s="5"/>
      <c r="S229" s="216">
        <v>1</v>
      </c>
    </row>
    <row r="230" spans="2:19" ht="15.75">
      <c r="B230" s="187" t="str">
        <f t="shared" si="8"/>
        <v>A</v>
      </c>
      <c r="C230" s="5"/>
      <c r="D230" s="5"/>
      <c r="E230" s="5"/>
      <c r="F230" s="5"/>
      <c r="G230" s="48" t="s">
        <v>1948</v>
      </c>
      <c r="H230" s="5"/>
      <c r="I230" s="5"/>
      <c r="J230" s="5"/>
      <c r="K230" s="5"/>
      <c r="L230" s="5"/>
      <c r="M230" s="5"/>
      <c r="N230" s="5"/>
      <c r="O230" s="5"/>
      <c r="P230" s="5"/>
      <c r="Q230" s="5"/>
      <c r="R230" s="5"/>
      <c r="S230" s="216">
        <v>1</v>
      </c>
    </row>
    <row r="231" spans="2:19" ht="15.75">
      <c r="B231" s="187" t="str">
        <f t="shared" si="8"/>
        <v>A</v>
      </c>
      <c r="C231" s="5"/>
      <c r="D231" s="5"/>
      <c r="E231" s="5"/>
      <c r="F231" s="5"/>
      <c r="G231" s="48" t="s">
        <v>1949</v>
      </c>
      <c r="H231" s="5"/>
      <c r="I231" s="5"/>
      <c r="J231" s="5"/>
      <c r="K231" s="5"/>
      <c r="L231" s="5"/>
      <c r="M231" s="5"/>
      <c r="N231" s="5"/>
      <c r="O231" s="5"/>
      <c r="P231" s="5"/>
      <c r="Q231" s="5"/>
      <c r="R231" s="5"/>
      <c r="S231" s="216">
        <v>1</v>
      </c>
    </row>
    <row r="232" spans="2:19" ht="15.75">
      <c r="B232" s="187" t="str">
        <f t="shared" si="8"/>
        <v>►</v>
      </c>
      <c r="C232" s="5"/>
      <c r="D232" s="5"/>
      <c r="E232" s="5"/>
      <c r="F232" s="5"/>
      <c r="G232" s="5"/>
      <c r="H232" s="5"/>
      <c r="I232" s="5"/>
      <c r="J232" s="5"/>
      <c r="K232" s="5"/>
      <c r="L232" s="5"/>
      <c r="M232" s="5"/>
      <c r="N232" s="5"/>
      <c r="O232" s="5"/>
      <c r="P232" s="5"/>
      <c r="Q232" s="5"/>
      <c r="R232" s="5"/>
      <c r="S232" s="216">
        <v>1</v>
      </c>
    </row>
    <row r="233" spans="2:19" ht="18">
      <c r="B233" s="187" t="str">
        <f t="shared" si="8"/>
        <v>A</v>
      </c>
      <c r="C233" s="5"/>
      <c r="D233" s="5"/>
      <c r="E233" s="5"/>
      <c r="F233" s="5"/>
      <c r="G233" s="366" t="s">
        <v>1950</v>
      </c>
      <c r="H233" s="5"/>
      <c r="I233" s="5"/>
      <c r="J233" s="5"/>
      <c r="K233" s="5"/>
      <c r="L233" s="5"/>
      <c r="M233" s="5"/>
      <c r="N233" s="5"/>
      <c r="O233" s="5"/>
      <c r="P233" s="5"/>
      <c r="Q233" s="5"/>
      <c r="R233" s="5"/>
      <c r="S233" s="216">
        <v>1</v>
      </c>
    </row>
    <row r="234" spans="2:19" ht="15.75">
      <c r="B234" s="187" t="str">
        <f t="shared" si="8"/>
        <v>►</v>
      </c>
      <c r="C234" s="5"/>
      <c r="D234" s="5"/>
      <c r="E234" s="5"/>
      <c r="F234" s="5"/>
      <c r="G234" s="48"/>
      <c r="H234" s="5"/>
      <c r="I234" s="5"/>
      <c r="J234" s="5"/>
      <c r="K234" s="5"/>
      <c r="L234" s="5"/>
      <c r="M234" s="5"/>
      <c r="N234" s="5"/>
      <c r="O234" s="5"/>
      <c r="P234" s="5"/>
      <c r="Q234" s="5"/>
      <c r="R234" s="5"/>
      <c r="S234" s="216">
        <v>1</v>
      </c>
    </row>
    <row r="235" spans="2:19" ht="15.75">
      <c r="B235" s="187" t="str">
        <f t="shared" si="8"/>
        <v>A</v>
      </c>
      <c r="C235" s="5"/>
      <c r="D235" s="5"/>
      <c r="E235" s="5"/>
      <c r="F235" s="5"/>
      <c r="G235" s="48" t="s">
        <v>1951</v>
      </c>
      <c r="H235" s="5"/>
      <c r="I235" s="5"/>
      <c r="J235" s="5"/>
      <c r="K235" s="5"/>
      <c r="L235" s="5"/>
      <c r="M235" s="5"/>
      <c r="N235" s="5"/>
      <c r="O235" s="5"/>
      <c r="P235" s="5"/>
      <c r="Q235" s="5"/>
      <c r="R235" s="5"/>
      <c r="S235" s="216">
        <v>1</v>
      </c>
    </row>
    <row r="236" spans="2:19" ht="15.75">
      <c r="B236" s="187" t="str">
        <f t="shared" si="8"/>
        <v>A</v>
      </c>
      <c r="C236" s="5"/>
      <c r="D236" s="5"/>
      <c r="E236" s="5"/>
      <c r="F236" s="5"/>
      <c r="G236" s="48" t="s">
        <v>1952</v>
      </c>
      <c r="H236" s="5"/>
      <c r="I236" s="5"/>
      <c r="J236" s="5"/>
      <c r="K236" s="5"/>
      <c r="L236" s="5"/>
      <c r="M236" s="5"/>
      <c r="N236" s="5"/>
      <c r="O236" s="5"/>
      <c r="P236" s="5"/>
      <c r="Q236" s="5"/>
      <c r="R236" s="5"/>
      <c r="S236" s="216">
        <v>1</v>
      </c>
    </row>
    <row r="237" spans="2:19" ht="15.75">
      <c r="B237" s="187" t="str">
        <f t="shared" si="8"/>
        <v>A</v>
      </c>
      <c r="C237" s="5"/>
      <c r="D237" s="5"/>
      <c r="E237" s="5"/>
      <c r="F237" s="5"/>
      <c r="G237" s="48" t="s">
        <v>1953</v>
      </c>
      <c r="H237" s="5"/>
      <c r="I237" s="5"/>
      <c r="J237" s="5"/>
      <c r="K237" s="5"/>
      <c r="L237" s="5"/>
      <c r="M237" s="5"/>
      <c r="N237" s="5"/>
      <c r="O237" s="5"/>
      <c r="P237" s="5"/>
      <c r="Q237" s="5"/>
      <c r="R237" s="5"/>
      <c r="S237" s="216">
        <v>1</v>
      </c>
    </row>
    <row r="238" spans="2:19" ht="15.75">
      <c r="B238" s="187" t="str">
        <f t="shared" si="8"/>
        <v>►</v>
      </c>
      <c r="C238" s="5"/>
      <c r="D238" s="5"/>
      <c r="E238" s="5"/>
      <c r="F238" s="5"/>
      <c r="G238" s="5"/>
      <c r="H238" s="5"/>
      <c r="I238" s="5"/>
      <c r="J238" s="5"/>
      <c r="K238" s="5"/>
      <c r="L238" s="5"/>
      <c r="M238" s="5"/>
      <c r="N238" s="5"/>
      <c r="O238" s="5"/>
      <c r="P238" s="5"/>
      <c r="Q238" s="5"/>
      <c r="R238" s="5"/>
      <c r="S238" s="216">
        <v>1</v>
      </c>
    </row>
    <row r="239" spans="2:19" ht="15.75">
      <c r="B239" s="187" t="str">
        <f t="shared" si="8"/>
        <v>A</v>
      </c>
      <c r="C239" s="5"/>
      <c r="D239" s="5"/>
      <c r="E239" s="5"/>
      <c r="F239" s="5"/>
      <c r="G239" s="5" t="s">
        <v>1954</v>
      </c>
      <c r="H239" s="5"/>
      <c r="I239" s="5"/>
      <c r="J239" s="5"/>
      <c r="K239" s="5"/>
      <c r="L239" s="5"/>
      <c r="M239" s="5"/>
      <c r="N239" s="5"/>
      <c r="O239" s="5"/>
      <c r="P239" s="5"/>
      <c r="Q239" s="5"/>
      <c r="R239" s="5"/>
      <c r="S239" s="216">
        <v>1</v>
      </c>
    </row>
    <row r="240" spans="2:19" ht="15.75">
      <c r="B240" s="187" t="str">
        <f t="shared" si="8"/>
        <v>►</v>
      </c>
      <c r="C240" s="5"/>
      <c r="D240" s="5"/>
      <c r="E240" s="5"/>
      <c r="F240" s="5"/>
      <c r="G240" s="5"/>
      <c r="H240" s="5"/>
      <c r="I240" s="5"/>
      <c r="J240" s="5"/>
      <c r="K240" s="5"/>
      <c r="L240" s="5"/>
      <c r="M240" s="5"/>
      <c r="N240" s="5"/>
      <c r="O240" s="5"/>
      <c r="P240" s="5"/>
      <c r="Q240" s="5"/>
      <c r="R240" s="5"/>
      <c r="S240" s="216">
        <v>1</v>
      </c>
    </row>
    <row r="241" spans="2:19" ht="15.75">
      <c r="B241" s="187" t="str">
        <f t="shared" si="8"/>
        <v>A</v>
      </c>
      <c r="C241" s="5"/>
      <c r="D241" s="5"/>
      <c r="E241" s="5"/>
      <c r="F241" s="5"/>
      <c r="G241" s="5" t="s">
        <v>1971</v>
      </c>
      <c r="H241" s="5"/>
      <c r="I241" s="5"/>
      <c r="J241" s="5"/>
      <c r="K241" s="5"/>
      <c r="L241" s="5"/>
      <c r="M241" s="5"/>
      <c r="N241" s="5"/>
      <c r="O241" s="5"/>
      <c r="P241" s="5"/>
      <c r="Q241" s="5"/>
      <c r="R241" s="5"/>
      <c r="S241" s="216">
        <v>1</v>
      </c>
    </row>
    <row r="242" spans="2:19" ht="15.75">
      <c r="B242" s="187" t="str">
        <f t="shared" si="8"/>
        <v>►</v>
      </c>
      <c r="C242" s="5"/>
      <c r="D242" s="5"/>
      <c r="E242" s="5"/>
      <c r="F242" s="5"/>
      <c r="G242" s="5"/>
      <c r="H242" s="5"/>
      <c r="I242" s="5"/>
      <c r="J242" s="5"/>
      <c r="K242" s="5"/>
      <c r="L242" s="5"/>
      <c r="M242" s="5"/>
      <c r="N242" s="5"/>
      <c r="O242" s="5"/>
      <c r="P242" s="5"/>
      <c r="Q242" s="5"/>
      <c r="R242" s="5"/>
      <c r="S242" s="216">
        <v>1</v>
      </c>
    </row>
    <row r="243" spans="2:19" ht="18">
      <c r="B243" s="187" t="str">
        <f t="shared" si="8"/>
        <v>A</v>
      </c>
      <c r="C243" s="5"/>
      <c r="D243" s="5"/>
      <c r="E243" s="5"/>
      <c r="F243" s="5"/>
      <c r="G243" s="366" t="s">
        <v>1959</v>
      </c>
      <c r="H243" s="5"/>
      <c r="I243" s="5"/>
      <c r="J243" s="5"/>
      <c r="K243" s="5"/>
      <c r="L243" s="5"/>
      <c r="M243" s="5"/>
      <c r="N243" s="5"/>
      <c r="O243" s="5"/>
      <c r="P243" s="5"/>
      <c r="Q243" s="5"/>
      <c r="R243" s="5"/>
      <c r="S243" s="216">
        <v>1</v>
      </c>
    </row>
    <row r="244" spans="2:19" ht="15.75">
      <c r="B244" s="187" t="str">
        <f t="shared" si="8"/>
        <v>►</v>
      </c>
      <c r="C244" s="5"/>
      <c r="D244" s="5"/>
      <c r="E244" s="5"/>
      <c r="F244" s="5"/>
      <c r="G244" s="48"/>
      <c r="H244" s="5"/>
      <c r="I244" s="5"/>
      <c r="J244" s="5"/>
      <c r="K244" s="5"/>
      <c r="L244" s="5"/>
      <c r="M244" s="5"/>
      <c r="N244" s="5"/>
      <c r="O244" s="5"/>
      <c r="P244" s="5"/>
      <c r="Q244" s="5"/>
      <c r="R244" s="5"/>
      <c r="S244" s="216">
        <v>1</v>
      </c>
    </row>
    <row r="245" spans="2:19" ht="15.75">
      <c r="B245" s="187" t="str">
        <f t="shared" si="8"/>
        <v>A</v>
      </c>
      <c r="C245" s="5"/>
      <c r="D245" s="5"/>
      <c r="E245" s="5"/>
      <c r="F245" s="5"/>
      <c r="G245" s="48" t="s">
        <v>1960</v>
      </c>
      <c r="H245" s="5"/>
      <c r="I245" s="5"/>
      <c r="J245" s="5"/>
      <c r="K245" s="5"/>
      <c r="L245" s="5"/>
      <c r="M245" s="5"/>
      <c r="N245" s="5"/>
      <c r="O245" s="5"/>
      <c r="P245" s="5"/>
      <c r="Q245" s="5"/>
      <c r="R245" s="5"/>
      <c r="S245" s="216">
        <v>1</v>
      </c>
    </row>
    <row r="246" spans="2:19" ht="15.75">
      <c r="B246" s="187" t="str">
        <f t="shared" si="8"/>
        <v>A</v>
      </c>
      <c r="C246" s="5"/>
      <c r="D246" s="5"/>
      <c r="E246" s="5"/>
      <c r="F246" s="5"/>
      <c r="G246" s="49" t="s">
        <v>1961</v>
      </c>
      <c r="H246" s="5"/>
      <c r="I246" s="5"/>
      <c r="J246" s="5"/>
      <c r="K246" s="5"/>
      <c r="L246" s="5"/>
      <c r="M246" s="5"/>
      <c r="N246" s="5"/>
      <c r="O246" s="5"/>
      <c r="P246" s="5"/>
      <c r="Q246" s="5"/>
      <c r="R246" s="5"/>
      <c r="S246" s="216">
        <v>1</v>
      </c>
    </row>
    <row r="247" spans="2:19" ht="15.75">
      <c r="B247" s="187" t="str">
        <f t="shared" si="8"/>
        <v>A</v>
      </c>
      <c r="C247" s="5"/>
      <c r="D247" s="5"/>
      <c r="E247" s="5"/>
      <c r="F247" s="5"/>
      <c r="G247" s="49" t="s">
        <v>1962</v>
      </c>
      <c r="H247" s="5"/>
      <c r="I247" s="5"/>
      <c r="J247" s="5"/>
      <c r="K247" s="5"/>
      <c r="L247" s="5"/>
      <c r="M247" s="5"/>
      <c r="N247" s="5"/>
      <c r="O247" s="5"/>
      <c r="P247" s="5"/>
      <c r="Q247" s="5"/>
      <c r="R247" s="5"/>
      <c r="S247" s="216">
        <v>1</v>
      </c>
    </row>
    <row r="248" spans="2:19" ht="15.75">
      <c r="B248" s="187" t="str">
        <f t="shared" si="8"/>
        <v>A</v>
      </c>
      <c r="C248" s="5"/>
      <c r="D248" s="5"/>
      <c r="E248" s="5"/>
      <c r="F248" s="5"/>
      <c r="G248" s="48" t="s">
        <v>1963</v>
      </c>
      <c r="H248" s="5"/>
      <c r="I248" s="5"/>
      <c r="J248" s="5"/>
      <c r="K248" s="5"/>
      <c r="L248" s="5"/>
      <c r="M248" s="5"/>
      <c r="N248" s="5"/>
      <c r="O248" s="5"/>
      <c r="P248" s="5"/>
      <c r="Q248" s="5"/>
      <c r="R248" s="5"/>
      <c r="S248" s="216">
        <v>1</v>
      </c>
    </row>
    <row r="249" spans="2:19" ht="15.75">
      <c r="B249" s="187" t="str">
        <f t="shared" si="8"/>
        <v>►</v>
      </c>
      <c r="C249" s="5"/>
      <c r="D249" s="5"/>
      <c r="E249" s="5"/>
      <c r="F249" s="5"/>
      <c r="G249" s="5"/>
      <c r="H249" s="5"/>
      <c r="I249" s="5"/>
      <c r="J249" s="5"/>
      <c r="K249" s="5"/>
      <c r="L249" s="5"/>
      <c r="M249" s="5"/>
      <c r="N249" s="5"/>
      <c r="O249" s="5"/>
      <c r="P249" s="5"/>
      <c r="Q249" s="5"/>
      <c r="R249" s="5"/>
      <c r="S249" s="216">
        <v>1</v>
      </c>
    </row>
    <row r="250" spans="2:19" ht="15.75">
      <c r="B250" s="187" t="str">
        <f t="shared" si="8"/>
        <v>►</v>
      </c>
      <c r="C250" s="5"/>
      <c r="D250" s="5"/>
      <c r="E250" s="5"/>
      <c r="F250" s="5"/>
      <c r="G250" s="5"/>
      <c r="H250" s="5"/>
      <c r="I250" s="5"/>
      <c r="J250" s="5"/>
      <c r="K250" s="5"/>
      <c r="L250" s="5"/>
      <c r="M250" s="5"/>
      <c r="N250" s="5"/>
      <c r="O250" s="5"/>
      <c r="P250" s="5"/>
      <c r="Q250" s="5"/>
      <c r="R250" s="5"/>
      <c r="S250" s="216">
        <v>1</v>
      </c>
    </row>
    <row r="251" spans="2:19" ht="18">
      <c r="B251" s="187" t="str">
        <f t="shared" si="8"/>
        <v>A</v>
      </c>
      <c r="C251" s="5"/>
      <c r="D251" s="5"/>
      <c r="E251" s="5"/>
      <c r="F251" s="5"/>
      <c r="G251" s="366" t="s">
        <v>1964</v>
      </c>
      <c r="H251" s="5"/>
      <c r="I251" s="5"/>
      <c r="J251" s="5"/>
      <c r="K251" s="5"/>
      <c r="L251" s="5"/>
      <c r="M251" s="5"/>
      <c r="N251" s="5"/>
      <c r="O251" s="5"/>
      <c r="P251" s="5"/>
      <c r="Q251" s="5"/>
      <c r="R251" s="5"/>
      <c r="S251" s="216">
        <v>1</v>
      </c>
    </row>
    <row r="252" spans="2:19" ht="15.75">
      <c r="B252" s="187" t="str">
        <f t="shared" si="8"/>
        <v>►</v>
      </c>
      <c r="C252" s="5"/>
      <c r="D252" s="5"/>
      <c r="E252" s="5"/>
      <c r="F252" s="5"/>
      <c r="G252" s="48"/>
      <c r="H252" s="5"/>
      <c r="I252" s="5"/>
      <c r="J252" s="5"/>
      <c r="K252" s="5"/>
      <c r="L252" s="5"/>
      <c r="M252" s="5"/>
      <c r="N252" s="5"/>
      <c r="O252" s="5"/>
      <c r="P252" s="5"/>
      <c r="Q252" s="5"/>
      <c r="R252" s="5"/>
      <c r="S252" s="216">
        <v>1</v>
      </c>
    </row>
    <row r="253" spans="2:19" ht="15.75">
      <c r="B253" s="187" t="str">
        <f t="shared" si="8"/>
        <v>A</v>
      </c>
      <c r="C253" s="5"/>
      <c r="D253" s="5"/>
      <c r="E253" s="5"/>
      <c r="F253" s="5"/>
      <c r="G253" s="48" t="s">
        <v>1965</v>
      </c>
      <c r="H253" s="5"/>
      <c r="I253" s="5"/>
      <c r="J253" s="5"/>
      <c r="K253" s="5"/>
      <c r="L253" s="5"/>
      <c r="M253" s="5"/>
      <c r="N253" s="5"/>
      <c r="O253" s="5"/>
      <c r="P253" s="5"/>
      <c r="Q253" s="5"/>
      <c r="R253" s="5"/>
      <c r="S253" s="216">
        <v>1</v>
      </c>
    </row>
    <row r="254" spans="2:19" ht="15.75">
      <c r="B254" s="187" t="str">
        <f t="shared" si="8"/>
        <v>A</v>
      </c>
      <c r="C254" s="5"/>
      <c r="D254" s="5"/>
      <c r="E254" s="5"/>
      <c r="F254" s="5"/>
      <c r="G254" s="49" t="s">
        <v>1966</v>
      </c>
      <c r="H254" s="5"/>
      <c r="I254" s="5"/>
      <c r="J254" s="5"/>
      <c r="K254" s="5"/>
      <c r="L254" s="5"/>
      <c r="M254" s="5"/>
      <c r="N254" s="5"/>
      <c r="O254" s="5"/>
      <c r="P254" s="5"/>
      <c r="Q254" s="5"/>
      <c r="R254" s="5"/>
      <c r="S254" s="216">
        <v>1</v>
      </c>
    </row>
    <row r="255" spans="2:19" ht="15.75">
      <c r="B255" s="187" t="str">
        <f t="shared" si="8"/>
        <v>A</v>
      </c>
      <c r="C255" s="5"/>
      <c r="D255" s="5"/>
      <c r="E255" s="5"/>
      <c r="F255" s="5"/>
      <c r="G255" s="49" t="s">
        <v>1967</v>
      </c>
      <c r="H255" s="5"/>
      <c r="I255" s="5"/>
      <c r="J255" s="5"/>
      <c r="K255" s="5"/>
      <c r="L255" s="5"/>
      <c r="M255" s="5"/>
      <c r="N255" s="5"/>
      <c r="O255" s="5"/>
      <c r="P255" s="5"/>
      <c r="Q255" s="5"/>
      <c r="R255" s="5"/>
      <c r="S255" s="216">
        <v>1</v>
      </c>
    </row>
    <row r="256" spans="2:19" ht="15.75">
      <c r="B256" s="187" t="str">
        <f t="shared" si="8"/>
        <v>►</v>
      </c>
      <c r="C256" s="5"/>
      <c r="D256" s="5"/>
      <c r="E256" s="5"/>
      <c r="F256" s="5"/>
      <c r="G256" s="5"/>
      <c r="H256" s="5"/>
      <c r="I256" s="5"/>
      <c r="J256" s="5"/>
      <c r="K256" s="5"/>
      <c r="L256" s="5"/>
      <c r="M256" s="5"/>
      <c r="N256" s="5"/>
      <c r="O256" s="5"/>
      <c r="P256" s="5"/>
      <c r="Q256" s="5"/>
      <c r="R256" s="5"/>
      <c r="S256" s="216">
        <v>1</v>
      </c>
    </row>
    <row r="257" spans="2:19" ht="15.75">
      <c r="B257" s="187" t="str">
        <f t="shared" si="8"/>
        <v>►</v>
      </c>
      <c r="C257" s="5"/>
      <c r="D257" s="5"/>
      <c r="E257" s="5"/>
      <c r="F257" s="5"/>
      <c r="G257" s="5"/>
      <c r="H257" s="5"/>
      <c r="I257" s="5"/>
      <c r="J257" s="5"/>
      <c r="K257" s="5"/>
      <c r="L257" s="5"/>
      <c r="M257" s="5"/>
      <c r="N257" s="5"/>
      <c r="O257" s="5"/>
      <c r="P257" s="5"/>
      <c r="Q257" s="5"/>
      <c r="R257" s="5"/>
      <c r="S257" s="216">
        <v>1</v>
      </c>
    </row>
    <row r="258" spans="2:19" ht="18">
      <c r="B258" s="187" t="str">
        <f t="shared" si="8"/>
        <v>A</v>
      </c>
      <c r="C258" s="5"/>
      <c r="D258" s="5"/>
      <c r="E258" s="5"/>
      <c r="F258" s="5"/>
      <c r="G258" s="366" t="s">
        <v>1968</v>
      </c>
      <c r="H258" s="5"/>
      <c r="I258" s="5"/>
      <c r="J258" s="5"/>
      <c r="K258" s="5"/>
      <c r="L258" s="5"/>
      <c r="M258" s="5"/>
      <c r="N258" s="5"/>
      <c r="O258" s="5"/>
      <c r="P258" s="5"/>
      <c r="Q258" s="5"/>
      <c r="R258" s="5"/>
      <c r="S258" s="216">
        <v>1</v>
      </c>
    </row>
    <row r="259" spans="2:19" ht="15.75">
      <c r="B259" s="187" t="str">
        <f t="shared" si="8"/>
        <v>►</v>
      </c>
      <c r="C259" s="5"/>
      <c r="D259" s="5"/>
      <c r="E259" s="5"/>
      <c r="F259" s="5"/>
      <c r="G259" s="48"/>
      <c r="H259" s="5"/>
      <c r="I259" s="5"/>
      <c r="J259" s="5"/>
      <c r="K259" s="5"/>
      <c r="L259" s="5"/>
      <c r="M259" s="5"/>
      <c r="N259" s="5"/>
      <c r="O259" s="5"/>
      <c r="P259" s="5"/>
      <c r="Q259" s="5"/>
      <c r="R259" s="5"/>
      <c r="S259" s="216">
        <v>1</v>
      </c>
    </row>
    <row r="260" spans="2:19" ht="15.75">
      <c r="B260" s="187" t="str">
        <f t="shared" si="8"/>
        <v>A</v>
      </c>
      <c r="C260" s="5"/>
      <c r="D260" s="5"/>
      <c r="E260" s="5"/>
      <c r="F260" s="5"/>
      <c r="G260" s="51" t="s">
        <v>1969</v>
      </c>
      <c r="H260" s="5"/>
      <c r="I260" s="5"/>
      <c r="J260" s="5"/>
      <c r="K260" s="5"/>
      <c r="L260" s="5"/>
      <c r="M260" s="5"/>
      <c r="N260" s="5"/>
      <c r="O260" s="5"/>
      <c r="P260" s="5"/>
      <c r="Q260" s="5"/>
      <c r="R260" s="5"/>
      <c r="S260" s="216">
        <v>1</v>
      </c>
    </row>
    <row r="261" spans="2:19" ht="15.75">
      <c r="B261" s="187" t="str">
        <f t="shared" si="8"/>
        <v>A</v>
      </c>
      <c r="C261" s="5"/>
      <c r="D261" s="5"/>
      <c r="E261" s="5"/>
      <c r="F261" s="5"/>
      <c r="G261" s="51" t="s">
        <v>1970</v>
      </c>
      <c r="H261" s="5"/>
      <c r="I261" s="5"/>
      <c r="J261" s="5"/>
      <c r="K261" s="5"/>
      <c r="L261" s="5"/>
      <c r="M261" s="5"/>
      <c r="N261" s="5"/>
      <c r="O261" s="5"/>
      <c r="P261" s="5"/>
      <c r="Q261" s="5"/>
      <c r="R261" s="5"/>
      <c r="S261" s="216">
        <v>1</v>
      </c>
    </row>
    <row r="262" spans="2:19" ht="15.75">
      <c r="B262" s="187" t="str">
        <f t="shared" si="8"/>
        <v>►</v>
      </c>
      <c r="C262" s="5"/>
      <c r="D262" s="5"/>
      <c r="E262" s="5"/>
      <c r="F262" s="5"/>
      <c r="G262" s="5"/>
      <c r="H262" s="5"/>
      <c r="I262" s="5"/>
      <c r="J262" s="5"/>
      <c r="K262" s="5"/>
      <c r="L262" s="5"/>
      <c r="M262" s="5"/>
      <c r="N262" s="5"/>
      <c r="O262" s="5"/>
      <c r="P262" s="5"/>
      <c r="Q262" s="5"/>
      <c r="R262" s="5"/>
      <c r="S262" s="216">
        <v>1</v>
      </c>
    </row>
    <row r="263" spans="2:19" ht="15.75">
      <c r="B263" s="187" t="str">
        <f t="shared" si="8"/>
        <v>A</v>
      </c>
      <c r="C263" s="5"/>
      <c r="D263" s="5"/>
      <c r="E263" s="5"/>
      <c r="F263" s="5"/>
      <c r="G263" s="5" t="s">
        <v>2040</v>
      </c>
      <c r="H263" s="5"/>
      <c r="I263" s="5"/>
      <c r="J263" s="5"/>
      <c r="K263" s="5"/>
      <c r="L263" s="5"/>
      <c r="M263" s="5"/>
      <c r="N263" s="5"/>
      <c r="O263" s="5"/>
      <c r="P263" s="5"/>
      <c r="Q263" s="5"/>
      <c r="R263" s="5"/>
      <c r="S263" s="216">
        <v>1</v>
      </c>
    </row>
    <row r="264" spans="2:19" ht="15.75">
      <c r="B264" s="187" t="str">
        <f t="shared" si="8"/>
        <v>A</v>
      </c>
      <c r="C264" s="5"/>
      <c r="D264" s="5"/>
      <c r="E264" s="5"/>
      <c r="F264" s="5"/>
      <c r="G264" s="5" t="s">
        <v>2041</v>
      </c>
      <c r="H264" s="5"/>
      <c r="I264" s="5"/>
      <c r="J264" s="5"/>
      <c r="K264" s="5"/>
      <c r="L264" s="5"/>
      <c r="M264" s="5"/>
      <c r="N264" s="5"/>
      <c r="O264" s="5"/>
      <c r="P264" s="5"/>
      <c r="Q264" s="5"/>
      <c r="R264" s="5"/>
      <c r="S264" s="216">
        <v>1</v>
      </c>
    </row>
    <row r="265" spans="2:19" ht="15.75">
      <c r="B265" s="187" t="str">
        <f t="shared" si="8"/>
        <v>►</v>
      </c>
      <c r="C265" s="5"/>
      <c r="D265" s="5"/>
      <c r="E265" s="5"/>
      <c r="F265" s="5"/>
      <c r="G265" s="5"/>
      <c r="H265" s="5"/>
      <c r="I265" s="5"/>
      <c r="J265" s="5"/>
      <c r="K265" s="5"/>
      <c r="L265" s="5"/>
      <c r="M265" s="5"/>
      <c r="N265" s="5"/>
      <c r="O265" s="5"/>
      <c r="P265" s="5"/>
      <c r="Q265" s="5"/>
      <c r="R265" s="5"/>
      <c r="S265" s="216">
        <v>1</v>
      </c>
    </row>
    <row r="266" spans="2:19" ht="18">
      <c r="B266" s="187" t="str">
        <f t="shared" si="8"/>
        <v>A</v>
      </c>
      <c r="C266" s="5"/>
      <c r="D266" s="5"/>
      <c r="E266" s="5"/>
      <c r="F266" s="5"/>
      <c r="G266" s="366" t="s">
        <v>5206</v>
      </c>
      <c r="H266" s="5"/>
      <c r="I266" s="5"/>
      <c r="J266" s="5"/>
      <c r="K266" s="5"/>
      <c r="L266" s="5"/>
      <c r="M266" s="5"/>
      <c r="N266" s="5"/>
      <c r="O266" s="5"/>
      <c r="P266" s="5"/>
      <c r="Q266" s="5"/>
      <c r="R266" s="5"/>
      <c r="S266" s="216">
        <v>1</v>
      </c>
    </row>
    <row r="267" spans="2:19" ht="18">
      <c r="B267" s="187" t="str">
        <f t="shared" si="8"/>
        <v>A</v>
      </c>
      <c r="C267" s="5"/>
      <c r="D267" s="5"/>
      <c r="E267" s="5"/>
      <c r="F267" s="5"/>
      <c r="G267" s="366" t="s">
        <v>5207</v>
      </c>
      <c r="H267" s="5"/>
      <c r="I267" s="5"/>
      <c r="J267" s="5"/>
      <c r="K267" s="5"/>
      <c r="L267" s="5"/>
      <c r="M267" s="5"/>
      <c r="N267" s="5"/>
      <c r="O267" s="5"/>
      <c r="P267" s="5"/>
      <c r="Q267" s="5"/>
      <c r="R267" s="5"/>
      <c r="S267" s="216">
        <v>1</v>
      </c>
    </row>
    <row r="268" spans="2:19" ht="15.75">
      <c r="B268" s="187" t="str">
        <f t="shared" si="8"/>
        <v>►</v>
      </c>
      <c r="C268" s="5"/>
      <c r="D268" s="5"/>
      <c r="E268" s="5"/>
      <c r="F268" s="5"/>
      <c r="G268" s="5"/>
      <c r="H268" s="5"/>
      <c r="I268" s="5"/>
      <c r="J268" s="5"/>
      <c r="K268" s="5"/>
      <c r="L268" s="5"/>
      <c r="M268" s="5"/>
      <c r="N268" s="5"/>
      <c r="O268" s="5"/>
      <c r="P268" s="5"/>
      <c r="Q268" s="5"/>
      <c r="R268" s="5"/>
      <c r="S268" s="216">
        <v>1</v>
      </c>
    </row>
    <row r="269" spans="2:19" ht="18">
      <c r="B269" s="187" t="str">
        <f t="shared" si="8"/>
        <v>A</v>
      </c>
      <c r="C269" s="5"/>
      <c r="D269" s="5"/>
      <c r="E269" s="5"/>
      <c r="F269" s="5"/>
      <c r="G269" s="366" t="s">
        <v>5198</v>
      </c>
      <c r="H269" s="5"/>
      <c r="I269" s="5"/>
      <c r="J269" s="5"/>
      <c r="K269" s="5"/>
      <c r="L269" s="5"/>
      <c r="M269" s="5"/>
      <c r="N269" s="5"/>
      <c r="O269" s="5"/>
      <c r="P269" s="5"/>
      <c r="Q269" s="5"/>
      <c r="R269" s="5"/>
      <c r="S269" s="216">
        <v>1</v>
      </c>
    </row>
    <row r="270" spans="2:19" ht="15.75">
      <c r="B270" s="187" t="str">
        <f t="shared" si="8"/>
        <v>►</v>
      </c>
      <c r="C270" s="5"/>
      <c r="D270" s="5"/>
      <c r="E270" s="5"/>
      <c r="F270" s="5"/>
      <c r="G270" s="48"/>
      <c r="H270" s="5"/>
      <c r="I270" s="5"/>
      <c r="J270" s="5"/>
      <c r="K270" s="5"/>
      <c r="L270" s="5"/>
      <c r="M270" s="5"/>
      <c r="N270" s="5"/>
      <c r="O270" s="5"/>
      <c r="P270" s="5"/>
      <c r="Q270" s="5"/>
      <c r="R270" s="5"/>
      <c r="S270" s="216">
        <v>1</v>
      </c>
    </row>
    <row r="271" spans="2:19" ht="15.75">
      <c r="B271" s="187" t="str">
        <f t="shared" si="8"/>
        <v>A</v>
      </c>
      <c r="C271" s="5"/>
      <c r="D271" s="5"/>
      <c r="E271" s="5"/>
      <c r="F271" s="5"/>
      <c r="G271" s="51" t="s">
        <v>5199</v>
      </c>
      <c r="H271" s="5"/>
      <c r="I271" s="5"/>
      <c r="J271" s="5"/>
      <c r="K271" s="5"/>
      <c r="L271" s="5"/>
      <c r="M271" s="5"/>
      <c r="N271" s="5"/>
      <c r="O271" s="5"/>
      <c r="P271" s="5"/>
      <c r="Q271" s="5"/>
      <c r="R271" s="5"/>
      <c r="S271" s="216">
        <v>1</v>
      </c>
    </row>
    <row r="272" spans="2:19" ht="15.75">
      <c r="B272" s="187" t="str">
        <f t="shared" si="8"/>
        <v>A</v>
      </c>
      <c r="C272" s="5"/>
      <c r="D272" s="5"/>
      <c r="E272" s="5"/>
      <c r="F272" s="5"/>
      <c r="G272" s="48" t="s">
        <v>5208</v>
      </c>
      <c r="H272" s="5"/>
      <c r="I272" s="5"/>
      <c r="J272" s="5"/>
      <c r="K272" s="5"/>
      <c r="L272" s="5"/>
      <c r="M272" s="5"/>
      <c r="N272" s="5"/>
      <c r="O272" s="5"/>
      <c r="P272" s="5"/>
      <c r="Q272" s="5"/>
      <c r="R272" s="5"/>
      <c r="S272" s="216">
        <v>1</v>
      </c>
    </row>
    <row r="273" spans="2:19" ht="15.75">
      <c r="B273" s="187" t="str">
        <f t="shared" si="8"/>
        <v>A</v>
      </c>
      <c r="C273" s="5"/>
      <c r="D273" s="5"/>
      <c r="E273" s="5"/>
      <c r="F273" s="5"/>
      <c r="G273" s="5" t="s">
        <v>5209</v>
      </c>
      <c r="H273" s="5"/>
      <c r="I273" s="5"/>
      <c r="J273" s="5"/>
      <c r="K273" s="5"/>
      <c r="L273" s="5"/>
      <c r="M273" s="5"/>
      <c r="N273" s="5"/>
      <c r="O273" s="5"/>
      <c r="P273" s="5"/>
      <c r="Q273" s="5"/>
      <c r="R273" s="5"/>
      <c r="S273" s="216">
        <v>1</v>
      </c>
    </row>
    <row r="274" spans="2:19" ht="15.75">
      <c r="B274" s="187" t="str">
        <f t="shared" si="8"/>
        <v>►</v>
      </c>
      <c r="C274" s="5"/>
      <c r="D274" s="5"/>
      <c r="E274" s="5"/>
      <c r="F274" s="5"/>
      <c r="G274" s="5"/>
      <c r="H274" s="5"/>
      <c r="I274" s="5"/>
      <c r="J274" s="5"/>
      <c r="K274" s="5"/>
      <c r="L274" s="5"/>
      <c r="M274" s="5"/>
      <c r="N274" s="5"/>
      <c r="O274" s="5"/>
      <c r="P274" s="5"/>
      <c r="Q274" s="5"/>
      <c r="R274" s="5"/>
      <c r="S274" s="216">
        <v>1</v>
      </c>
    </row>
    <row r="275" spans="2:19" ht="18">
      <c r="B275" s="187" t="str">
        <f t="shared" si="8"/>
        <v>A</v>
      </c>
      <c r="C275" s="5"/>
      <c r="D275" s="5"/>
      <c r="E275" s="5"/>
      <c r="F275" s="5"/>
      <c r="G275" s="366" t="s">
        <v>5200</v>
      </c>
      <c r="H275" s="5"/>
      <c r="I275" s="5"/>
      <c r="J275" s="5"/>
      <c r="K275" s="5"/>
      <c r="L275" s="5"/>
      <c r="M275" s="5"/>
      <c r="N275" s="5"/>
      <c r="O275" s="5"/>
      <c r="P275" s="5"/>
      <c r="Q275" s="5"/>
      <c r="R275" s="5"/>
      <c r="S275" s="216">
        <v>1</v>
      </c>
    </row>
    <row r="276" spans="2:19" ht="15.75">
      <c r="B276" s="187" t="str">
        <f t="shared" si="8"/>
        <v>►</v>
      </c>
      <c r="C276" s="5"/>
      <c r="D276" s="5"/>
      <c r="E276" s="5"/>
      <c r="F276" s="5"/>
      <c r="G276" s="48"/>
      <c r="H276" s="5"/>
      <c r="I276" s="5"/>
      <c r="J276" s="5"/>
      <c r="K276" s="5"/>
      <c r="L276" s="5"/>
      <c r="M276" s="5"/>
      <c r="N276" s="5"/>
      <c r="O276" s="5"/>
      <c r="P276" s="5"/>
      <c r="Q276" s="5"/>
      <c r="R276" s="5"/>
      <c r="S276" s="216">
        <v>1</v>
      </c>
    </row>
    <row r="277" spans="2:19" ht="15.75">
      <c r="B277" s="187" t="str">
        <f t="shared" si="8"/>
        <v>A</v>
      </c>
      <c r="C277" s="5"/>
      <c r="D277" s="5"/>
      <c r="E277" s="5"/>
      <c r="F277" s="5"/>
      <c r="G277" s="51" t="s">
        <v>5201</v>
      </c>
      <c r="H277" s="5"/>
      <c r="I277" s="5"/>
      <c r="J277" s="5"/>
      <c r="K277" s="5"/>
      <c r="L277" s="5"/>
      <c r="M277" s="5"/>
      <c r="N277" s="5"/>
      <c r="O277" s="5"/>
      <c r="P277" s="5"/>
      <c r="Q277" s="5"/>
      <c r="R277" s="5"/>
      <c r="S277" s="216">
        <v>1</v>
      </c>
    </row>
    <row r="278" spans="2:19" ht="15.75">
      <c r="B278" s="187" t="str">
        <f t="shared" ref="B278:B294" si="9">IF(G278&lt;&gt;"","A","►")</f>
        <v>►</v>
      </c>
      <c r="C278" s="5"/>
      <c r="D278" s="5"/>
      <c r="E278" s="5"/>
      <c r="F278" s="5"/>
      <c r="G278" s="48"/>
      <c r="H278" s="5"/>
      <c r="I278" s="5"/>
      <c r="J278" s="5"/>
      <c r="K278" s="5"/>
      <c r="L278" s="5"/>
      <c r="M278" s="5"/>
      <c r="N278" s="5"/>
      <c r="O278" s="5"/>
      <c r="P278" s="5"/>
      <c r="Q278" s="5"/>
      <c r="R278" s="5"/>
      <c r="S278" s="216">
        <v>1</v>
      </c>
    </row>
    <row r="279" spans="2:19" ht="15.75">
      <c r="B279" s="187" t="str">
        <f t="shared" si="9"/>
        <v>A</v>
      </c>
      <c r="C279" s="5"/>
      <c r="D279" s="5"/>
      <c r="E279" s="5"/>
      <c r="F279" s="5"/>
      <c r="G279" s="49" t="s">
        <v>5210</v>
      </c>
      <c r="H279" s="5"/>
      <c r="I279" s="5"/>
      <c r="J279" s="5"/>
      <c r="K279" s="5"/>
      <c r="L279" s="5"/>
      <c r="M279" s="5"/>
      <c r="N279" s="5"/>
      <c r="O279" s="5"/>
      <c r="P279" s="5"/>
      <c r="Q279" s="5"/>
      <c r="R279" s="5"/>
      <c r="S279" s="216">
        <v>1</v>
      </c>
    </row>
    <row r="280" spans="2:19" ht="15.75">
      <c r="B280" s="187" t="str">
        <f t="shared" si="9"/>
        <v>A</v>
      </c>
      <c r="C280" s="5"/>
      <c r="D280" s="5"/>
      <c r="E280" s="5"/>
      <c r="F280" s="5"/>
      <c r="G280" s="49" t="s">
        <v>5211</v>
      </c>
      <c r="H280" s="5"/>
      <c r="I280" s="5"/>
      <c r="J280" s="5"/>
      <c r="K280" s="5"/>
      <c r="L280" s="5"/>
      <c r="M280" s="5"/>
      <c r="N280" s="5"/>
      <c r="O280" s="5"/>
      <c r="P280" s="5"/>
      <c r="Q280" s="5"/>
      <c r="R280" s="5"/>
      <c r="S280" s="216">
        <v>1</v>
      </c>
    </row>
    <row r="281" spans="2:19" ht="15.75">
      <c r="B281" s="187" t="str">
        <f t="shared" si="9"/>
        <v>►</v>
      </c>
      <c r="C281" s="5"/>
      <c r="D281" s="5"/>
      <c r="E281" s="5"/>
      <c r="F281" s="5"/>
      <c r="G281" s="49"/>
      <c r="H281" s="5"/>
      <c r="I281" s="5"/>
      <c r="J281" s="5"/>
      <c r="K281" s="5"/>
      <c r="L281" s="5"/>
      <c r="M281" s="5"/>
      <c r="N281" s="5"/>
      <c r="O281" s="5"/>
      <c r="P281" s="5"/>
      <c r="Q281" s="5"/>
      <c r="R281" s="5"/>
      <c r="S281" s="216">
        <v>1</v>
      </c>
    </row>
    <row r="282" spans="2:19" ht="15.75">
      <c r="B282" s="187" t="str">
        <f t="shared" si="9"/>
        <v>A</v>
      </c>
      <c r="C282" s="5"/>
      <c r="D282" s="5"/>
      <c r="E282" s="5"/>
      <c r="F282" s="5"/>
      <c r="G282" s="49" t="s">
        <v>5202</v>
      </c>
      <c r="H282" s="5"/>
      <c r="I282" s="5"/>
      <c r="J282" s="5"/>
      <c r="K282" s="5"/>
      <c r="L282" s="5"/>
      <c r="M282" s="5"/>
      <c r="N282" s="5"/>
      <c r="O282" s="5"/>
      <c r="P282" s="5"/>
      <c r="Q282" s="5"/>
      <c r="R282" s="5"/>
      <c r="S282" s="216">
        <v>1</v>
      </c>
    </row>
    <row r="283" spans="2:19" ht="15.75">
      <c r="B283" s="187" t="str">
        <f t="shared" si="9"/>
        <v>►</v>
      </c>
      <c r="C283" s="5"/>
      <c r="D283" s="5"/>
      <c r="E283" s="5"/>
      <c r="F283" s="5"/>
      <c r="G283" s="48"/>
      <c r="H283" s="5"/>
      <c r="I283" s="5"/>
      <c r="J283" s="5"/>
      <c r="K283" s="5"/>
      <c r="L283" s="5"/>
      <c r="M283" s="5"/>
      <c r="N283" s="5"/>
      <c r="O283" s="5"/>
      <c r="P283" s="5"/>
      <c r="Q283" s="5"/>
      <c r="R283" s="5"/>
      <c r="S283" s="216">
        <v>1</v>
      </c>
    </row>
    <row r="284" spans="2:19" ht="15.75">
      <c r="B284" s="187" t="str">
        <f t="shared" si="9"/>
        <v>A</v>
      </c>
      <c r="C284" s="5"/>
      <c r="D284" s="5"/>
      <c r="E284" s="5"/>
      <c r="F284" s="5"/>
      <c r="G284" s="51" t="s">
        <v>5203</v>
      </c>
      <c r="H284" s="5"/>
      <c r="I284" s="5"/>
      <c r="J284" s="5"/>
      <c r="K284" s="5"/>
      <c r="L284" s="5"/>
      <c r="M284" s="5"/>
      <c r="N284" s="5"/>
      <c r="O284" s="5"/>
      <c r="P284" s="5"/>
      <c r="Q284" s="5"/>
      <c r="R284" s="5"/>
      <c r="S284" s="216">
        <v>1</v>
      </c>
    </row>
    <row r="285" spans="2:19" ht="15.75">
      <c r="B285" s="187" t="str">
        <f t="shared" si="9"/>
        <v>►</v>
      </c>
      <c r="C285" s="5"/>
      <c r="D285" s="5"/>
      <c r="E285" s="5"/>
      <c r="F285" s="5"/>
      <c r="G285" s="48"/>
      <c r="H285" s="5"/>
      <c r="I285" s="5"/>
      <c r="J285" s="5"/>
      <c r="K285" s="5"/>
      <c r="L285" s="5"/>
      <c r="M285" s="5"/>
      <c r="N285" s="5"/>
      <c r="O285" s="5"/>
      <c r="P285" s="5"/>
      <c r="Q285" s="5"/>
      <c r="R285" s="5"/>
      <c r="S285" s="216">
        <v>1</v>
      </c>
    </row>
    <row r="286" spans="2:19" ht="15.75">
      <c r="B286" s="187" t="str">
        <f t="shared" si="9"/>
        <v>A</v>
      </c>
      <c r="C286" s="5"/>
      <c r="D286" s="5"/>
      <c r="E286" s="5"/>
      <c r="F286" s="5"/>
      <c r="G286" s="49" t="s">
        <v>5212</v>
      </c>
      <c r="H286" s="5"/>
      <c r="I286" s="5"/>
      <c r="J286" s="5"/>
      <c r="K286" s="5"/>
      <c r="L286" s="5"/>
      <c r="M286" s="5"/>
      <c r="N286" s="5"/>
      <c r="O286" s="5"/>
      <c r="P286" s="5"/>
      <c r="Q286" s="5"/>
      <c r="R286" s="5"/>
      <c r="S286" s="216">
        <v>1</v>
      </c>
    </row>
    <row r="287" spans="2:19" ht="15.75">
      <c r="B287" s="187" t="str">
        <f t="shared" si="9"/>
        <v>A</v>
      </c>
      <c r="C287" s="5"/>
      <c r="D287" s="5"/>
      <c r="E287" s="5"/>
      <c r="F287" s="5"/>
      <c r="G287" s="48" t="s">
        <v>5213</v>
      </c>
      <c r="H287" s="5"/>
      <c r="I287" s="5"/>
      <c r="J287" s="5"/>
      <c r="K287" s="5"/>
      <c r="L287" s="5"/>
      <c r="M287" s="5"/>
      <c r="N287" s="5"/>
      <c r="O287" s="5"/>
      <c r="P287" s="5"/>
      <c r="Q287" s="5"/>
      <c r="R287" s="5"/>
      <c r="S287" s="216">
        <v>1</v>
      </c>
    </row>
    <row r="288" spans="2:19" ht="15.75">
      <c r="B288" s="187" t="str">
        <f t="shared" si="9"/>
        <v>►</v>
      </c>
      <c r="C288" s="5"/>
      <c r="D288" s="5"/>
      <c r="E288" s="5"/>
      <c r="F288" s="5"/>
      <c r="G288" s="48"/>
      <c r="H288" s="5"/>
      <c r="I288" s="5"/>
      <c r="J288" s="5"/>
      <c r="K288" s="5"/>
      <c r="L288" s="5"/>
      <c r="M288" s="5"/>
      <c r="N288" s="5"/>
      <c r="O288" s="5"/>
      <c r="P288" s="5"/>
      <c r="Q288" s="5"/>
      <c r="R288" s="5"/>
      <c r="S288" s="216">
        <v>1</v>
      </c>
    </row>
    <row r="289" spans="1:21" ht="15.75">
      <c r="B289" s="187" t="str">
        <f t="shared" si="9"/>
        <v>A</v>
      </c>
      <c r="C289" s="5"/>
      <c r="D289" s="5"/>
      <c r="E289" s="5"/>
      <c r="F289" s="5"/>
      <c r="G289" s="51" t="s">
        <v>5204</v>
      </c>
      <c r="H289" s="5"/>
      <c r="I289" s="5"/>
      <c r="J289" s="5"/>
      <c r="K289" s="5"/>
      <c r="L289" s="5"/>
      <c r="M289" s="5"/>
      <c r="N289" s="5"/>
      <c r="O289" s="5"/>
      <c r="P289" s="5"/>
      <c r="Q289" s="5"/>
      <c r="R289" s="5"/>
      <c r="S289" s="216">
        <v>1</v>
      </c>
    </row>
    <row r="290" spans="1:21" ht="15.75">
      <c r="B290" s="187" t="str">
        <f t="shared" si="9"/>
        <v>►</v>
      </c>
      <c r="C290" s="5"/>
      <c r="D290" s="5"/>
      <c r="E290" s="5"/>
      <c r="F290" s="5"/>
      <c r="G290" s="48"/>
      <c r="H290" s="5"/>
      <c r="I290" s="5"/>
      <c r="J290" s="5"/>
      <c r="K290" s="5"/>
      <c r="L290" s="5"/>
      <c r="M290" s="5"/>
      <c r="N290" s="5"/>
      <c r="O290" s="5"/>
      <c r="P290" s="5"/>
      <c r="Q290" s="5"/>
      <c r="R290" s="5"/>
      <c r="S290" s="216">
        <v>1</v>
      </c>
    </row>
    <row r="291" spans="1:21" ht="15.75">
      <c r="B291" s="187" t="str">
        <f t="shared" si="9"/>
        <v>A</v>
      </c>
      <c r="C291" s="5"/>
      <c r="D291" s="5"/>
      <c r="E291" s="5"/>
      <c r="F291" s="5"/>
      <c r="G291" s="49" t="s">
        <v>5205</v>
      </c>
      <c r="H291" s="5"/>
      <c r="I291" s="5"/>
      <c r="J291" s="5"/>
      <c r="K291" s="5"/>
      <c r="L291" s="5"/>
      <c r="M291" s="5"/>
      <c r="N291" s="5"/>
      <c r="O291" s="5"/>
      <c r="P291" s="5"/>
      <c r="Q291" s="5"/>
      <c r="R291" s="5"/>
      <c r="S291" s="216">
        <v>1</v>
      </c>
    </row>
    <row r="292" spans="1:21" ht="15.75">
      <c r="B292" s="187" t="str">
        <f t="shared" si="9"/>
        <v>►</v>
      </c>
      <c r="C292" s="5"/>
      <c r="D292" s="5"/>
      <c r="E292" s="5"/>
      <c r="F292" s="5"/>
      <c r="G292" s="5"/>
      <c r="H292" s="5"/>
      <c r="I292" s="5"/>
      <c r="J292" s="5"/>
      <c r="K292" s="5"/>
      <c r="L292" s="5"/>
      <c r="M292" s="5"/>
      <c r="N292" s="5"/>
      <c r="O292" s="5"/>
      <c r="P292" s="5"/>
      <c r="Q292" s="5"/>
      <c r="R292" s="5"/>
      <c r="S292" s="216">
        <v>1</v>
      </c>
    </row>
    <row r="293" spans="1:21" ht="15.75">
      <c r="B293" s="187" t="str">
        <f t="shared" si="9"/>
        <v>A</v>
      </c>
      <c r="C293" s="5"/>
      <c r="D293" s="5"/>
      <c r="E293" s="5"/>
      <c r="F293" s="5"/>
      <c r="G293" s="5" t="s">
        <v>5214</v>
      </c>
      <c r="H293" s="5"/>
      <c r="I293" s="5"/>
      <c r="J293" s="5"/>
      <c r="K293" s="5"/>
      <c r="L293" s="5"/>
      <c r="M293" s="5"/>
      <c r="N293" s="5"/>
      <c r="O293" s="5"/>
      <c r="P293" s="5"/>
      <c r="Q293" s="5"/>
      <c r="R293" s="5"/>
      <c r="S293" s="216">
        <v>1</v>
      </c>
    </row>
    <row r="294" spans="1:21" ht="15.75">
      <c r="B294" s="187" t="str">
        <f t="shared" si="9"/>
        <v>A</v>
      </c>
      <c r="C294" s="5"/>
      <c r="D294" s="5"/>
      <c r="E294" s="5"/>
      <c r="F294" s="5"/>
      <c r="G294" s="5" t="s">
        <v>5215</v>
      </c>
      <c r="H294" s="5"/>
      <c r="I294" s="5"/>
      <c r="J294" s="5"/>
      <c r="K294" s="5"/>
      <c r="L294" s="5"/>
      <c r="M294" s="5"/>
      <c r="N294" s="5"/>
      <c r="O294" s="5"/>
      <c r="P294" s="5"/>
      <c r="Q294" s="5"/>
      <c r="R294" s="5"/>
      <c r="S294" s="216">
        <v>1</v>
      </c>
    </row>
    <row r="295" spans="1:21">
      <c r="C295" s="5"/>
      <c r="D295" s="5"/>
      <c r="E295" s="5"/>
      <c r="F295" s="5"/>
      <c r="G295" s="5"/>
      <c r="H295" s="5"/>
      <c r="I295" s="5"/>
      <c r="J295" s="5"/>
      <c r="K295" s="5"/>
      <c r="L295" s="5"/>
      <c r="M295" s="5"/>
      <c r="N295" s="5"/>
      <c r="O295" s="5"/>
      <c r="P295" s="5"/>
      <c r="Q295" s="5"/>
      <c r="R295" s="5"/>
      <c r="S295" s="629" t="s">
        <v>972</v>
      </c>
    </row>
    <row r="296" spans="1:21">
      <c r="A296" s="216">
        <v>1</v>
      </c>
      <c r="B296" s="216">
        <v>1</v>
      </c>
      <c r="C296" s="216">
        <v>1</v>
      </c>
      <c r="D296" s="216">
        <v>1</v>
      </c>
      <c r="E296" s="216">
        <v>1</v>
      </c>
      <c r="F296" s="216">
        <v>1</v>
      </c>
      <c r="G296" s="216">
        <v>1</v>
      </c>
      <c r="H296" s="216">
        <v>1</v>
      </c>
      <c r="I296" s="216">
        <v>1</v>
      </c>
      <c r="J296" s="216">
        <v>1</v>
      </c>
      <c r="K296" s="216">
        <v>1</v>
      </c>
      <c r="L296" s="216">
        <v>1</v>
      </c>
      <c r="M296" s="216">
        <v>1</v>
      </c>
      <c r="N296" s="216">
        <v>1</v>
      </c>
      <c r="O296" s="216">
        <v>1</v>
      </c>
      <c r="P296" s="216">
        <v>1</v>
      </c>
      <c r="Q296" s="216">
        <v>1</v>
      </c>
      <c r="R296" s="216">
        <v>1</v>
      </c>
      <c r="S296" s="1" t="str">
        <f>ADDRESS(ROW(),COLUMN(),4)</f>
        <v>S296</v>
      </c>
      <c r="T296" s="630"/>
      <c r="U296" s="631" t="str">
        <f>ADDRESS(ROW(),COLUMN(),4)</f>
        <v>U296</v>
      </c>
    </row>
  </sheetData>
  <mergeCells count="59">
    <mergeCell ref="N45:N46"/>
    <mergeCell ref="N23:N24"/>
    <mergeCell ref="N34:N35"/>
    <mergeCell ref="N12:N13"/>
    <mergeCell ref="G23:G24"/>
    <mergeCell ref="H23:H24"/>
    <mergeCell ref="I23:I24"/>
    <mergeCell ref="J23:J24"/>
    <mergeCell ref="K23:K24"/>
    <mergeCell ref="G12:G13"/>
    <mergeCell ref="H12:H13"/>
    <mergeCell ref="I12:I13"/>
    <mergeCell ref="J12:J13"/>
    <mergeCell ref="K12:K13"/>
    <mergeCell ref="G45:G46"/>
    <mergeCell ref="H45:H46"/>
    <mergeCell ref="I45:I46"/>
    <mergeCell ref="J45:J46"/>
    <mergeCell ref="K45:K46"/>
    <mergeCell ref="G34:G35"/>
    <mergeCell ref="H34:H35"/>
    <mergeCell ref="I34:I35"/>
    <mergeCell ref="J34:J35"/>
    <mergeCell ref="K34:K35"/>
    <mergeCell ref="N127:N128"/>
    <mergeCell ref="G56:G57"/>
    <mergeCell ref="H56:H57"/>
    <mergeCell ref="I56:I57"/>
    <mergeCell ref="J56:J57"/>
    <mergeCell ref="K56:K57"/>
    <mergeCell ref="G67:G68"/>
    <mergeCell ref="H67:H68"/>
    <mergeCell ref="I67:I68"/>
    <mergeCell ref="J67:J68"/>
    <mergeCell ref="K67:K68"/>
    <mergeCell ref="N67:N68"/>
    <mergeCell ref="N56:N57"/>
    <mergeCell ref="G127:G128"/>
    <mergeCell ref="H127:H128"/>
    <mergeCell ref="I127:I128"/>
    <mergeCell ref="J127:J128"/>
    <mergeCell ref="K127:K128"/>
    <mergeCell ref="G164:G165"/>
    <mergeCell ref="H164:H165"/>
    <mergeCell ref="I164:I165"/>
    <mergeCell ref="J164:J165"/>
    <mergeCell ref="K164:K165"/>
    <mergeCell ref="G145:G146"/>
    <mergeCell ref="H145:H146"/>
    <mergeCell ref="I145:I146"/>
    <mergeCell ref="J145:J146"/>
    <mergeCell ref="K145:K146"/>
    <mergeCell ref="N145:N146"/>
    <mergeCell ref="N183:N184"/>
    <mergeCell ref="G183:G184"/>
    <mergeCell ref="H183:H184"/>
    <mergeCell ref="I183:I184"/>
    <mergeCell ref="J183:J184"/>
    <mergeCell ref="K183:K18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B98C-BD3D-4A3F-BA16-EFCB507A680F}">
  <dimension ref="A1:AR268"/>
  <sheetViews>
    <sheetView zoomScaleNormal="100" workbookViewId="0">
      <selection activeCell="L76" sqref="L76"/>
    </sheetView>
  </sheetViews>
  <sheetFormatPr baseColWidth="10" defaultRowHeight="15"/>
  <cols>
    <col min="2" max="2" width="14.140625" customWidth="1"/>
    <col min="4" max="4" width="15.140625" customWidth="1"/>
    <col min="10" max="10" width="14.7109375" customWidth="1"/>
    <col min="17" max="17" width="17.85546875" customWidth="1"/>
    <col min="22" max="22" width="16.85546875" customWidth="1"/>
    <col min="42" max="42" width="8.7109375" style="213" customWidth="1"/>
    <col min="43" max="43" width="11.42578125" style="212"/>
    <col min="44" max="44" width="43.5703125" style="212" customWidth="1"/>
  </cols>
  <sheetData>
    <row r="1" spans="1:44">
      <c r="A1" s="2861" t="s">
        <v>5197</v>
      </c>
      <c r="B1" s="5"/>
      <c r="C1" s="5"/>
      <c r="D1" s="5"/>
      <c r="E1" s="5"/>
      <c r="F1" s="5"/>
      <c r="G1" s="5"/>
      <c r="H1" s="5"/>
      <c r="I1" s="5"/>
      <c r="J1" s="5"/>
      <c r="K1" s="5"/>
      <c r="L1" s="5"/>
      <c r="M1" s="5"/>
      <c r="N1" s="5"/>
      <c r="O1" s="5"/>
      <c r="AB1" s="5"/>
      <c r="AC1" s="5"/>
      <c r="AD1" s="5"/>
      <c r="AE1" s="5"/>
      <c r="AF1" s="5"/>
      <c r="AG1" s="5"/>
      <c r="AH1" s="5"/>
      <c r="AI1" s="5"/>
      <c r="AJ1" s="5"/>
      <c r="AK1" s="5"/>
      <c r="AL1" s="5"/>
      <c r="AM1" s="5"/>
      <c r="AN1" s="5"/>
      <c r="AO1" s="5"/>
      <c r="AP1" s="216">
        <v>1</v>
      </c>
      <c r="AQ1" s="584" t="str">
        <f>SUBSTITUTE(ADDRESS(1,COLUMN(),4),"1","")</f>
        <v>AQ</v>
      </c>
      <c r="AR1" s="585" t="str">
        <f>SUBSTITUTE(ADDRESS(1,COLUMN(),4),"1","")</f>
        <v>AR</v>
      </c>
    </row>
    <row r="2" spans="1:44">
      <c r="A2" s="5"/>
      <c r="B2" s="5"/>
      <c r="C2" s="5"/>
      <c r="D2" s="5"/>
      <c r="E2" s="5"/>
      <c r="F2" s="5"/>
      <c r="G2" s="5"/>
      <c r="H2" s="5"/>
      <c r="I2" s="5"/>
      <c r="J2" s="5"/>
      <c r="K2" s="5"/>
      <c r="L2" s="5"/>
      <c r="M2" s="5"/>
      <c r="N2" s="5"/>
      <c r="O2" s="5"/>
      <c r="AB2" s="5"/>
      <c r="AC2" s="5"/>
      <c r="AD2" s="5"/>
      <c r="AE2" s="5"/>
      <c r="AF2" s="5"/>
      <c r="AG2" s="5"/>
      <c r="AH2" s="5"/>
      <c r="AI2" s="5"/>
      <c r="AJ2" s="5"/>
      <c r="AK2" s="5"/>
      <c r="AL2" s="5"/>
      <c r="AM2" s="5"/>
      <c r="AN2" s="5"/>
      <c r="AO2" s="5"/>
      <c r="AP2" s="216">
        <v>1</v>
      </c>
      <c r="AQ2" s="11"/>
      <c r="AR2" s="11" t="s">
        <v>2004</v>
      </c>
    </row>
    <row r="3" spans="1:44" ht="21.75" thickBot="1">
      <c r="A3" s="5"/>
      <c r="B3" s="2852" t="s">
        <v>2</v>
      </c>
      <c r="C3" s="448"/>
      <c r="D3" s="274" t="s">
        <v>3</v>
      </c>
      <c r="E3" s="5"/>
      <c r="F3" s="5"/>
      <c r="G3" s="5"/>
      <c r="H3" s="5"/>
      <c r="I3" s="5"/>
      <c r="J3" s="5"/>
      <c r="K3" s="5"/>
      <c r="L3" s="5"/>
      <c r="M3" s="5"/>
      <c r="N3" s="5"/>
      <c r="O3" s="5"/>
      <c r="AL3" s="5"/>
      <c r="AM3" s="5"/>
      <c r="AN3" s="5"/>
      <c r="AO3" s="5"/>
      <c r="AP3" s="216">
        <v>1</v>
      </c>
      <c r="AQ3" s="23" cm="1">
        <f t="array" aca="1" ref="AQ3" ca="1">COUNTA(A1:AP268+COUNTBLANK(A1:AP268))</f>
        <v>11256</v>
      </c>
      <c r="AR3" s="24" t="str">
        <f>"cellules entre"&amp;" " &amp;A1&amp;" et  "&amp;AP268</f>
        <v>cellules entre A1 et  AP268</v>
      </c>
    </row>
    <row r="4" spans="1:44" ht="15.75">
      <c r="A4" s="5"/>
      <c r="B4" s="5" t="s">
        <v>4</v>
      </c>
      <c r="C4" s="5"/>
      <c r="D4" s="5"/>
      <c r="E4" s="5"/>
      <c r="F4" s="5"/>
      <c r="G4" s="5"/>
      <c r="H4" s="5"/>
      <c r="I4" s="5"/>
      <c r="J4" s="5"/>
      <c r="K4" s="5"/>
      <c r="L4" s="5"/>
      <c r="M4" s="5"/>
      <c r="N4" s="5"/>
      <c r="O4" s="5"/>
      <c r="P4" s="15"/>
      <c r="Q4" s="16"/>
      <c r="R4" s="16"/>
      <c r="S4" s="16"/>
      <c r="T4" s="16"/>
      <c r="U4" s="16"/>
      <c r="V4" s="16"/>
      <c r="W4" s="16"/>
      <c r="X4" s="16"/>
      <c r="Y4" s="16"/>
      <c r="Z4" s="17"/>
      <c r="AL4" s="5"/>
      <c r="AM4" s="5"/>
      <c r="AN4" s="5"/>
      <c r="AO4" s="5"/>
      <c r="AP4" s="216">
        <v>1</v>
      </c>
      <c r="AQ4" s="23">
        <f ca="1">COUNTA(A1:AP268)</f>
        <v>2233</v>
      </c>
      <c r="AR4" s="24" t="s">
        <v>2006</v>
      </c>
    </row>
    <row r="5" spans="1:44" ht="15.75">
      <c r="A5" s="5"/>
      <c r="B5" s="5" t="s">
        <v>7</v>
      </c>
      <c r="C5" s="5"/>
      <c r="D5" s="5"/>
      <c r="E5" s="5"/>
      <c r="F5" s="5"/>
      <c r="G5" s="5"/>
      <c r="H5" s="5"/>
      <c r="I5" s="5"/>
      <c r="J5" s="5"/>
      <c r="K5" s="5"/>
      <c r="L5" s="5"/>
      <c r="M5" s="5"/>
      <c r="N5" s="5"/>
      <c r="O5" s="5"/>
      <c r="P5" s="25"/>
      <c r="Q5" s="2855" t="s">
        <v>8</v>
      </c>
      <c r="R5" s="5"/>
      <c r="S5" s="5"/>
      <c r="T5" s="5"/>
      <c r="U5" s="5"/>
      <c r="V5" s="2857" t="s">
        <v>9</v>
      </c>
      <c r="W5" s="448"/>
      <c r="X5" s="448"/>
      <c r="Y5" s="5"/>
      <c r="Z5" s="28"/>
      <c r="AL5" s="5"/>
      <c r="AM5" s="5"/>
      <c r="AN5" s="5"/>
      <c r="AO5" s="5"/>
      <c r="AP5" s="216">
        <v>1</v>
      </c>
      <c r="AQ5" s="23">
        <f ca="1">COUNTBLANK(A1:AP268)</f>
        <v>9023</v>
      </c>
      <c r="AR5" s="24" t="s">
        <v>21</v>
      </c>
    </row>
    <row r="6" spans="1:44" ht="15.75">
      <c r="A6" s="5"/>
      <c r="B6" s="5"/>
      <c r="C6" s="5"/>
      <c r="D6" s="5"/>
      <c r="E6" s="5"/>
      <c r="F6" s="5"/>
      <c r="G6" s="5"/>
      <c r="H6" s="5"/>
      <c r="I6" s="5"/>
      <c r="J6" s="5"/>
      <c r="K6" s="5"/>
      <c r="L6" s="5"/>
      <c r="M6" s="5"/>
      <c r="N6" s="5"/>
      <c r="O6" s="5"/>
      <c r="P6" s="25"/>
      <c r="Q6" s="33" t="s">
        <v>14</v>
      </c>
      <c r="R6" s="34" t="s">
        <v>15</v>
      </c>
      <c r="S6" s="5"/>
      <c r="T6" s="5"/>
      <c r="U6" s="5"/>
      <c r="V6" s="33" t="s">
        <v>16</v>
      </c>
      <c r="W6" s="34" t="s">
        <v>17</v>
      </c>
      <c r="X6" s="5"/>
      <c r="Y6" s="5"/>
      <c r="Z6" s="28"/>
      <c r="AP6" s="216">
        <v>1</v>
      </c>
      <c r="AQ6" s="23">
        <f>SUM(AP1:AP266)+2</f>
        <v>268</v>
      </c>
      <c r="AR6" s="24" t="s">
        <v>392</v>
      </c>
    </row>
    <row r="7" spans="1:44" ht="15.75">
      <c r="A7" s="5"/>
      <c r="B7" s="9" t="s">
        <v>22</v>
      </c>
      <c r="C7" s="274" t="s">
        <v>23</v>
      </c>
      <c r="D7" s="5"/>
      <c r="E7" s="5"/>
      <c r="F7" s="5"/>
      <c r="G7" s="5"/>
      <c r="H7" s="5"/>
      <c r="I7" s="5"/>
      <c r="J7" s="5"/>
      <c r="K7" s="5"/>
      <c r="L7" s="5"/>
      <c r="M7" s="5"/>
      <c r="N7" s="5"/>
      <c r="O7" s="5"/>
      <c r="P7" s="25"/>
      <c r="Q7" s="33" t="s">
        <v>24</v>
      </c>
      <c r="R7" s="34" t="s">
        <v>15</v>
      </c>
      <c r="S7" s="5"/>
      <c r="T7" s="5"/>
      <c r="U7" s="5"/>
      <c r="V7" s="33" t="s">
        <v>25</v>
      </c>
      <c r="W7" s="34" t="s">
        <v>17</v>
      </c>
      <c r="X7" s="5"/>
      <c r="Y7" s="5"/>
      <c r="Z7" s="28"/>
      <c r="AP7" s="216">
        <v>1</v>
      </c>
      <c r="AQ7" s="23">
        <f>SUM(A268:AO268)+1</f>
        <v>42</v>
      </c>
      <c r="AR7" s="24" t="s">
        <v>2009</v>
      </c>
    </row>
    <row r="8" spans="1:44">
      <c r="A8" s="5"/>
      <c r="B8" s="5" t="s">
        <v>30</v>
      </c>
      <c r="C8" s="5"/>
      <c r="D8" s="5"/>
      <c r="E8" s="5"/>
      <c r="F8" s="5"/>
      <c r="G8" s="5"/>
      <c r="H8" s="5"/>
      <c r="I8" s="5"/>
      <c r="J8" s="5"/>
      <c r="K8" s="5"/>
      <c r="L8" s="5"/>
      <c r="M8" s="5"/>
      <c r="N8" s="5"/>
      <c r="O8" s="5"/>
      <c r="P8" s="25"/>
      <c r="Q8" s="33" t="s">
        <v>31</v>
      </c>
      <c r="R8" s="34" t="s">
        <v>32</v>
      </c>
      <c r="S8" s="5"/>
      <c r="T8" s="5"/>
      <c r="U8" s="5"/>
      <c r="V8" s="33" t="s">
        <v>33</v>
      </c>
      <c r="W8" s="34" t="s">
        <v>34</v>
      </c>
      <c r="X8" s="5"/>
      <c r="Y8" s="5"/>
      <c r="Z8" s="28"/>
      <c r="AP8" s="216">
        <v>1</v>
      </c>
    </row>
    <row r="9" spans="1:44">
      <c r="A9" s="5"/>
      <c r="B9" s="5" t="s">
        <v>44</v>
      </c>
      <c r="C9" s="5"/>
      <c r="D9" s="5"/>
      <c r="E9" s="5"/>
      <c r="F9" s="5"/>
      <c r="G9" s="5"/>
      <c r="H9" s="5"/>
      <c r="I9" s="5"/>
      <c r="J9" s="5"/>
      <c r="K9" s="5"/>
      <c r="L9" s="5"/>
      <c r="M9" s="5"/>
      <c r="N9" s="5"/>
      <c r="O9" s="5"/>
      <c r="P9" s="25"/>
      <c r="Q9" s="33" t="s">
        <v>45</v>
      </c>
      <c r="R9" s="34" t="s">
        <v>32</v>
      </c>
      <c r="S9" s="5"/>
      <c r="T9" s="5"/>
      <c r="U9" s="5"/>
      <c r="V9" s="33" t="s">
        <v>46</v>
      </c>
      <c r="W9" s="34" t="s">
        <v>17</v>
      </c>
      <c r="X9" s="5"/>
      <c r="Y9" s="5"/>
      <c r="Z9" s="28"/>
      <c r="AP9" s="216">
        <v>1</v>
      </c>
    </row>
    <row r="10" spans="1:44">
      <c r="A10" s="5"/>
      <c r="B10" s="5"/>
      <c r="C10" s="5"/>
      <c r="D10" s="5"/>
      <c r="E10" s="5"/>
      <c r="F10" s="5"/>
      <c r="G10" s="5"/>
      <c r="H10" s="5"/>
      <c r="I10" s="5"/>
      <c r="J10" s="5"/>
      <c r="K10" s="5"/>
      <c r="L10" s="5"/>
      <c r="M10" s="5"/>
      <c r="N10" s="5"/>
      <c r="O10" s="5"/>
      <c r="P10" s="25"/>
      <c r="R10" s="34"/>
      <c r="S10" s="5"/>
      <c r="T10" s="5"/>
      <c r="U10" s="5"/>
      <c r="V10" s="33" t="s">
        <v>49</v>
      </c>
      <c r="W10" s="34" t="s">
        <v>17</v>
      </c>
      <c r="X10" s="5"/>
      <c r="Y10" s="5"/>
      <c r="Z10" s="28"/>
      <c r="AP10" s="216">
        <v>1</v>
      </c>
    </row>
    <row r="11" spans="1:44" ht="18.75">
      <c r="A11" s="5"/>
      <c r="B11" s="2853" t="s">
        <v>54</v>
      </c>
      <c r="C11" s="448"/>
      <c r="D11" s="274" t="s">
        <v>55</v>
      </c>
      <c r="E11" s="45"/>
      <c r="F11" s="274" t="s">
        <v>56</v>
      </c>
      <c r="L11" s="5"/>
      <c r="M11" s="5"/>
      <c r="N11" s="5"/>
      <c r="O11" s="5"/>
      <c r="P11" s="25"/>
      <c r="Q11" s="2855" t="s">
        <v>57</v>
      </c>
      <c r="R11" s="5"/>
      <c r="S11" s="5"/>
      <c r="T11" s="5"/>
      <c r="U11" s="5"/>
      <c r="V11" s="33" t="s">
        <v>58</v>
      </c>
      <c r="W11" s="34" t="s">
        <v>34</v>
      </c>
      <c r="X11" s="5"/>
      <c r="Y11" s="5"/>
      <c r="Z11" s="28"/>
      <c r="AP11" s="216">
        <v>1</v>
      </c>
    </row>
    <row r="12" spans="1:44">
      <c r="A12" s="5"/>
      <c r="B12" s="46" t="s">
        <v>62</v>
      </c>
      <c r="C12" s="5"/>
      <c r="D12" s="5"/>
      <c r="E12" s="5"/>
      <c r="F12" s="5"/>
      <c r="G12" s="5"/>
      <c r="H12" s="5"/>
      <c r="I12" s="5"/>
      <c r="J12" s="5"/>
      <c r="K12" s="5"/>
      <c r="L12" s="5"/>
      <c r="M12" s="5"/>
      <c r="N12" s="5"/>
      <c r="O12" s="5"/>
      <c r="P12" s="25"/>
      <c r="Q12" s="33" t="s">
        <v>16</v>
      </c>
      <c r="R12" s="34" t="s">
        <v>63</v>
      </c>
      <c r="S12" s="5"/>
      <c r="T12" s="5"/>
      <c r="U12" s="5"/>
      <c r="V12" s="27"/>
      <c r="W12" s="5"/>
      <c r="X12" s="5"/>
      <c r="Y12" s="5"/>
      <c r="Z12" s="28"/>
      <c r="AP12" s="216">
        <v>1</v>
      </c>
    </row>
    <row r="13" spans="1:44" ht="15.75">
      <c r="A13" s="5"/>
      <c r="B13" s="46"/>
      <c r="C13" s="5"/>
      <c r="D13" s="5"/>
      <c r="E13" s="5"/>
      <c r="F13" s="5"/>
      <c r="G13" s="5"/>
      <c r="H13" s="5"/>
      <c r="I13" s="5"/>
      <c r="J13" s="5"/>
      <c r="K13" s="5"/>
      <c r="L13" s="5"/>
      <c r="M13" s="5"/>
      <c r="N13" s="5"/>
      <c r="O13" s="5"/>
      <c r="P13" s="25"/>
      <c r="Q13" s="33" t="s">
        <v>25</v>
      </c>
      <c r="R13" s="34" t="s">
        <v>17</v>
      </c>
      <c r="S13" s="5"/>
      <c r="T13" s="5"/>
      <c r="U13" s="5"/>
      <c r="V13" s="2857" t="s">
        <v>73</v>
      </c>
      <c r="W13" s="5"/>
      <c r="X13" s="5"/>
      <c r="Y13" s="5"/>
      <c r="Z13" s="28"/>
      <c r="AP13" s="216">
        <v>1</v>
      </c>
    </row>
    <row r="14" spans="1:44">
      <c r="A14" s="5"/>
      <c r="B14" s="5" t="s">
        <v>83</v>
      </c>
      <c r="C14" s="5"/>
      <c r="D14" s="5"/>
      <c r="E14" s="5"/>
      <c r="F14" s="5"/>
      <c r="G14" s="5"/>
      <c r="H14" s="5"/>
      <c r="I14" s="5"/>
      <c r="J14" s="5"/>
      <c r="K14" s="5"/>
      <c r="L14" s="5"/>
      <c r="M14" s="5"/>
      <c r="N14" s="5"/>
      <c r="O14" s="5"/>
      <c r="P14" s="25"/>
      <c r="Q14" s="33" t="s">
        <v>84</v>
      </c>
      <c r="R14" s="34" t="s">
        <v>85</v>
      </c>
      <c r="S14" s="5"/>
      <c r="T14" s="5"/>
      <c r="U14" s="5"/>
      <c r="V14" s="33" t="s">
        <v>14</v>
      </c>
      <c r="W14" s="34" t="s">
        <v>86</v>
      </c>
      <c r="X14" s="5"/>
      <c r="Y14" s="5"/>
      <c r="Z14" s="28"/>
      <c r="AP14" s="216">
        <v>1</v>
      </c>
    </row>
    <row r="15" spans="1:44" ht="15.75">
      <c r="A15" s="5"/>
      <c r="B15" s="5"/>
      <c r="C15" s="5"/>
      <c r="D15" s="5"/>
      <c r="E15" s="5"/>
      <c r="F15" s="5"/>
      <c r="G15" s="5"/>
      <c r="H15" s="5"/>
      <c r="I15" s="5"/>
      <c r="J15" s="5"/>
      <c r="K15" s="5"/>
      <c r="L15" s="5"/>
      <c r="M15" s="5"/>
      <c r="N15" s="5"/>
      <c r="O15" s="5"/>
      <c r="P15" s="25"/>
      <c r="Q15" s="2855" t="s">
        <v>57</v>
      </c>
      <c r="R15" s="5"/>
      <c r="S15" s="5"/>
      <c r="T15" s="5"/>
      <c r="U15" s="5"/>
      <c r="V15" s="33" t="s">
        <v>24</v>
      </c>
      <c r="W15" s="34" t="s">
        <v>86</v>
      </c>
      <c r="X15" s="5"/>
      <c r="Y15" s="5"/>
      <c r="Z15" s="28"/>
      <c r="AP15" s="216">
        <v>1</v>
      </c>
    </row>
    <row r="16" spans="1:44">
      <c r="A16" s="5"/>
      <c r="B16" s="5" t="s">
        <v>96</v>
      </c>
      <c r="C16" s="5"/>
      <c r="D16" s="5"/>
      <c r="E16" s="5"/>
      <c r="F16" s="5"/>
      <c r="G16" s="5"/>
      <c r="H16" s="5"/>
      <c r="I16" s="5"/>
      <c r="J16" s="5"/>
      <c r="K16" s="5"/>
      <c r="L16" s="5"/>
      <c r="M16" s="5"/>
      <c r="N16" s="5"/>
      <c r="O16" s="5"/>
      <c r="P16" s="25"/>
      <c r="Q16" s="33" t="s">
        <v>97</v>
      </c>
      <c r="R16" s="34" t="s">
        <v>98</v>
      </c>
      <c r="S16" s="5"/>
      <c r="T16" s="5"/>
      <c r="U16" s="5"/>
      <c r="V16" s="33" t="s">
        <v>84</v>
      </c>
      <c r="W16" s="34" t="s">
        <v>86</v>
      </c>
      <c r="X16" s="5"/>
      <c r="Y16" s="5"/>
      <c r="Z16" s="28"/>
      <c r="AP16" s="216">
        <v>1</v>
      </c>
    </row>
    <row r="17" spans="1:42">
      <c r="A17" s="5"/>
      <c r="B17" s="5" t="s">
        <v>116</v>
      </c>
      <c r="C17" s="5"/>
      <c r="D17" s="5"/>
      <c r="E17" s="5"/>
      <c r="F17" s="5"/>
      <c r="G17" s="5"/>
      <c r="H17" s="5"/>
      <c r="I17" s="5"/>
      <c r="J17" s="5"/>
      <c r="K17" s="5"/>
      <c r="L17" s="5"/>
      <c r="M17" s="5"/>
      <c r="N17" s="5"/>
      <c r="O17" s="5"/>
      <c r="P17" s="25"/>
      <c r="Q17" s="33" t="s">
        <v>117</v>
      </c>
      <c r="R17" s="34" t="s">
        <v>98</v>
      </c>
      <c r="S17" s="5"/>
      <c r="T17" s="5"/>
      <c r="U17" s="5"/>
      <c r="V17" s="33" t="s">
        <v>118</v>
      </c>
      <c r="W17" s="34" t="s">
        <v>86</v>
      </c>
      <c r="X17" s="5"/>
      <c r="Y17" s="5"/>
      <c r="Z17" s="28"/>
      <c r="AP17" s="216">
        <v>1</v>
      </c>
    </row>
    <row r="18" spans="1:42">
      <c r="A18" s="5"/>
      <c r="B18" s="5" t="s">
        <v>123</v>
      </c>
      <c r="C18" s="5"/>
      <c r="D18" s="5"/>
      <c r="E18" s="5"/>
      <c r="F18" s="5"/>
      <c r="G18" s="5"/>
      <c r="H18" s="5"/>
      <c r="I18" s="5"/>
      <c r="J18" s="5"/>
      <c r="K18" s="5"/>
      <c r="L18" s="5"/>
      <c r="M18" s="5"/>
      <c r="N18" s="5"/>
      <c r="O18" s="5"/>
      <c r="P18" s="25"/>
      <c r="Q18" s="34"/>
      <c r="R18" s="34"/>
      <c r="S18" s="5"/>
      <c r="T18" s="5"/>
      <c r="U18" s="5"/>
      <c r="V18" s="33" t="s">
        <v>33</v>
      </c>
      <c r="W18" s="34" t="s">
        <v>86</v>
      </c>
      <c r="X18" s="5"/>
      <c r="Y18" s="5"/>
      <c r="Z18" s="28"/>
      <c r="AP18" s="216">
        <v>1</v>
      </c>
    </row>
    <row r="19" spans="1:42" ht="15.75">
      <c r="A19" s="5"/>
      <c r="B19" s="5" t="s">
        <v>128</v>
      </c>
      <c r="C19" s="5"/>
      <c r="D19" s="5"/>
      <c r="E19" s="5"/>
      <c r="F19" s="5"/>
      <c r="G19" s="5"/>
      <c r="H19" s="5"/>
      <c r="I19" s="5"/>
      <c r="J19" s="5"/>
      <c r="K19" s="5"/>
      <c r="L19" s="5"/>
      <c r="M19" s="5"/>
      <c r="N19" s="5"/>
      <c r="O19" s="5"/>
      <c r="P19" s="25"/>
      <c r="Q19" s="2855" t="s">
        <v>129</v>
      </c>
      <c r="R19" s="5"/>
      <c r="S19" s="5"/>
      <c r="T19" s="5"/>
      <c r="U19" s="5"/>
      <c r="V19" s="33" t="s">
        <v>49</v>
      </c>
      <c r="W19" s="34" t="s">
        <v>86</v>
      </c>
      <c r="X19" s="5"/>
      <c r="Y19" s="5"/>
      <c r="Z19" s="28"/>
      <c r="AP19" s="216">
        <v>1</v>
      </c>
    </row>
    <row r="20" spans="1:42">
      <c r="A20" s="5"/>
      <c r="B20" s="5" t="s">
        <v>133</v>
      </c>
      <c r="C20" s="5"/>
      <c r="D20" s="5"/>
      <c r="E20" s="5"/>
      <c r="F20" s="5"/>
      <c r="G20" s="5"/>
      <c r="H20" s="5"/>
      <c r="I20" s="5"/>
      <c r="J20" s="5"/>
      <c r="K20" s="5"/>
      <c r="L20" s="5"/>
      <c r="M20" s="5"/>
      <c r="N20" s="5"/>
      <c r="O20" s="5"/>
      <c r="P20" s="25"/>
      <c r="Q20" s="33" t="s">
        <v>118</v>
      </c>
      <c r="R20" s="34" t="s">
        <v>86</v>
      </c>
      <c r="S20" s="5"/>
      <c r="T20" s="5"/>
      <c r="U20" s="5"/>
      <c r="V20" s="33" t="s">
        <v>134</v>
      </c>
      <c r="W20" s="34" t="s">
        <v>86</v>
      </c>
      <c r="X20" s="5"/>
      <c r="Y20" s="5"/>
      <c r="Z20" s="28"/>
      <c r="AP20" s="216">
        <v>1</v>
      </c>
    </row>
    <row r="21" spans="1:42">
      <c r="A21" s="5"/>
      <c r="B21" s="5" t="s">
        <v>139</v>
      </c>
      <c r="C21" s="5"/>
      <c r="D21" s="5"/>
      <c r="E21" s="5"/>
      <c r="F21" s="5"/>
      <c r="G21" s="5"/>
      <c r="H21" s="5"/>
      <c r="I21" s="5"/>
      <c r="J21" s="5"/>
      <c r="K21" s="5"/>
      <c r="M21" s="274" t="s">
        <v>16</v>
      </c>
      <c r="O21" s="5"/>
      <c r="P21" s="25"/>
      <c r="Q21" s="33" t="s">
        <v>140</v>
      </c>
      <c r="R21" s="34" t="s">
        <v>141</v>
      </c>
      <c r="S21" s="5"/>
      <c r="T21" s="5"/>
      <c r="U21" s="5"/>
      <c r="V21" s="33" t="s">
        <v>58</v>
      </c>
      <c r="W21" s="34" t="s">
        <v>86</v>
      </c>
      <c r="X21" s="5"/>
      <c r="Y21" s="5"/>
      <c r="Z21" s="28"/>
      <c r="AP21" s="216">
        <v>1</v>
      </c>
    </row>
    <row r="22" spans="1:42">
      <c r="A22" s="5"/>
      <c r="B22" s="5" t="s">
        <v>148</v>
      </c>
      <c r="C22" s="5"/>
      <c r="D22" s="5"/>
      <c r="E22" s="5"/>
      <c r="F22" s="5"/>
      <c r="G22" s="5"/>
      <c r="H22" s="5"/>
      <c r="I22" s="5"/>
      <c r="J22" s="5"/>
      <c r="K22" s="5"/>
      <c r="L22" s="5"/>
      <c r="M22" s="48"/>
      <c r="N22" s="5"/>
      <c r="O22" s="5"/>
      <c r="P22" s="25"/>
      <c r="Q22" s="33" t="s">
        <v>33</v>
      </c>
      <c r="R22" s="34" t="s">
        <v>149</v>
      </c>
      <c r="S22" s="5"/>
      <c r="T22" s="5"/>
      <c r="U22" s="5"/>
      <c r="W22" s="5"/>
      <c r="X22" s="5"/>
      <c r="Y22" s="5"/>
      <c r="Z22" s="28"/>
      <c r="AP22" s="216">
        <v>1</v>
      </c>
    </row>
    <row r="23" spans="1:42" ht="15.75">
      <c r="A23" s="5"/>
      <c r="B23" s="48" t="s">
        <v>163</v>
      </c>
      <c r="C23" s="5"/>
      <c r="D23" s="5"/>
      <c r="E23" s="5"/>
      <c r="F23" s="5"/>
      <c r="G23" s="5"/>
      <c r="H23" s="5"/>
      <c r="I23" s="5"/>
      <c r="J23" s="5"/>
      <c r="K23" s="5"/>
      <c r="L23" s="5"/>
      <c r="M23" s="5"/>
      <c r="N23" s="5"/>
      <c r="O23" s="5"/>
      <c r="P23" s="25"/>
      <c r="Q23" s="33" t="s">
        <v>49</v>
      </c>
      <c r="R23" s="34" t="s">
        <v>153</v>
      </c>
      <c r="S23" s="5"/>
      <c r="T23" s="5"/>
      <c r="U23" s="5"/>
      <c r="V23" s="2857" t="s">
        <v>154</v>
      </c>
      <c r="W23" s="5"/>
      <c r="X23" s="5"/>
      <c r="Y23" s="5"/>
      <c r="Z23" s="28"/>
      <c r="AP23" s="216">
        <v>1</v>
      </c>
    </row>
    <row r="24" spans="1:42">
      <c r="A24" s="5"/>
      <c r="B24" s="5"/>
      <c r="C24" s="5"/>
      <c r="D24" s="5"/>
      <c r="E24" s="5"/>
      <c r="F24" s="5"/>
      <c r="G24" s="5"/>
      <c r="H24" s="5"/>
      <c r="I24" s="5"/>
      <c r="J24" s="5"/>
      <c r="K24" s="5"/>
      <c r="L24" s="5"/>
      <c r="M24" s="5"/>
      <c r="N24" s="5"/>
      <c r="O24" s="5"/>
      <c r="P24" s="25"/>
      <c r="Q24" s="33" t="s">
        <v>134</v>
      </c>
      <c r="R24" s="34" t="s">
        <v>86</v>
      </c>
      <c r="S24" s="5"/>
      <c r="T24" s="5"/>
      <c r="U24" s="5"/>
      <c r="V24" s="33" t="s">
        <v>84</v>
      </c>
      <c r="W24" s="34" t="s">
        <v>158</v>
      </c>
      <c r="X24" s="5"/>
      <c r="Y24" s="5"/>
      <c r="Z24" s="28"/>
      <c r="AP24" s="216">
        <v>1</v>
      </c>
    </row>
    <row r="25" spans="1:42">
      <c r="A25" s="5"/>
      <c r="B25" s="5" t="s">
        <v>169</v>
      </c>
      <c r="I25" s="274" t="s">
        <v>25</v>
      </c>
      <c r="J25" s="5"/>
      <c r="K25" s="5"/>
      <c r="L25" s="5"/>
      <c r="M25" s="48"/>
      <c r="N25" s="5"/>
      <c r="O25" s="5"/>
      <c r="P25" s="25"/>
      <c r="Q25" s="33" t="s">
        <v>46</v>
      </c>
      <c r="R25" s="34" t="s">
        <v>164</v>
      </c>
      <c r="S25" s="5"/>
      <c r="T25" s="5"/>
      <c r="U25" s="5"/>
      <c r="V25" s="33" t="s">
        <v>140</v>
      </c>
      <c r="W25" s="34" t="s">
        <v>158</v>
      </c>
      <c r="X25" s="5"/>
      <c r="Y25" s="5"/>
      <c r="Z25" s="28"/>
      <c r="AP25" s="216">
        <v>1</v>
      </c>
    </row>
    <row r="26" spans="1:42">
      <c r="A26" s="5"/>
      <c r="B26" s="5"/>
      <c r="C26" s="5"/>
      <c r="D26" s="5"/>
      <c r="E26" s="5"/>
      <c r="F26" s="5"/>
      <c r="G26" s="5"/>
      <c r="H26" s="5"/>
      <c r="I26" s="5"/>
      <c r="J26" s="5"/>
      <c r="K26" s="5"/>
      <c r="L26" s="5"/>
      <c r="M26" s="5"/>
      <c r="N26" s="5"/>
      <c r="O26" s="5"/>
      <c r="P26" s="25"/>
      <c r="Q26" s="33" t="s">
        <v>58</v>
      </c>
      <c r="R26" s="34" t="s">
        <v>149</v>
      </c>
      <c r="S26" s="5"/>
      <c r="T26" s="5"/>
      <c r="U26" s="5"/>
      <c r="V26" s="33" t="s">
        <v>170</v>
      </c>
      <c r="W26" s="34" t="s">
        <v>158</v>
      </c>
      <c r="X26" s="5"/>
      <c r="Y26" s="5"/>
      <c r="Z26" s="28"/>
      <c r="AP26" s="216">
        <v>1</v>
      </c>
    </row>
    <row r="27" spans="1:42" ht="18.75">
      <c r="A27" s="5"/>
      <c r="B27" s="2854" t="s">
        <v>32</v>
      </c>
      <c r="C27" s="448"/>
      <c r="D27" s="274" t="s">
        <v>14</v>
      </c>
      <c r="E27" s="52"/>
      <c r="F27" s="274" t="s">
        <v>24</v>
      </c>
      <c r="G27" s="52"/>
      <c r="H27" s="274" t="s">
        <v>31</v>
      </c>
      <c r="I27" s="52"/>
      <c r="J27" s="274" t="s">
        <v>45</v>
      </c>
      <c r="K27" s="5"/>
      <c r="L27" s="5"/>
      <c r="M27" s="49"/>
      <c r="N27" s="5"/>
      <c r="O27" s="5"/>
      <c r="P27" s="25"/>
      <c r="Q27" s="33" t="s">
        <v>174</v>
      </c>
      <c r="R27" s="34" t="s">
        <v>141</v>
      </c>
      <c r="S27" s="5"/>
      <c r="T27" s="5"/>
      <c r="U27" s="5"/>
      <c r="V27" s="33" t="s">
        <v>174</v>
      </c>
      <c r="W27" s="34" t="s">
        <v>158</v>
      </c>
      <c r="X27" s="5"/>
      <c r="Y27" s="5"/>
      <c r="Z27" s="28"/>
      <c r="AP27" s="216">
        <v>1</v>
      </c>
    </row>
    <row r="28" spans="1:42" ht="18.75" customHeight="1">
      <c r="A28" s="5"/>
      <c r="B28" s="5"/>
      <c r="C28" s="5"/>
      <c r="D28" s="5"/>
      <c r="E28" s="5"/>
      <c r="F28" s="5"/>
      <c r="G28" s="5"/>
      <c r="H28" s="5"/>
      <c r="I28" s="5"/>
      <c r="J28" s="5"/>
      <c r="K28" s="5"/>
      <c r="L28" s="5"/>
      <c r="M28" s="49"/>
      <c r="N28" s="5"/>
      <c r="O28" s="5"/>
      <c r="P28" s="25"/>
      <c r="R28" s="5"/>
      <c r="S28" s="5"/>
      <c r="T28" s="5"/>
      <c r="U28" s="5"/>
      <c r="X28" s="5"/>
      <c r="Y28" s="53" t="s">
        <v>178</v>
      </c>
      <c r="Z28" s="28"/>
      <c r="AP28" s="216">
        <v>1</v>
      </c>
    </row>
    <row r="29" spans="1:42" ht="15.75">
      <c r="A29" s="5"/>
      <c r="B29" s="46" t="s">
        <v>182</v>
      </c>
      <c r="C29" s="5"/>
      <c r="D29" s="5"/>
      <c r="E29" s="5"/>
      <c r="F29" s="5"/>
      <c r="G29" s="5"/>
      <c r="H29" s="5"/>
      <c r="I29" s="5"/>
      <c r="J29" s="5"/>
      <c r="K29" s="5"/>
      <c r="L29" s="5"/>
      <c r="M29" s="49"/>
      <c r="N29" s="5"/>
      <c r="O29" s="5"/>
      <c r="P29" s="25"/>
      <c r="Q29" s="2857" t="s">
        <v>183</v>
      </c>
      <c r="R29" s="5"/>
      <c r="S29" s="5"/>
      <c r="T29" s="5"/>
      <c r="U29" s="5"/>
      <c r="V29" s="33" t="s">
        <v>3</v>
      </c>
      <c r="W29" s="34" t="s">
        <v>2</v>
      </c>
      <c r="X29" s="5"/>
      <c r="Y29" s="53" t="s">
        <v>184</v>
      </c>
      <c r="Z29" s="28"/>
      <c r="AP29" s="216">
        <v>1</v>
      </c>
    </row>
    <row r="30" spans="1:42">
      <c r="A30" s="5"/>
      <c r="B30" s="46" t="s">
        <v>189</v>
      </c>
      <c r="C30" s="5"/>
      <c r="D30" s="5"/>
      <c r="E30" s="5"/>
      <c r="F30" s="5"/>
      <c r="G30" s="5" t="s">
        <v>28</v>
      </c>
      <c r="H30" s="5"/>
      <c r="I30" s="5"/>
      <c r="J30" s="5"/>
      <c r="K30" s="5"/>
      <c r="L30" s="5"/>
      <c r="M30" s="5"/>
      <c r="N30" s="5"/>
      <c r="O30" s="5"/>
      <c r="P30" s="25"/>
      <c r="Q30" s="33" t="s">
        <v>14</v>
      </c>
      <c r="R30" s="34" t="s">
        <v>32</v>
      </c>
      <c r="S30" s="5"/>
      <c r="T30" s="5"/>
      <c r="U30" s="5"/>
      <c r="V30" s="33" t="s">
        <v>23</v>
      </c>
      <c r="W30" s="34" t="s">
        <v>22</v>
      </c>
      <c r="X30" s="5"/>
      <c r="Y30" s="53" t="s">
        <v>190</v>
      </c>
      <c r="Z30" s="28"/>
      <c r="AP30" s="216">
        <v>1</v>
      </c>
    </row>
    <row r="31" spans="1:42">
      <c r="A31" s="5"/>
      <c r="B31" s="5" t="s">
        <v>193</v>
      </c>
      <c r="C31" s="5"/>
      <c r="D31" s="5"/>
      <c r="E31" s="5"/>
      <c r="F31" s="5"/>
      <c r="G31" s="5"/>
      <c r="H31" s="5"/>
      <c r="I31" s="5"/>
      <c r="J31" s="5"/>
      <c r="K31" s="5"/>
      <c r="L31" s="5"/>
      <c r="M31" s="5"/>
      <c r="N31" s="5"/>
      <c r="O31" s="5"/>
      <c r="P31" s="25"/>
      <c r="Q31" s="33" t="s">
        <v>24</v>
      </c>
      <c r="R31" s="34" t="s">
        <v>32</v>
      </c>
      <c r="S31" s="5"/>
      <c r="T31" s="5"/>
      <c r="U31" s="5"/>
      <c r="W31" s="5"/>
      <c r="X31" s="5"/>
      <c r="Y31" s="53" t="s">
        <v>194</v>
      </c>
      <c r="Z31" s="28"/>
      <c r="AP31" s="216">
        <v>1</v>
      </c>
    </row>
    <row r="32" spans="1:42">
      <c r="A32" s="5"/>
      <c r="B32" s="5" t="s">
        <v>197</v>
      </c>
      <c r="C32" s="5"/>
      <c r="D32" s="5"/>
      <c r="E32" s="5"/>
      <c r="F32" s="5"/>
      <c r="G32" s="5"/>
      <c r="H32" s="5"/>
      <c r="I32" s="5"/>
      <c r="J32" s="5"/>
      <c r="K32" s="5"/>
      <c r="L32" s="5"/>
      <c r="M32" s="5"/>
      <c r="N32" s="5"/>
      <c r="O32" s="5"/>
      <c r="P32" s="25"/>
      <c r="Q32" s="33" t="s">
        <v>31</v>
      </c>
      <c r="R32" s="34" t="s">
        <v>32</v>
      </c>
      <c r="S32" s="5"/>
      <c r="T32" s="5"/>
      <c r="U32" s="5"/>
      <c r="V32" s="33" t="s">
        <v>198</v>
      </c>
      <c r="W32" s="34" t="s">
        <v>199</v>
      </c>
      <c r="X32" s="5"/>
      <c r="Y32" s="53" t="s">
        <v>200</v>
      </c>
      <c r="Z32" s="28"/>
      <c r="AP32" s="216">
        <v>1</v>
      </c>
    </row>
    <row r="33" spans="1:42">
      <c r="A33" s="5"/>
      <c r="B33" s="5" t="s">
        <v>205</v>
      </c>
      <c r="C33" s="5"/>
      <c r="D33" s="5"/>
      <c r="E33" s="5"/>
      <c r="F33" s="5"/>
      <c r="G33" s="5"/>
      <c r="H33" s="5"/>
      <c r="I33" s="5"/>
      <c r="J33" s="5"/>
      <c r="K33" s="5"/>
      <c r="L33" s="5"/>
      <c r="M33" s="5"/>
      <c r="N33" s="5"/>
      <c r="O33" s="5"/>
      <c r="P33" s="25"/>
      <c r="Q33" s="33" t="s">
        <v>45</v>
      </c>
      <c r="R33" s="34" t="s">
        <v>32</v>
      </c>
      <c r="S33" s="5"/>
      <c r="T33" s="5"/>
      <c r="U33" s="5"/>
      <c r="V33" s="33" t="s">
        <v>206</v>
      </c>
      <c r="W33" s="34" t="s">
        <v>199</v>
      </c>
      <c r="X33" s="5"/>
      <c r="Y33" s="53" t="s">
        <v>207</v>
      </c>
      <c r="Z33" s="28"/>
      <c r="AP33" s="216">
        <v>1</v>
      </c>
    </row>
    <row r="34" spans="1:42">
      <c r="A34" s="5"/>
      <c r="B34" s="49" t="s">
        <v>210</v>
      </c>
      <c r="C34" s="5"/>
      <c r="D34" s="5"/>
      <c r="E34" s="5"/>
      <c r="F34" s="5"/>
      <c r="G34" s="5"/>
      <c r="H34" s="5"/>
      <c r="I34" s="5"/>
      <c r="J34" s="5"/>
      <c r="K34" s="5"/>
      <c r="L34" s="5"/>
      <c r="M34" s="5"/>
      <c r="N34" s="5"/>
      <c r="O34" s="5"/>
      <c r="P34" s="25"/>
      <c r="S34" s="5"/>
      <c r="T34" s="5"/>
      <c r="U34" s="5"/>
      <c r="V34" s="33" t="s">
        <v>211</v>
      </c>
      <c r="W34" s="34" t="s">
        <v>199</v>
      </c>
      <c r="X34" s="5"/>
      <c r="Y34" s="53" t="s">
        <v>212</v>
      </c>
      <c r="Z34" s="28"/>
      <c r="AP34" s="216">
        <v>1</v>
      </c>
    </row>
    <row r="35" spans="1:42">
      <c r="A35" s="5"/>
      <c r="B35" s="49" t="s">
        <v>216</v>
      </c>
      <c r="C35" s="5"/>
      <c r="D35" s="5"/>
      <c r="E35" s="5"/>
      <c r="F35" s="5"/>
      <c r="G35" s="5"/>
      <c r="H35" s="5"/>
      <c r="I35" s="5"/>
      <c r="J35" s="5"/>
      <c r="K35" s="5"/>
      <c r="L35" s="5"/>
      <c r="M35" s="5"/>
      <c r="N35" s="5"/>
      <c r="O35" s="5"/>
      <c r="P35" s="25"/>
      <c r="S35" s="5"/>
      <c r="T35" s="5"/>
      <c r="U35" s="5"/>
      <c r="V35" s="33" t="s">
        <v>217</v>
      </c>
      <c r="W35" s="34" t="s">
        <v>199</v>
      </c>
      <c r="X35" s="5"/>
      <c r="Y35" s="53" t="s">
        <v>218</v>
      </c>
      <c r="Z35" s="28"/>
      <c r="AP35" s="216">
        <v>1</v>
      </c>
    </row>
    <row r="36" spans="1:42">
      <c r="A36" s="5"/>
      <c r="B36" s="49" t="s">
        <v>223</v>
      </c>
      <c r="C36" s="5"/>
      <c r="D36" s="5"/>
      <c r="E36" s="5"/>
      <c r="F36" s="5"/>
      <c r="G36" s="5"/>
      <c r="H36" s="5"/>
      <c r="I36" s="5"/>
      <c r="J36" s="5"/>
      <c r="K36" s="5"/>
      <c r="L36" s="5"/>
      <c r="M36" s="5"/>
      <c r="N36" s="5"/>
      <c r="O36" s="5"/>
      <c r="P36" s="25"/>
      <c r="S36" s="5"/>
      <c r="T36" s="5"/>
      <c r="U36" s="5"/>
      <c r="V36" s="33" t="s">
        <v>224</v>
      </c>
      <c r="W36" s="34" t="s">
        <v>199</v>
      </c>
      <c r="X36" s="5"/>
      <c r="Y36" s="53" t="s">
        <v>225</v>
      </c>
      <c r="Z36" s="28"/>
      <c r="AP36" s="216">
        <v>1</v>
      </c>
    </row>
    <row r="37" spans="1:42">
      <c r="A37" s="5"/>
      <c r="B37" s="49"/>
      <c r="C37" s="5"/>
      <c r="D37" s="5"/>
      <c r="E37" s="5"/>
      <c r="F37" s="5"/>
      <c r="G37" s="5"/>
      <c r="H37" s="5"/>
      <c r="I37" s="5"/>
      <c r="J37" s="5"/>
      <c r="K37" s="5"/>
      <c r="L37" s="5"/>
      <c r="M37" s="5"/>
      <c r="N37" s="5"/>
      <c r="O37" s="5"/>
      <c r="P37" s="25"/>
      <c r="Q37" s="5"/>
      <c r="R37" s="5"/>
      <c r="S37" s="5"/>
      <c r="T37" s="5"/>
      <c r="U37" s="5"/>
      <c r="V37" s="5"/>
      <c r="W37" s="5"/>
      <c r="X37" s="5"/>
      <c r="Y37" s="5"/>
      <c r="Z37" s="28"/>
      <c r="AP37" s="216">
        <v>1</v>
      </c>
    </row>
    <row r="38" spans="1:42" ht="19.5" thickBot="1">
      <c r="A38" s="5"/>
      <c r="B38" s="2854" t="s">
        <v>17</v>
      </c>
      <c r="C38" s="448"/>
      <c r="D38" s="448"/>
      <c r="E38" s="274" t="s">
        <v>231</v>
      </c>
      <c r="G38" s="274" t="s">
        <v>232</v>
      </c>
      <c r="I38" s="274" t="s">
        <v>49</v>
      </c>
      <c r="K38" s="274" t="s">
        <v>46</v>
      </c>
      <c r="L38" s="5"/>
      <c r="M38" s="5"/>
      <c r="N38" s="5"/>
      <c r="O38" s="5"/>
      <c r="P38" s="58"/>
      <c r="Q38" s="59"/>
      <c r="R38" s="59"/>
      <c r="S38" s="59"/>
      <c r="T38" s="59"/>
      <c r="U38" s="59"/>
      <c r="V38" s="59"/>
      <c r="W38" s="59"/>
      <c r="X38" s="59"/>
      <c r="Y38" s="59"/>
      <c r="Z38" s="60"/>
      <c r="AP38" s="216">
        <v>1</v>
      </c>
    </row>
    <row r="39" spans="1:42" ht="15.75" thickBot="1">
      <c r="A39" s="5"/>
      <c r="B39" s="46" t="s">
        <v>237</v>
      </c>
      <c r="C39" s="5"/>
      <c r="D39" s="5"/>
      <c r="E39" s="5"/>
      <c r="F39" s="5"/>
      <c r="G39" s="5"/>
      <c r="H39" s="5"/>
      <c r="I39" s="5"/>
      <c r="J39" s="5"/>
      <c r="K39" s="5"/>
      <c r="L39" s="5"/>
      <c r="M39" s="5"/>
      <c r="N39" s="5"/>
      <c r="O39" s="5"/>
      <c r="AP39" s="216">
        <v>1</v>
      </c>
    </row>
    <row r="40" spans="1:42">
      <c r="A40" s="5"/>
      <c r="B40" s="48"/>
      <c r="C40" s="5"/>
      <c r="D40" s="5"/>
      <c r="E40" s="5"/>
      <c r="F40" s="5"/>
      <c r="G40" s="5"/>
      <c r="H40" s="5"/>
      <c r="I40" s="5"/>
      <c r="J40" s="5"/>
      <c r="K40" s="5"/>
      <c r="L40" s="5"/>
      <c r="M40" s="5"/>
      <c r="N40" s="5"/>
      <c r="O40" s="5"/>
      <c r="P40" s="15"/>
      <c r="Q40" s="16"/>
      <c r="R40" s="16"/>
      <c r="S40" s="16"/>
      <c r="T40" s="16"/>
      <c r="U40" s="16"/>
      <c r="V40" s="16"/>
      <c r="W40" s="16"/>
      <c r="X40" s="16"/>
      <c r="Y40" s="16"/>
      <c r="Z40" s="17"/>
      <c r="AP40" s="216">
        <v>1</v>
      </c>
    </row>
    <row r="41" spans="1:42">
      <c r="A41" s="5"/>
      <c r="B41" s="49" t="s">
        <v>242</v>
      </c>
      <c r="C41" s="5"/>
      <c r="D41" s="5"/>
      <c r="E41" s="5"/>
      <c r="F41" s="5"/>
      <c r="G41" s="5"/>
      <c r="H41" s="5"/>
      <c r="I41" s="5"/>
      <c r="J41" s="5"/>
      <c r="K41" s="5"/>
      <c r="L41" s="5"/>
      <c r="M41" s="5"/>
      <c r="N41" s="5"/>
      <c r="O41" s="5"/>
      <c r="P41" s="25"/>
      <c r="Q41" s="26"/>
      <c r="R41" s="5"/>
      <c r="S41" s="5"/>
      <c r="T41" s="5"/>
      <c r="U41" s="5"/>
      <c r="V41" s="54"/>
      <c r="W41" s="5"/>
      <c r="X41" s="5"/>
      <c r="Y41" s="5"/>
      <c r="Z41" s="28"/>
      <c r="AP41" s="216">
        <v>1</v>
      </c>
    </row>
    <row r="42" spans="1:42" ht="15.75">
      <c r="A42" s="5"/>
      <c r="B42" s="49" t="s">
        <v>247</v>
      </c>
      <c r="C42" s="5"/>
      <c r="D42" s="5"/>
      <c r="E42" s="5"/>
      <c r="F42" s="5"/>
      <c r="G42" s="5"/>
      <c r="H42" s="5"/>
      <c r="I42" s="5"/>
      <c r="J42" s="5"/>
      <c r="K42" s="5"/>
      <c r="L42" s="5"/>
      <c r="M42" s="5"/>
      <c r="N42" s="5"/>
      <c r="O42" s="5"/>
      <c r="P42" s="25"/>
      <c r="Q42" s="2857" t="s">
        <v>15</v>
      </c>
      <c r="R42" s="2858"/>
      <c r="S42" s="5"/>
      <c r="T42" s="5"/>
      <c r="U42" s="5"/>
      <c r="V42" s="2857" t="s">
        <v>248</v>
      </c>
      <c r="W42" s="2858"/>
      <c r="X42" s="2858"/>
      <c r="Y42" s="5"/>
      <c r="Z42" s="28"/>
      <c r="AP42" s="216">
        <v>1</v>
      </c>
    </row>
    <row r="43" spans="1:42">
      <c r="A43" s="5"/>
      <c r="B43" s="49" t="s">
        <v>251</v>
      </c>
      <c r="C43" s="5"/>
      <c r="D43" s="5"/>
      <c r="E43" s="5"/>
      <c r="F43" s="5"/>
      <c r="G43" s="5"/>
      <c r="H43" s="5"/>
      <c r="I43" s="5"/>
      <c r="J43" s="5"/>
      <c r="K43" s="5"/>
      <c r="L43" s="5"/>
      <c r="M43" s="5"/>
      <c r="N43" s="5"/>
      <c r="O43" s="5"/>
      <c r="P43" s="25"/>
      <c r="Q43" s="33" t="s">
        <v>14</v>
      </c>
      <c r="R43" s="34" t="s">
        <v>252</v>
      </c>
      <c r="S43" s="5"/>
      <c r="T43" s="34"/>
      <c r="U43" s="5"/>
      <c r="V43" s="33" t="s">
        <v>49</v>
      </c>
      <c r="W43" s="34" t="s">
        <v>253</v>
      </c>
      <c r="X43" s="5"/>
      <c r="Y43" s="5"/>
      <c r="Z43" s="28"/>
      <c r="AP43" s="216">
        <v>1</v>
      </c>
    </row>
    <row r="44" spans="1:42">
      <c r="A44" s="5"/>
      <c r="B44" s="49" t="s">
        <v>258</v>
      </c>
      <c r="C44" s="5"/>
      <c r="D44" s="5"/>
      <c r="E44" s="5"/>
      <c r="F44" s="5"/>
      <c r="G44" s="5"/>
      <c r="H44" s="5"/>
      <c r="I44" s="5"/>
      <c r="J44" s="5"/>
      <c r="K44" s="5"/>
      <c r="L44" s="5"/>
      <c r="M44" s="5"/>
      <c r="N44" s="5"/>
      <c r="O44" s="5"/>
      <c r="P44" s="25"/>
      <c r="Q44" s="33" t="s">
        <v>24</v>
      </c>
      <c r="R44" s="34" t="s">
        <v>252</v>
      </c>
      <c r="S44" s="5"/>
      <c r="T44" s="34"/>
      <c r="U44" s="5"/>
      <c r="V44" s="33" t="s">
        <v>33</v>
      </c>
      <c r="W44" s="34" t="s">
        <v>253</v>
      </c>
      <c r="X44" s="5"/>
      <c r="Y44" s="5"/>
      <c r="Z44" s="28"/>
      <c r="AP44" s="216">
        <v>1</v>
      </c>
    </row>
    <row r="45" spans="1:42">
      <c r="A45" s="5"/>
      <c r="B45" s="49" t="s">
        <v>261</v>
      </c>
      <c r="C45" s="5"/>
      <c r="D45" s="5"/>
      <c r="E45" s="5"/>
      <c r="F45" s="5"/>
      <c r="G45" s="5"/>
      <c r="H45" s="5"/>
      <c r="I45" s="5"/>
      <c r="J45" s="5"/>
      <c r="K45" s="5"/>
      <c r="L45" s="5"/>
      <c r="M45" s="5"/>
      <c r="N45" s="5"/>
      <c r="O45" s="5"/>
      <c r="P45" s="25"/>
      <c r="Q45" s="5"/>
      <c r="R45" s="5"/>
      <c r="S45" s="5"/>
      <c r="T45" s="5"/>
      <c r="U45" s="5"/>
      <c r="V45" s="33" t="s">
        <v>58</v>
      </c>
      <c r="W45" s="34" t="s">
        <v>253</v>
      </c>
      <c r="X45" s="5"/>
      <c r="Y45" s="5"/>
      <c r="Z45" s="28"/>
      <c r="AP45" s="216">
        <v>1</v>
      </c>
    </row>
    <row r="46" spans="1:42" ht="15.75">
      <c r="A46" s="5"/>
      <c r="B46" s="49" t="s">
        <v>265</v>
      </c>
      <c r="C46" s="5"/>
      <c r="D46" s="5"/>
      <c r="E46" s="5"/>
      <c r="F46" s="5"/>
      <c r="G46" s="5"/>
      <c r="H46" s="5"/>
      <c r="I46" s="5"/>
      <c r="J46" s="5"/>
      <c r="K46" s="5"/>
      <c r="L46" s="5"/>
      <c r="M46" s="5"/>
      <c r="N46" s="5"/>
      <c r="O46" s="5"/>
      <c r="P46" s="25"/>
      <c r="Q46" s="2857" t="s">
        <v>266</v>
      </c>
      <c r="R46" s="5"/>
      <c r="S46" s="5"/>
      <c r="T46" s="5"/>
      <c r="U46" s="5"/>
      <c r="V46" s="5"/>
      <c r="W46" s="5"/>
      <c r="X46" s="5"/>
      <c r="Y46" s="5"/>
      <c r="Z46" s="28"/>
      <c r="AP46" s="216">
        <v>1</v>
      </c>
    </row>
    <row r="47" spans="1:42" ht="18">
      <c r="A47" s="5"/>
      <c r="B47" s="49" t="s">
        <v>271</v>
      </c>
      <c r="C47" s="5"/>
      <c r="D47" s="5"/>
      <c r="E47" s="5"/>
      <c r="F47" s="5"/>
      <c r="G47" s="5"/>
      <c r="H47" s="5"/>
      <c r="I47" s="5"/>
      <c r="J47" s="5"/>
      <c r="K47" s="5"/>
      <c r="L47" s="5"/>
      <c r="M47" s="5"/>
      <c r="N47" s="5"/>
      <c r="O47" s="5"/>
      <c r="P47" s="25"/>
      <c r="Q47" s="33" t="s">
        <v>31</v>
      </c>
      <c r="R47" s="34" t="s">
        <v>272</v>
      </c>
      <c r="S47" s="5"/>
      <c r="T47" s="5"/>
      <c r="U47" s="5"/>
      <c r="V47" s="2857" t="s">
        <v>273</v>
      </c>
      <c r="W47" s="2858"/>
      <c r="X47" s="5"/>
      <c r="Y47" s="5"/>
      <c r="Z47" s="28"/>
      <c r="AB47" s="257" t="s">
        <v>1235</v>
      </c>
      <c r="AJ47" t="s">
        <v>1260</v>
      </c>
      <c r="AP47" s="216">
        <v>1</v>
      </c>
    </row>
    <row r="48" spans="1:42" ht="18.75">
      <c r="A48" s="5"/>
      <c r="B48" s="2853" t="s">
        <v>34</v>
      </c>
      <c r="C48" s="448"/>
      <c r="D48" s="448"/>
      <c r="E48" s="274" t="s">
        <v>33</v>
      </c>
      <c r="G48" s="274" t="s">
        <v>58</v>
      </c>
      <c r="H48" s="5"/>
      <c r="I48" s="5"/>
      <c r="J48" s="5"/>
      <c r="K48" s="5"/>
      <c r="L48" s="5"/>
      <c r="M48" s="5"/>
      <c r="N48" s="5"/>
      <c r="O48" s="5"/>
      <c r="P48" s="25"/>
      <c r="Q48" s="33" t="s">
        <v>45</v>
      </c>
      <c r="R48" s="34" t="s">
        <v>272</v>
      </c>
      <c r="S48" s="5"/>
      <c r="T48" s="34"/>
      <c r="U48" s="5"/>
      <c r="V48" s="33" t="s">
        <v>97</v>
      </c>
      <c r="W48" s="34" t="s">
        <v>273</v>
      </c>
      <c r="X48" s="5"/>
      <c r="Y48" s="5"/>
      <c r="Z48" s="28"/>
      <c r="AB48" s="259" t="s">
        <v>1236</v>
      </c>
      <c r="AJ48" t="s">
        <v>1261</v>
      </c>
      <c r="AP48" s="216">
        <v>1</v>
      </c>
    </row>
    <row r="49" spans="1:42" ht="18">
      <c r="A49" s="5"/>
      <c r="B49" s="5" t="s">
        <v>281</v>
      </c>
      <c r="C49" s="5"/>
      <c r="D49" s="5"/>
      <c r="E49" s="5"/>
      <c r="F49" s="5"/>
      <c r="G49" s="5"/>
      <c r="H49" s="5"/>
      <c r="I49" s="5"/>
      <c r="J49" s="5"/>
      <c r="K49" s="5"/>
      <c r="L49" s="5"/>
      <c r="M49" s="5"/>
      <c r="N49" s="5"/>
      <c r="O49" s="5"/>
      <c r="P49" s="25"/>
      <c r="Q49" s="5"/>
      <c r="R49" s="5"/>
      <c r="S49" s="5"/>
      <c r="T49" s="34"/>
      <c r="U49" s="5"/>
      <c r="V49" s="33" t="s">
        <v>117</v>
      </c>
      <c r="W49" s="34" t="s">
        <v>282</v>
      </c>
      <c r="X49" s="5"/>
      <c r="Y49" s="5"/>
      <c r="Z49" s="28"/>
      <c r="AB49" s="259" t="s">
        <v>1237</v>
      </c>
      <c r="AJ49" s="257" t="s">
        <v>1257</v>
      </c>
      <c r="AP49" s="216">
        <v>1</v>
      </c>
    </row>
    <row r="50" spans="1:42">
      <c r="A50" s="5"/>
      <c r="B50" s="5" t="s">
        <v>285</v>
      </c>
      <c r="C50" s="5"/>
      <c r="D50" s="5"/>
      <c r="E50" s="5"/>
      <c r="F50" s="5"/>
      <c r="G50" s="5"/>
      <c r="H50" s="5"/>
      <c r="I50" s="5"/>
      <c r="J50" s="5"/>
      <c r="K50" s="5"/>
      <c r="L50" s="5"/>
      <c r="M50" s="5"/>
      <c r="N50" s="5"/>
      <c r="O50" s="5"/>
      <c r="P50" s="25"/>
      <c r="S50" s="5"/>
      <c r="T50" s="5"/>
      <c r="U50" s="5"/>
      <c r="V50" s="33" t="s">
        <v>224</v>
      </c>
      <c r="W50" s="34" t="s">
        <v>273</v>
      </c>
      <c r="X50" s="5"/>
      <c r="Y50" s="5"/>
      <c r="Z50" s="28"/>
      <c r="AB50" s="259" t="s">
        <v>1238</v>
      </c>
      <c r="AJ50" s="259" t="s">
        <v>1258</v>
      </c>
      <c r="AP50" s="216">
        <v>1</v>
      </c>
    </row>
    <row r="51" spans="1:42" ht="15.75">
      <c r="A51" s="5"/>
      <c r="B51" s="49"/>
      <c r="C51" s="5"/>
      <c r="D51" s="5"/>
      <c r="E51" s="5"/>
      <c r="F51" s="5"/>
      <c r="G51" s="5"/>
      <c r="H51" s="5"/>
      <c r="I51" s="5"/>
      <c r="J51" s="5"/>
      <c r="K51" s="5"/>
      <c r="L51" s="5"/>
      <c r="M51" s="5"/>
      <c r="N51" s="5"/>
      <c r="O51" s="5"/>
      <c r="P51" s="25"/>
      <c r="Q51" s="2857" t="s">
        <v>289</v>
      </c>
      <c r="R51" s="2858"/>
      <c r="S51" s="2858"/>
      <c r="T51" s="2858"/>
      <c r="U51" s="5"/>
      <c r="V51" s="33" t="s">
        <v>23</v>
      </c>
      <c r="W51" s="34" t="s">
        <v>282</v>
      </c>
      <c r="X51" s="5"/>
      <c r="Y51" s="5"/>
      <c r="Z51" s="28"/>
      <c r="AB51" s="259" t="s">
        <v>1239</v>
      </c>
      <c r="AJ51" s="259" t="s">
        <v>1259</v>
      </c>
      <c r="AP51" s="216">
        <v>1</v>
      </c>
    </row>
    <row r="52" spans="1:42">
      <c r="A52" s="5"/>
      <c r="B52" s="49"/>
      <c r="C52" s="5"/>
      <c r="D52" s="5"/>
      <c r="E52" s="5"/>
      <c r="F52" s="5"/>
      <c r="G52" s="5"/>
      <c r="H52" s="5"/>
      <c r="I52" s="5"/>
      <c r="J52" s="5"/>
      <c r="K52" s="5"/>
      <c r="L52" s="5"/>
      <c r="M52" s="5"/>
      <c r="N52" s="5"/>
      <c r="O52" s="5"/>
      <c r="P52" s="25"/>
      <c r="Q52" s="33" t="s">
        <v>16</v>
      </c>
      <c r="R52" s="34" t="s">
        <v>293</v>
      </c>
      <c r="S52" s="5"/>
      <c r="T52" s="34"/>
      <c r="U52" s="5"/>
      <c r="V52" s="5"/>
      <c r="W52" s="5"/>
      <c r="X52" s="5"/>
      <c r="Y52" s="5"/>
      <c r="Z52" s="28"/>
      <c r="AP52" s="216">
        <v>1</v>
      </c>
    </row>
    <row r="53" spans="1:42" ht="18.75">
      <c r="A53" s="5"/>
      <c r="B53" s="2853" t="s">
        <v>158</v>
      </c>
      <c r="C53" s="448"/>
      <c r="D53" s="274" t="s">
        <v>84</v>
      </c>
      <c r="F53" s="274" t="s">
        <v>140</v>
      </c>
      <c r="H53" s="274" t="s">
        <v>170</v>
      </c>
      <c r="J53" s="274" t="s">
        <v>174</v>
      </c>
      <c r="L53" s="5"/>
      <c r="M53" s="5"/>
      <c r="N53" s="5"/>
      <c r="O53" s="5"/>
      <c r="P53" s="25"/>
      <c r="Q53" s="33" t="s">
        <v>25</v>
      </c>
      <c r="R53" s="34" t="s">
        <v>297</v>
      </c>
      <c r="S53" s="5"/>
      <c r="T53" s="34"/>
      <c r="U53" s="5"/>
      <c r="V53" s="2857" t="s">
        <v>199</v>
      </c>
      <c r="W53" s="5"/>
      <c r="X53" s="5"/>
      <c r="Y53" s="5"/>
      <c r="Z53" s="28"/>
      <c r="AB53" s="257" t="s">
        <v>1240</v>
      </c>
      <c r="AJ53" s="257" t="s">
        <v>1262</v>
      </c>
      <c r="AP53" s="216">
        <v>1</v>
      </c>
    </row>
    <row r="54" spans="1:42">
      <c r="A54" s="5"/>
      <c r="B54" s="5" t="s">
        <v>300</v>
      </c>
      <c r="C54" s="5"/>
      <c r="D54" s="64"/>
      <c r="E54" s="5"/>
      <c r="F54" s="64"/>
      <c r="G54" s="5"/>
      <c r="H54" s="5"/>
      <c r="I54" s="5"/>
      <c r="J54" s="5"/>
      <c r="K54" s="5"/>
      <c r="L54" s="5"/>
      <c r="M54" s="5"/>
      <c r="N54" s="5"/>
      <c r="O54" s="5"/>
      <c r="P54" s="25"/>
      <c r="Q54" s="33" t="s">
        <v>46</v>
      </c>
      <c r="R54" s="34" t="s">
        <v>301</v>
      </c>
      <c r="S54" s="5"/>
      <c r="T54" s="34"/>
      <c r="U54" s="5"/>
      <c r="V54" s="33" t="s">
        <v>198</v>
      </c>
      <c r="W54" s="26" t="s">
        <v>160</v>
      </c>
      <c r="X54" s="5"/>
      <c r="Y54" s="5"/>
      <c r="Z54" s="28"/>
      <c r="AB54" t="s">
        <v>1241</v>
      </c>
      <c r="AJ54" s="258" t="s">
        <v>1263</v>
      </c>
      <c r="AP54" s="216">
        <v>1</v>
      </c>
    </row>
    <row r="55" spans="1:42">
      <c r="A55" s="5"/>
      <c r="B55" s="5"/>
      <c r="C55" s="5"/>
      <c r="D55" s="5"/>
      <c r="E55" s="5"/>
      <c r="F55" s="5"/>
      <c r="G55" s="5"/>
      <c r="H55" s="5"/>
      <c r="I55" s="5"/>
      <c r="J55" s="5"/>
      <c r="K55" s="5"/>
      <c r="L55" s="5"/>
      <c r="M55" s="5"/>
      <c r="N55" s="5"/>
      <c r="O55" s="5"/>
      <c r="P55" s="25"/>
      <c r="Q55" s="5"/>
      <c r="R55" s="5"/>
      <c r="S55" s="5"/>
      <c r="T55" s="5"/>
      <c r="U55" s="5"/>
      <c r="V55" s="5"/>
      <c r="W55" s="5"/>
      <c r="X55" s="5"/>
      <c r="Y55" s="5"/>
      <c r="Z55" s="28"/>
      <c r="AJ55" t="s">
        <v>1264</v>
      </c>
      <c r="AP55" s="216">
        <v>1</v>
      </c>
    </row>
    <row r="56" spans="1:42" ht="15.75">
      <c r="A56" s="5"/>
      <c r="B56" s="5"/>
      <c r="C56" s="5"/>
      <c r="D56" s="5"/>
      <c r="E56" s="5"/>
      <c r="F56" s="5"/>
      <c r="G56" s="5"/>
      <c r="H56" s="5"/>
      <c r="I56" s="5"/>
      <c r="J56" s="5"/>
      <c r="K56" s="5"/>
      <c r="L56" s="5"/>
      <c r="M56" s="5"/>
      <c r="N56" s="5"/>
      <c r="O56" s="5"/>
      <c r="P56" s="25"/>
      <c r="Q56" s="2857" t="s">
        <v>309</v>
      </c>
      <c r="R56" s="2858"/>
      <c r="S56" s="5"/>
      <c r="T56" s="5"/>
      <c r="U56" s="5"/>
      <c r="V56" s="2859" t="s">
        <v>310</v>
      </c>
      <c r="W56" s="5"/>
      <c r="X56" s="5"/>
      <c r="Y56" s="53" t="s">
        <v>178</v>
      </c>
      <c r="Z56" s="28"/>
      <c r="AP56" s="216">
        <v>1</v>
      </c>
    </row>
    <row r="57" spans="1:42" ht="23.25">
      <c r="A57" s="5"/>
      <c r="B57" s="2854" t="s">
        <v>86</v>
      </c>
      <c r="C57" s="448"/>
      <c r="D57" s="274" t="s">
        <v>24</v>
      </c>
      <c r="F57" s="274" t="s">
        <v>14</v>
      </c>
      <c r="H57" s="274" t="s">
        <v>58</v>
      </c>
      <c r="J57" s="274" t="s">
        <v>33</v>
      </c>
      <c r="L57" s="5"/>
      <c r="M57" s="5"/>
      <c r="N57" s="5"/>
      <c r="O57" s="5"/>
      <c r="P57" s="25"/>
      <c r="Q57" s="33" t="s">
        <v>84</v>
      </c>
      <c r="R57" s="34" t="s">
        <v>315</v>
      </c>
      <c r="S57" s="5"/>
      <c r="T57" s="34"/>
      <c r="U57" s="5"/>
      <c r="V57" s="33" t="s">
        <v>206</v>
      </c>
      <c r="W57" s="26" t="s">
        <v>160</v>
      </c>
      <c r="X57" s="5"/>
      <c r="Y57" s="53" t="s">
        <v>184</v>
      </c>
      <c r="Z57" s="28"/>
      <c r="AB57" t="s">
        <v>1245</v>
      </c>
      <c r="AJ57" s="255" t="s">
        <v>975</v>
      </c>
      <c r="AP57" s="216">
        <v>1</v>
      </c>
    </row>
    <row r="58" spans="1:42">
      <c r="A58" s="5"/>
      <c r="B58" s="65" t="s">
        <v>321</v>
      </c>
      <c r="C58" s="5"/>
      <c r="D58" s="5"/>
      <c r="E58" s="5"/>
      <c r="F58" s="5"/>
      <c r="G58" s="5"/>
      <c r="H58" s="5"/>
      <c r="I58" s="5"/>
      <c r="J58" s="5"/>
      <c r="K58" s="5"/>
      <c r="L58" s="5"/>
      <c r="M58" s="5"/>
      <c r="N58" s="5"/>
      <c r="O58" s="5"/>
      <c r="P58" s="25"/>
      <c r="Q58" s="5"/>
      <c r="R58" s="5"/>
      <c r="S58" s="5"/>
      <c r="T58" s="5"/>
      <c r="U58" s="5"/>
      <c r="V58" s="33" t="s">
        <v>211</v>
      </c>
      <c r="W58" s="26" t="s">
        <v>322</v>
      </c>
      <c r="X58" s="5"/>
      <c r="Y58" s="53" t="s">
        <v>190</v>
      </c>
      <c r="Z58" s="28"/>
      <c r="AB58" t="s">
        <v>1246</v>
      </c>
      <c r="AJ58" s="4024" t="s">
        <v>976</v>
      </c>
      <c r="AK58" s="4024"/>
      <c r="AL58" s="4024" t="s">
        <v>977</v>
      </c>
      <c r="AM58" s="4024"/>
      <c r="AN58" s="4024"/>
      <c r="AP58" s="216">
        <v>1</v>
      </c>
    </row>
    <row r="59" spans="1:42" ht="18">
      <c r="A59" s="5"/>
      <c r="B59" s="9"/>
      <c r="C59" s="5"/>
      <c r="D59" s="5"/>
      <c r="E59" s="5"/>
      <c r="F59" s="5"/>
      <c r="G59" s="5"/>
      <c r="H59" s="5"/>
      <c r="I59" s="5"/>
      <c r="J59" s="5"/>
      <c r="K59" s="5"/>
      <c r="L59" s="5"/>
      <c r="M59" s="5"/>
      <c r="N59" s="5"/>
      <c r="O59" s="5"/>
      <c r="P59" s="25"/>
      <c r="Q59" s="2857" t="s">
        <v>327</v>
      </c>
      <c r="R59" s="5"/>
      <c r="S59" s="5"/>
      <c r="T59" s="5"/>
      <c r="U59" s="5"/>
      <c r="V59" s="5"/>
      <c r="W59" s="5"/>
      <c r="X59" s="5"/>
      <c r="Y59" s="53" t="s">
        <v>194</v>
      </c>
      <c r="Z59" s="28"/>
      <c r="AB59" s="257" t="s">
        <v>1242</v>
      </c>
      <c r="AJ59" s="256"/>
      <c r="AK59" s="256" t="s">
        <v>978</v>
      </c>
      <c r="AL59" s="256" t="s">
        <v>979</v>
      </c>
      <c r="AM59" s="256" t="s">
        <v>980</v>
      </c>
      <c r="AN59" s="256"/>
      <c r="AP59" s="216">
        <v>1</v>
      </c>
    </row>
    <row r="60" spans="1:42" ht="15.75">
      <c r="A60" s="5"/>
      <c r="B60" s="68" t="s">
        <v>330</v>
      </c>
      <c r="C60" s="5"/>
      <c r="D60" s="5"/>
      <c r="E60" s="5"/>
      <c r="F60" s="5"/>
      <c r="G60" s="5"/>
      <c r="H60" s="5"/>
      <c r="I60" s="5"/>
      <c r="J60" s="5"/>
      <c r="K60" s="5"/>
      <c r="L60" s="5"/>
      <c r="M60" s="5"/>
      <c r="N60" s="5"/>
      <c r="O60" s="5"/>
      <c r="P60" s="25"/>
      <c r="Q60" s="33" t="s">
        <v>118</v>
      </c>
      <c r="R60" s="34" t="s">
        <v>331</v>
      </c>
      <c r="S60" s="5"/>
      <c r="T60" s="34"/>
      <c r="U60" s="5"/>
      <c r="V60" s="2859" t="s">
        <v>332</v>
      </c>
      <c r="W60" s="5"/>
      <c r="X60" s="5"/>
      <c r="Y60" s="53" t="s">
        <v>200</v>
      </c>
      <c r="Z60" s="28"/>
      <c r="AB60" s="259" t="s">
        <v>1243</v>
      </c>
      <c r="AJ60" s="256" t="s">
        <v>981</v>
      </c>
      <c r="AK60" s="256" t="s">
        <v>982</v>
      </c>
      <c r="AL60" s="256" t="s">
        <v>983</v>
      </c>
      <c r="AM60" s="256" t="s">
        <v>984</v>
      </c>
      <c r="AN60" s="256" t="s">
        <v>985</v>
      </c>
      <c r="AP60" s="216">
        <v>1</v>
      </c>
    </row>
    <row r="61" spans="1:42" ht="30">
      <c r="A61" s="5"/>
      <c r="B61" s="68" t="s">
        <v>336</v>
      </c>
      <c r="C61" s="5"/>
      <c r="D61" s="5"/>
      <c r="E61" s="5"/>
      <c r="F61" s="5"/>
      <c r="G61" s="5"/>
      <c r="H61" s="5"/>
      <c r="I61" s="5"/>
      <c r="J61" s="5"/>
      <c r="K61" s="5"/>
      <c r="L61" s="5"/>
      <c r="M61" s="5"/>
      <c r="N61" s="5"/>
      <c r="O61" s="5"/>
      <c r="P61" s="25"/>
      <c r="Q61" s="33" t="s">
        <v>134</v>
      </c>
      <c r="R61" s="34" t="s">
        <v>331</v>
      </c>
      <c r="S61" s="5"/>
      <c r="T61" s="34"/>
      <c r="U61" s="5"/>
      <c r="V61" s="33" t="s">
        <v>3</v>
      </c>
      <c r="W61" s="26" t="s">
        <v>160</v>
      </c>
      <c r="X61" s="5"/>
      <c r="Y61" s="53" t="s">
        <v>207</v>
      </c>
      <c r="Z61" s="28"/>
      <c r="AB61" t="s">
        <v>1244</v>
      </c>
      <c r="AJ61" s="256" t="s">
        <v>986</v>
      </c>
      <c r="AK61" s="256" t="s">
        <v>987</v>
      </c>
      <c r="AL61" s="256" t="s">
        <v>771</v>
      </c>
      <c r="AM61" s="256" t="s">
        <v>774</v>
      </c>
      <c r="AN61" s="256" t="s">
        <v>988</v>
      </c>
      <c r="AP61" s="216">
        <v>1</v>
      </c>
    </row>
    <row r="62" spans="1:42">
      <c r="A62" s="5"/>
      <c r="B62" s="68" t="s">
        <v>341</v>
      </c>
      <c r="C62" s="5"/>
      <c r="D62" s="5"/>
      <c r="E62" s="5"/>
      <c r="F62" s="5"/>
      <c r="G62" s="5"/>
      <c r="H62" s="5"/>
      <c r="I62" s="5"/>
      <c r="J62" s="5"/>
      <c r="K62" s="5"/>
      <c r="L62" s="5"/>
      <c r="M62" s="5"/>
      <c r="N62" s="5"/>
      <c r="O62" s="5"/>
      <c r="P62" s="25"/>
      <c r="S62" s="5"/>
      <c r="T62" s="5"/>
      <c r="U62" s="5"/>
      <c r="V62" s="5"/>
      <c r="W62" s="5"/>
      <c r="X62" s="5"/>
      <c r="Y62" s="53" t="s">
        <v>212</v>
      </c>
      <c r="Z62" s="28"/>
      <c r="AJ62" s="256"/>
      <c r="AK62" s="256" t="s">
        <v>989</v>
      </c>
      <c r="AL62" s="256" t="s">
        <v>990</v>
      </c>
      <c r="AM62" s="256" t="s">
        <v>570</v>
      </c>
      <c r="AN62" s="256"/>
      <c r="AP62" s="216">
        <v>1</v>
      </c>
    </row>
    <row r="63" spans="1:42">
      <c r="A63" s="5"/>
      <c r="B63" s="5" t="s">
        <v>346</v>
      </c>
      <c r="C63" s="5"/>
      <c r="D63" s="5"/>
      <c r="E63" s="5"/>
      <c r="F63" s="5"/>
      <c r="G63" s="5"/>
      <c r="H63" s="5"/>
      <c r="I63" s="5"/>
      <c r="J63" s="5"/>
      <c r="K63" s="5"/>
      <c r="L63" s="5"/>
      <c r="M63" s="5"/>
      <c r="N63" s="5"/>
      <c r="O63" s="5"/>
      <c r="P63" s="25"/>
      <c r="Q63" s="2856" t="s">
        <v>347</v>
      </c>
      <c r="R63" s="5"/>
      <c r="S63" s="5"/>
      <c r="T63" s="5"/>
      <c r="U63" s="5"/>
      <c r="V63" s="5"/>
      <c r="W63" s="5"/>
      <c r="X63" s="5"/>
      <c r="Y63" s="53" t="s">
        <v>218</v>
      </c>
      <c r="Z63" s="28"/>
      <c r="AJ63" s="256" t="s">
        <v>991</v>
      </c>
      <c r="AK63" s="256" t="s">
        <v>992</v>
      </c>
      <c r="AL63" s="256" t="s">
        <v>770</v>
      </c>
      <c r="AM63" s="256" t="s">
        <v>773</v>
      </c>
      <c r="AN63" s="256"/>
      <c r="AP63" s="216">
        <v>1</v>
      </c>
    </row>
    <row r="64" spans="1:42">
      <c r="A64" s="5"/>
      <c r="B64" s="49" t="s">
        <v>351</v>
      </c>
      <c r="C64" s="5"/>
      <c r="D64" s="5"/>
      <c r="E64" s="5"/>
      <c r="F64" s="5"/>
      <c r="G64" s="5"/>
      <c r="H64" s="5"/>
      <c r="I64" s="5"/>
      <c r="J64" s="5"/>
      <c r="K64" s="5"/>
      <c r="L64" s="5"/>
      <c r="M64" s="5"/>
      <c r="N64" s="5"/>
      <c r="O64" s="5"/>
      <c r="P64" s="25"/>
      <c r="Q64" s="33" t="s">
        <v>140</v>
      </c>
      <c r="R64" s="34" t="s">
        <v>352</v>
      </c>
      <c r="S64" s="5"/>
      <c r="T64" s="34"/>
      <c r="U64" s="5"/>
      <c r="V64" s="5"/>
      <c r="W64" s="5"/>
      <c r="X64" s="5"/>
      <c r="Y64" s="53" t="s">
        <v>225</v>
      </c>
      <c r="Z64" s="28"/>
      <c r="AB64" t="s">
        <v>1247</v>
      </c>
      <c r="AJ64" s="256" t="s">
        <v>993</v>
      </c>
      <c r="AK64" s="256" t="s">
        <v>584</v>
      </c>
      <c r="AL64" s="256" t="s">
        <v>768</v>
      </c>
      <c r="AM64" s="256" t="s">
        <v>580</v>
      </c>
      <c r="AN64" s="256"/>
      <c r="AP64" s="216">
        <v>1</v>
      </c>
    </row>
    <row r="65" spans="1:42" ht="18">
      <c r="A65" s="5"/>
      <c r="B65" s="49" t="s">
        <v>354</v>
      </c>
      <c r="C65" s="5"/>
      <c r="D65" s="5"/>
      <c r="E65" s="5"/>
      <c r="F65" s="5"/>
      <c r="G65" s="5"/>
      <c r="H65" s="5"/>
      <c r="I65" s="5"/>
      <c r="J65" s="5"/>
      <c r="K65" s="5"/>
      <c r="L65" s="5"/>
      <c r="M65" s="5"/>
      <c r="N65" s="5"/>
      <c r="O65" s="5"/>
      <c r="P65" s="25"/>
      <c r="Q65" s="33" t="s">
        <v>174</v>
      </c>
      <c r="R65" s="34" t="s">
        <v>352</v>
      </c>
      <c r="S65" s="5"/>
      <c r="T65" s="34"/>
      <c r="U65" s="5"/>
      <c r="V65" s="5"/>
      <c r="W65" s="5"/>
      <c r="X65" s="5"/>
      <c r="Y65" s="5"/>
      <c r="Z65" s="28"/>
      <c r="AB65" s="257" t="s">
        <v>1242</v>
      </c>
      <c r="AJ65" s="256"/>
      <c r="AK65" s="256" t="s">
        <v>994</v>
      </c>
      <c r="AL65" s="256" t="s">
        <v>995</v>
      </c>
      <c r="AM65" s="256" t="s">
        <v>586</v>
      </c>
      <c r="AN65" s="256"/>
      <c r="AP65" s="216">
        <v>1</v>
      </c>
    </row>
    <row r="66" spans="1:42" ht="15.75" thickBot="1">
      <c r="A66" s="5"/>
      <c r="B66" s="49"/>
      <c r="D66" s="274" t="s">
        <v>84</v>
      </c>
      <c r="F66" s="274" t="s">
        <v>49</v>
      </c>
      <c r="H66" s="274" t="s">
        <v>118</v>
      </c>
      <c r="J66" s="274" t="s">
        <v>134</v>
      </c>
      <c r="L66" s="5"/>
      <c r="M66" s="5"/>
      <c r="N66" s="5"/>
      <c r="O66" s="5"/>
      <c r="P66" s="58"/>
      <c r="Q66" s="69"/>
      <c r="R66" s="69"/>
      <c r="S66" s="69"/>
      <c r="T66" s="69"/>
      <c r="U66" s="69"/>
      <c r="V66" s="69"/>
      <c r="W66" s="69"/>
      <c r="X66" s="59"/>
      <c r="Y66" s="59"/>
      <c r="Z66" s="60"/>
      <c r="AB66" s="258" t="s">
        <v>1248</v>
      </c>
      <c r="AJ66" s="256"/>
      <c r="AK66" s="256" t="s">
        <v>595</v>
      </c>
      <c r="AL66" s="256" t="s">
        <v>996</v>
      </c>
      <c r="AM66" s="256" t="s">
        <v>592</v>
      </c>
      <c r="AN66" s="256"/>
      <c r="AP66" s="216">
        <v>1</v>
      </c>
    </row>
    <row r="67" spans="1:42" ht="15.75" thickBot="1">
      <c r="A67" s="5"/>
      <c r="B67" s="49" t="s">
        <v>361</v>
      </c>
      <c r="C67" s="5"/>
      <c r="D67" s="5"/>
      <c r="E67" s="5"/>
      <c r="F67" s="5"/>
      <c r="G67" s="5"/>
      <c r="H67" s="5"/>
      <c r="I67" s="5"/>
      <c r="J67" s="5"/>
      <c r="K67" s="5"/>
      <c r="L67" s="5"/>
      <c r="M67" s="5"/>
      <c r="N67" s="5"/>
      <c r="O67" s="5"/>
      <c r="AB67" s="260" t="s">
        <v>1249</v>
      </c>
      <c r="AJ67" s="256"/>
      <c r="AK67" s="256" t="s">
        <v>600</v>
      </c>
      <c r="AL67" s="256" t="s">
        <v>997</v>
      </c>
      <c r="AM67" s="256" t="s">
        <v>597</v>
      </c>
      <c r="AN67" s="256"/>
      <c r="AP67" s="216">
        <v>1</v>
      </c>
    </row>
    <row r="68" spans="1:42" ht="18.75" customHeight="1">
      <c r="A68" s="5"/>
      <c r="B68" s="49" t="s">
        <v>365</v>
      </c>
      <c r="C68" s="5"/>
      <c r="D68" s="5"/>
      <c r="E68" s="5"/>
      <c r="F68" s="5"/>
      <c r="G68" s="5"/>
      <c r="H68" s="5"/>
      <c r="I68" s="5"/>
      <c r="J68" s="5"/>
      <c r="K68" s="5"/>
      <c r="L68" s="5"/>
      <c r="M68" s="5"/>
      <c r="N68" s="5"/>
      <c r="O68" s="5"/>
      <c r="P68" s="70" t="s">
        <v>43</v>
      </c>
      <c r="Q68" s="4026" t="s">
        <v>366</v>
      </c>
      <c r="R68" s="4026"/>
      <c r="S68" s="4026"/>
      <c r="T68" s="4026"/>
      <c r="U68" s="4026"/>
      <c r="V68" s="4026"/>
      <c r="W68" s="4026"/>
      <c r="X68" s="4026"/>
      <c r="Y68" s="4027"/>
      <c r="AJ68" s="256" t="s">
        <v>999</v>
      </c>
      <c r="AK68" s="256" t="s">
        <v>1000</v>
      </c>
      <c r="AL68" s="256" t="s">
        <v>1001</v>
      </c>
      <c r="AM68" s="256" t="s">
        <v>1002</v>
      </c>
      <c r="AN68" s="256"/>
      <c r="AP68" s="216">
        <v>1</v>
      </c>
    </row>
    <row r="69" spans="1:42" ht="18">
      <c r="A69" s="5"/>
      <c r="B69" s="49" t="s">
        <v>369</v>
      </c>
      <c r="C69" s="5"/>
      <c r="D69" s="5"/>
      <c r="E69" s="5"/>
      <c r="F69" s="5"/>
      <c r="G69" s="5"/>
      <c r="H69" s="5"/>
      <c r="I69" s="5"/>
      <c r="J69" s="5"/>
      <c r="K69" s="5"/>
      <c r="L69" s="5"/>
      <c r="M69" s="5"/>
      <c r="N69" s="5"/>
      <c r="O69" s="5"/>
      <c r="P69" s="71" t="s">
        <v>43</v>
      </c>
      <c r="Q69" s="72"/>
      <c r="R69" s="5"/>
      <c r="S69" s="5"/>
      <c r="T69" s="73" t="s">
        <v>370</v>
      </c>
      <c r="U69" s="5"/>
      <c r="V69" s="74" t="s">
        <v>371</v>
      </c>
      <c r="W69" s="5"/>
      <c r="X69" s="5"/>
      <c r="Y69" s="75"/>
      <c r="AB69" s="257" t="s">
        <v>1250</v>
      </c>
      <c r="AJ69" s="256" t="s">
        <v>1003</v>
      </c>
      <c r="AK69" s="256" t="s">
        <v>1004</v>
      </c>
      <c r="AL69" s="256" t="s">
        <v>769</v>
      </c>
      <c r="AM69" s="256" t="s">
        <v>772</v>
      </c>
      <c r="AN69" s="256"/>
      <c r="AP69" s="216">
        <v>1</v>
      </c>
    </row>
    <row r="70" spans="1:42" ht="15.75">
      <c r="A70" s="5"/>
      <c r="B70" s="49" t="s">
        <v>375</v>
      </c>
      <c r="C70" s="5"/>
      <c r="D70" s="5"/>
      <c r="E70" s="5"/>
      <c r="F70" s="5"/>
      <c r="G70" s="5"/>
      <c r="H70" s="5"/>
      <c r="I70" s="5"/>
      <c r="J70" s="5"/>
      <c r="K70" s="5"/>
      <c r="L70" s="5"/>
      <c r="M70" s="5"/>
      <c r="N70" s="5"/>
      <c r="O70" s="5"/>
      <c r="P70" s="71" t="s">
        <v>43</v>
      </c>
      <c r="Q70" s="72"/>
      <c r="R70" s="76" t="s">
        <v>376</v>
      </c>
      <c r="S70" s="77">
        <v>25</v>
      </c>
      <c r="T70" s="78" t="s">
        <v>79</v>
      </c>
      <c r="U70" s="79">
        <v>1</v>
      </c>
      <c r="V70" s="80" t="s">
        <v>377</v>
      </c>
      <c r="W70" s="81" t="str">
        <f>(S77 * S70 *U70)*U77&amp; " " &amp; V70</f>
        <v>0.025 kg</v>
      </c>
      <c r="X70" s="82" t="s">
        <v>378</v>
      </c>
      <c r="Y70" s="75"/>
      <c r="AB70" s="259" t="s">
        <v>1251</v>
      </c>
      <c r="AP70" s="216">
        <v>1</v>
      </c>
    </row>
    <row r="71" spans="1:42">
      <c r="A71" s="5"/>
      <c r="B71" s="49"/>
      <c r="C71" s="5"/>
      <c r="D71" s="5"/>
      <c r="E71" s="5"/>
      <c r="F71" s="5"/>
      <c r="G71" s="5"/>
      <c r="H71" s="5"/>
      <c r="I71" s="5"/>
      <c r="J71" s="5"/>
      <c r="K71" s="5"/>
      <c r="L71" s="5"/>
      <c r="M71" s="5"/>
      <c r="N71" s="5"/>
      <c r="O71" s="5"/>
      <c r="P71" s="71" t="s">
        <v>43</v>
      </c>
      <c r="Q71" s="72"/>
      <c r="R71" s="5"/>
      <c r="S71" s="83"/>
      <c r="T71" s="5"/>
      <c r="U71" s="84" t="s">
        <v>382</v>
      </c>
      <c r="V71" s="5"/>
      <c r="W71" s="5"/>
      <c r="X71" s="5"/>
      <c r="Y71" s="75"/>
      <c r="AB71" s="259" t="s">
        <v>1252</v>
      </c>
      <c r="AJ71" t="s">
        <v>974</v>
      </c>
      <c r="AP71" s="216">
        <v>1</v>
      </c>
    </row>
    <row r="72" spans="1:42" ht="18.75">
      <c r="A72" s="5"/>
      <c r="B72" s="2853" t="s">
        <v>387</v>
      </c>
      <c r="C72" s="448"/>
      <c r="D72" s="448"/>
      <c r="E72" s="448"/>
      <c r="F72" s="448"/>
      <c r="G72" s="448"/>
      <c r="H72" s="448"/>
      <c r="I72" s="448"/>
      <c r="J72" s="448"/>
      <c r="K72" s="5"/>
      <c r="L72" s="5"/>
      <c r="M72" s="5"/>
      <c r="N72" s="5"/>
      <c r="O72" s="5"/>
      <c r="P72" s="71" t="s">
        <v>43</v>
      </c>
      <c r="Q72" s="72"/>
      <c r="R72" s="86" t="s">
        <v>388</v>
      </c>
      <c r="S72" s="78" t="s">
        <v>70</v>
      </c>
      <c r="T72" s="78" t="s">
        <v>77</v>
      </c>
      <c r="U72" s="78" t="s">
        <v>78</v>
      </c>
      <c r="V72" s="78" t="s">
        <v>79</v>
      </c>
      <c r="W72" s="80" t="s">
        <v>377</v>
      </c>
      <c r="X72" s="80" t="s">
        <v>69</v>
      </c>
      <c r="Y72" s="75"/>
      <c r="AB72" s="259" t="s">
        <v>1253</v>
      </c>
      <c r="AJ72" t="s">
        <v>503</v>
      </c>
      <c r="AP72" s="216">
        <v>1</v>
      </c>
    </row>
    <row r="73" spans="1:42">
      <c r="B73" s="274" t="s">
        <v>198</v>
      </c>
      <c r="D73" s="274" t="s">
        <v>393</v>
      </c>
      <c r="F73" s="274" t="s">
        <v>206</v>
      </c>
      <c r="G73" s="45"/>
      <c r="H73" s="274" t="s">
        <v>211</v>
      </c>
      <c r="J73" s="274" t="s">
        <v>217</v>
      </c>
      <c r="K73" s="45"/>
      <c r="L73" s="274" t="s">
        <v>224</v>
      </c>
      <c r="M73" s="5"/>
      <c r="N73" s="5"/>
      <c r="O73" s="5"/>
      <c r="P73" s="71" t="s">
        <v>43</v>
      </c>
      <c r="Q73" s="72"/>
      <c r="R73" s="72"/>
      <c r="S73" s="72"/>
      <c r="T73" s="72"/>
      <c r="U73" s="72"/>
      <c r="V73" s="72"/>
      <c r="W73" s="72"/>
      <c r="X73" s="72"/>
      <c r="Y73" s="75"/>
      <c r="AB73" s="259" t="s">
        <v>1254</v>
      </c>
      <c r="AJ73" s="47" t="s">
        <v>495</v>
      </c>
      <c r="AP73" s="216">
        <v>1</v>
      </c>
    </row>
    <row r="74" spans="1:42" ht="15" customHeight="1">
      <c r="A74" s="5"/>
      <c r="B74" s="5"/>
      <c r="C74" s="88"/>
      <c r="D74" s="88"/>
      <c r="E74" s="5"/>
      <c r="F74" s="5"/>
      <c r="G74" s="5"/>
      <c r="H74" s="5"/>
      <c r="I74" s="5"/>
      <c r="J74" s="5"/>
      <c r="K74" s="5"/>
      <c r="L74" s="5"/>
      <c r="M74" s="5"/>
      <c r="N74" s="5"/>
      <c r="O74" s="5"/>
      <c r="P74" s="71" t="s">
        <v>43</v>
      </c>
      <c r="Q74" s="72"/>
      <c r="R74" s="4028" t="s">
        <v>395</v>
      </c>
      <c r="S74" s="89" t="s">
        <v>69</v>
      </c>
      <c r="T74" s="89" t="s">
        <v>377</v>
      </c>
      <c r="U74" s="89" t="s">
        <v>70</v>
      </c>
      <c r="V74" s="89" t="s">
        <v>77</v>
      </c>
      <c r="W74" s="89" t="s">
        <v>78</v>
      </c>
      <c r="X74" s="90" t="s">
        <v>79</v>
      </c>
      <c r="Y74" s="75"/>
      <c r="AJ74" t="s">
        <v>5827</v>
      </c>
      <c r="AP74" s="216">
        <v>1</v>
      </c>
    </row>
    <row r="75" spans="1:42" ht="18.75" customHeight="1">
      <c r="A75" s="5"/>
      <c r="B75" s="3165" t="s">
        <v>5637</v>
      </c>
      <c r="C75" s="3165"/>
      <c r="H75" s="5"/>
      <c r="I75" s="5"/>
      <c r="J75" s="5"/>
      <c r="K75" s="5"/>
      <c r="L75" s="5"/>
      <c r="M75" s="5"/>
      <c r="N75" s="5"/>
      <c r="O75" s="5"/>
      <c r="P75" s="71" t="s">
        <v>43</v>
      </c>
      <c r="Q75" s="72"/>
      <c r="R75" s="4029"/>
      <c r="S75" s="91">
        <v>1E-3</v>
      </c>
      <c r="T75" s="92">
        <v>1</v>
      </c>
      <c r="U75" s="92">
        <v>1</v>
      </c>
      <c r="V75" s="92">
        <v>0.1</v>
      </c>
      <c r="W75" s="92">
        <v>0.01</v>
      </c>
      <c r="X75" s="93">
        <v>1E-3</v>
      </c>
      <c r="Y75" s="75"/>
      <c r="AB75" t="s">
        <v>1255</v>
      </c>
      <c r="AJ75" t="s">
        <v>5828</v>
      </c>
      <c r="AP75" s="216">
        <v>1</v>
      </c>
    </row>
    <row r="76" spans="1:42" ht="15.75">
      <c r="A76" s="5"/>
      <c r="B76" s="3165" t="s">
        <v>5638</v>
      </c>
      <c r="C76" s="3165"/>
      <c r="H76" s="5"/>
      <c r="I76" s="5"/>
      <c r="J76" s="5"/>
      <c r="K76" s="5"/>
      <c r="L76" s="5"/>
      <c r="M76" s="5"/>
      <c r="N76" s="5"/>
      <c r="O76" s="5"/>
      <c r="P76" s="71" t="s">
        <v>43</v>
      </c>
      <c r="Q76" s="72"/>
      <c r="R76" s="4029"/>
      <c r="S76" s="94">
        <v>1000</v>
      </c>
      <c r="T76" s="94">
        <v>1</v>
      </c>
      <c r="U76" s="94">
        <v>1</v>
      </c>
      <c r="V76" s="94">
        <v>10</v>
      </c>
      <c r="W76" s="94">
        <v>100</v>
      </c>
      <c r="X76" s="95">
        <v>1000</v>
      </c>
      <c r="Y76" s="75"/>
      <c r="AB76" t="s">
        <v>1256</v>
      </c>
      <c r="AJ76" t="s">
        <v>524</v>
      </c>
      <c r="AP76" s="216">
        <v>1</v>
      </c>
    </row>
    <row r="77" spans="1:42" ht="15.75">
      <c r="A77" s="5"/>
      <c r="B77" s="3165" t="s">
        <v>5639</v>
      </c>
      <c r="C77" s="3165"/>
      <c r="H77" s="5"/>
      <c r="I77" s="5"/>
      <c r="J77" s="5"/>
      <c r="K77" s="5"/>
      <c r="L77" s="5"/>
      <c r="M77" s="5"/>
      <c r="N77" s="5"/>
      <c r="O77" s="5"/>
      <c r="P77" s="71" t="s">
        <v>43</v>
      </c>
      <c r="Q77" s="72"/>
      <c r="R77" s="4030"/>
      <c r="S77" s="96">
        <f>_xlfn.XLOOKUP(T70,S74:X74,S75:X75)</f>
        <v>1E-3</v>
      </c>
      <c r="T77" s="96">
        <f>_xlfn.XLOOKUP(V70,S74:X74,S75:X75)</f>
        <v>1</v>
      </c>
      <c r="U77" s="96">
        <f>_xlfn.XLOOKUP(V70,S74:X74,S76:X76)</f>
        <v>1</v>
      </c>
      <c r="V77" s="97"/>
      <c r="W77" s="97"/>
      <c r="X77" s="98"/>
      <c r="Y77" s="75"/>
      <c r="AJ77" t="s">
        <v>526</v>
      </c>
      <c r="AP77" s="216">
        <v>1</v>
      </c>
    </row>
    <row r="78" spans="1:42" ht="15.75">
      <c r="A78" s="32"/>
      <c r="B78" s="3165" t="s">
        <v>5640</v>
      </c>
      <c r="C78" s="3165"/>
      <c r="H78" s="5"/>
      <c r="I78" s="5"/>
      <c r="J78" s="5"/>
      <c r="K78" s="5"/>
      <c r="L78" s="5"/>
      <c r="M78" s="5"/>
      <c r="N78" s="5"/>
      <c r="O78" s="5"/>
      <c r="P78" s="71" t="s">
        <v>43</v>
      </c>
      <c r="Q78" s="99"/>
      <c r="R78" s="99" t="s">
        <v>405</v>
      </c>
      <c r="S78" s="99"/>
      <c r="T78" s="99"/>
      <c r="U78" s="99"/>
      <c r="V78" s="99"/>
      <c r="W78" s="99"/>
      <c r="X78" s="99"/>
      <c r="Y78" s="100"/>
      <c r="AJ78" t="s">
        <v>528</v>
      </c>
      <c r="AP78" s="216">
        <v>1</v>
      </c>
    </row>
    <row r="79" spans="1:42" ht="15.75">
      <c r="A79" s="32"/>
      <c r="B79" s="498" t="s">
        <v>5641</v>
      </c>
      <c r="C79" s="498"/>
      <c r="H79" s="5"/>
      <c r="I79" s="5"/>
      <c r="J79" s="5"/>
      <c r="K79" s="5"/>
      <c r="L79" s="5"/>
      <c r="M79" s="5"/>
      <c r="N79" s="5"/>
      <c r="O79" s="5"/>
      <c r="P79" s="71" t="s">
        <v>43</v>
      </c>
      <c r="Q79" s="99"/>
      <c r="R79" s="99" t="s">
        <v>409</v>
      </c>
      <c r="S79" s="99"/>
      <c r="T79" s="99"/>
      <c r="U79" s="99"/>
      <c r="V79" s="99" t="s">
        <v>409</v>
      </c>
      <c r="W79" s="99"/>
      <c r="X79" s="99"/>
      <c r="Y79" s="75"/>
      <c r="AJ79" t="s">
        <v>530</v>
      </c>
      <c r="AP79" s="216">
        <v>1</v>
      </c>
    </row>
    <row r="80" spans="1:42" ht="15.75" customHeight="1" thickBot="1">
      <c r="A80" s="32"/>
      <c r="B80" s="498" t="s">
        <v>5642</v>
      </c>
      <c r="C80" s="498"/>
      <c r="H80" s="5"/>
      <c r="I80" s="5"/>
      <c r="J80" s="5"/>
      <c r="K80" s="5"/>
      <c r="L80" s="5"/>
      <c r="M80" s="5"/>
      <c r="N80" s="5"/>
      <c r="O80" s="5"/>
      <c r="P80" s="102">
        <v>3</v>
      </c>
      <c r="Q80" s="103">
        <v>3</v>
      </c>
      <c r="R80" s="103">
        <v>11</v>
      </c>
      <c r="S80" s="103">
        <v>11</v>
      </c>
      <c r="T80" s="103">
        <v>11</v>
      </c>
      <c r="U80" s="103">
        <v>11</v>
      </c>
      <c r="V80" s="103">
        <v>11</v>
      </c>
      <c r="W80" s="103">
        <v>11</v>
      </c>
      <c r="X80" s="103">
        <v>11</v>
      </c>
      <c r="Y80" s="104">
        <v>3</v>
      </c>
      <c r="AJ80" t="s">
        <v>532</v>
      </c>
      <c r="AP80" s="216">
        <v>1</v>
      </c>
    </row>
    <row r="81" spans="1:42" ht="15.75" customHeight="1">
      <c r="A81" s="32"/>
      <c r="H81" s="5"/>
      <c r="I81" s="5"/>
      <c r="J81" s="5"/>
      <c r="K81" s="5"/>
      <c r="L81" s="5"/>
      <c r="M81" s="5"/>
      <c r="N81" s="5"/>
      <c r="O81" s="5"/>
      <c r="P81" s="4">
        <f t="shared" ref="P81:Y81" ca="1" si="0">CELL("largeur",P81)</f>
        <v>11</v>
      </c>
      <c r="Q81" s="4">
        <f t="shared" ca="1" si="0"/>
        <v>17</v>
      </c>
      <c r="R81" s="4">
        <f t="shared" ca="1" si="0"/>
        <v>11</v>
      </c>
      <c r="S81" s="4">
        <f t="shared" ca="1" si="0"/>
        <v>11</v>
      </c>
      <c r="T81" s="4">
        <f t="shared" ca="1" si="0"/>
        <v>11</v>
      </c>
      <c r="U81" s="4">
        <f t="shared" ca="1" si="0"/>
        <v>11</v>
      </c>
      <c r="V81" s="4">
        <f t="shared" ca="1" si="0"/>
        <v>16</v>
      </c>
      <c r="W81" s="4">
        <f t="shared" ca="1" si="0"/>
        <v>11</v>
      </c>
      <c r="X81" s="4">
        <f t="shared" ca="1" si="0"/>
        <v>11</v>
      </c>
      <c r="Y81" s="4">
        <f t="shared" ca="1" si="0"/>
        <v>11</v>
      </c>
      <c r="AP81" s="216">
        <v>1</v>
      </c>
    </row>
    <row r="82" spans="1:42" ht="18.75" customHeight="1">
      <c r="A82" s="32"/>
      <c r="B82" s="3160" t="s">
        <v>5745</v>
      </c>
      <c r="C82" s="3160" t="s">
        <v>5643</v>
      </c>
      <c r="D82" s="3094" t="s">
        <v>5654</v>
      </c>
      <c r="E82" s="3094" t="s">
        <v>5655</v>
      </c>
      <c r="F82" s="496" t="s">
        <v>5656</v>
      </c>
      <c r="G82" s="482" t="s">
        <v>5657</v>
      </c>
      <c r="H82" s="5"/>
      <c r="I82" s="5"/>
      <c r="AK82" s="135"/>
      <c r="AL82" s="135"/>
      <c r="AM82" s="135"/>
      <c r="AN82" s="135"/>
      <c r="AP82" s="216">
        <v>1</v>
      </c>
    </row>
    <row r="83" spans="1:42" ht="15" customHeight="1">
      <c r="A83" s="32"/>
      <c r="B83" s="257" t="s">
        <v>5478</v>
      </c>
      <c r="C83" s="257"/>
      <c r="H83" s="5"/>
      <c r="I83" s="5"/>
      <c r="J83" s="3164" t="s">
        <v>5708</v>
      </c>
      <c r="N83" s="5"/>
      <c r="O83" s="5"/>
      <c r="P83" s="5"/>
      <c r="Q83" s="5"/>
      <c r="S83" s="47" t="s">
        <v>418</v>
      </c>
      <c r="Y83" s="47" t="s">
        <v>419</v>
      </c>
      <c r="AP83" s="216">
        <v>1</v>
      </c>
    </row>
    <row r="84" spans="1:42" ht="15" customHeight="1">
      <c r="A84" s="32"/>
      <c r="B84" s="259" t="s">
        <v>5479</v>
      </c>
      <c r="C84" s="259"/>
      <c r="H84" s="5"/>
      <c r="I84" s="5"/>
      <c r="J84" s="258"/>
      <c r="N84" s="5"/>
      <c r="O84" s="5"/>
      <c r="P84" s="5"/>
      <c r="Q84" s="5"/>
      <c r="AP84" s="216">
        <v>1</v>
      </c>
    </row>
    <row r="85" spans="1:42">
      <c r="A85" s="32"/>
      <c r="B85" s="259" t="s">
        <v>5480</v>
      </c>
      <c r="C85" s="259"/>
      <c r="H85" s="5"/>
      <c r="I85" s="5"/>
      <c r="J85" s="259" t="s">
        <v>5718</v>
      </c>
      <c r="N85" s="5"/>
      <c r="O85" s="5"/>
      <c r="P85" s="5"/>
      <c r="Q85" s="5"/>
      <c r="S85" t="s">
        <v>761</v>
      </c>
      <c r="AP85" s="216">
        <v>1</v>
      </c>
    </row>
    <row r="86" spans="1:42" ht="15" customHeight="1">
      <c r="A86" s="32"/>
      <c r="B86" s="3160" t="s">
        <v>5764</v>
      </c>
      <c r="C86" s="3160">
        <f>(D86+E86)/2</f>
        <v>350</v>
      </c>
      <c r="D86" s="3094">
        <v>200</v>
      </c>
      <c r="E86" s="3094">
        <v>500</v>
      </c>
      <c r="F86" s="496">
        <v>0.2</v>
      </c>
      <c r="G86" s="482">
        <v>0.5</v>
      </c>
      <c r="H86" s="5"/>
      <c r="I86" s="5"/>
      <c r="J86" t="s">
        <v>5719</v>
      </c>
      <c r="N86" s="5"/>
      <c r="O86" s="5"/>
      <c r="P86" s="5"/>
      <c r="Q86" s="5"/>
      <c r="S86" s="47" t="s">
        <v>762</v>
      </c>
      <c r="AP86" s="216">
        <v>1</v>
      </c>
    </row>
    <row r="87" spans="1:42" ht="15" customHeight="1">
      <c r="A87" s="32"/>
      <c r="H87" s="5"/>
      <c r="I87" s="5"/>
      <c r="J87" s="3175" t="s">
        <v>5709</v>
      </c>
      <c r="N87" s="5"/>
      <c r="O87" s="5"/>
      <c r="P87" s="5"/>
      <c r="Q87" s="5"/>
      <c r="AP87" s="216">
        <v>1</v>
      </c>
    </row>
    <row r="88" spans="1:42" ht="15" customHeight="1">
      <c r="A88" s="32"/>
      <c r="B88" s="257" t="s">
        <v>5481</v>
      </c>
      <c r="C88" s="257"/>
      <c r="H88" s="5"/>
      <c r="I88" s="5"/>
      <c r="J88" s="258"/>
      <c r="N88" s="5"/>
      <c r="O88" s="5"/>
      <c r="P88" s="5"/>
      <c r="Q88" s="5"/>
      <c r="S88" t="s">
        <v>1233</v>
      </c>
      <c r="AP88" s="216">
        <v>1</v>
      </c>
    </row>
    <row r="89" spans="1:42" ht="15" customHeight="1">
      <c r="A89" s="32"/>
      <c r="B89" s="259" t="s">
        <v>5482</v>
      </c>
      <c r="C89" s="259"/>
      <c r="H89" s="5"/>
      <c r="I89" s="5"/>
      <c r="J89" s="259" t="s">
        <v>5720</v>
      </c>
      <c r="N89" s="5"/>
      <c r="O89" s="5"/>
      <c r="P89" s="5"/>
      <c r="Q89" s="5"/>
      <c r="S89" t="s">
        <v>1234</v>
      </c>
      <c r="AP89" s="216">
        <v>1</v>
      </c>
    </row>
    <row r="90" spans="1:42" ht="15" customHeight="1">
      <c r="A90" s="32"/>
      <c r="B90" s="259" t="s">
        <v>5483</v>
      </c>
      <c r="C90" s="259"/>
      <c r="H90" s="5"/>
      <c r="I90" s="5"/>
      <c r="J90" t="s">
        <v>5721</v>
      </c>
      <c r="N90" s="5"/>
      <c r="O90" s="5"/>
      <c r="P90" s="5"/>
      <c r="Q90" s="5"/>
      <c r="S90" t="s">
        <v>432</v>
      </c>
      <c r="AP90" s="216">
        <v>1</v>
      </c>
    </row>
    <row r="91" spans="1:42" ht="15.75">
      <c r="A91" s="32"/>
      <c r="B91" s="3160" t="s">
        <v>5765</v>
      </c>
      <c r="C91" s="3160">
        <f>(D91+E91)/2</f>
        <v>75</v>
      </c>
      <c r="D91" s="3094">
        <v>30</v>
      </c>
      <c r="E91" s="3094">
        <v>120</v>
      </c>
      <c r="F91" s="496">
        <v>0.03</v>
      </c>
      <c r="G91" s="482">
        <v>0.12</v>
      </c>
      <c r="H91" s="5"/>
      <c r="I91" s="5"/>
      <c r="J91" s="3175" t="s">
        <v>5710</v>
      </c>
      <c r="N91" s="5"/>
      <c r="O91" s="5"/>
      <c r="P91" s="5"/>
      <c r="Q91" s="5"/>
      <c r="S91" s="47" t="s">
        <v>437</v>
      </c>
      <c r="AP91" s="216">
        <v>1</v>
      </c>
    </row>
    <row r="92" spans="1:42" ht="15" customHeight="1">
      <c r="A92" s="32"/>
      <c r="H92" s="5"/>
      <c r="I92" s="5"/>
      <c r="J92" s="258"/>
      <c r="N92" s="5"/>
      <c r="O92" s="5"/>
      <c r="P92" s="5"/>
      <c r="Q92" s="5"/>
      <c r="AP92" s="216">
        <v>1</v>
      </c>
    </row>
    <row r="93" spans="1:42" ht="15" customHeight="1">
      <c r="A93" s="32"/>
      <c r="B93" s="257" t="s">
        <v>5484</v>
      </c>
      <c r="C93" s="257"/>
      <c r="H93" s="5"/>
      <c r="I93" s="5"/>
      <c r="J93" s="259" t="s">
        <v>5722</v>
      </c>
      <c r="N93" s="5"/>
      <c r="O93" s="5"/>
      <c r="P93" s="5"/>
      <c r="Q93" s="5"/>
      <c r="S93" t="s">
        <v>429</v>
      </c>
      <c r="AP93" s="216">
        <v>1</v>
      </c>
    </row>
    <row r="94" spans="1:42">
      <c r="A94" s="32"/>
      <c r="B94" s="259" t="s">
        <v>5485</v>
      </c>
      <c r="C94" s="259"/>
      <c r="H94" s="5"/>
      <c r="I94" s="5"/>
      <c r="J94" t="s">
        <v>5723</v>
      </c>
      <c r="N94" s="5"/>
      <c r="O94" s="5"/>
      <c r="P94" s="5"/>
      <c r="Q94" s="5"/>
      <c r="S94" t="s">
        <v>431</v>
      </c>
      <c r="AP94" s="216">
        <v>1</v>
      </c>
    </row>
    <row r="95" spans="1:42" ht="15" customHeight="1">
      <c r="A95" s="32"/>
      <c r="B95" s="259" t="s">
        <v>5486</v>
      </c>
      <c r="C95" s="259"/>
      <c r="H95" s="5"/>
      <c r="I95" s="5"/>
      <c r="J95" s="3175" t="s">
        <v>5711</v>
      </c>
      <c r="N95" s="5"/>
      <c r="O95" s="5"/>
      <c r="P95" s="5"/>
      <c r="Q95" s="5"/>
      <c r="S95" t="s">
        <v>436</v>
      </c>
      <c r="AP95" s="216">
        <v>1</v>
      </c>
    </row>
    <row r="96" spans="1:42" ht="15" customHeight="1">
      <c r="A96" s="32"/>
      <c r="B96" s="3160" t="s">
        <v>1358</v>
      </c>
      <c r="C96" s="3160">
        <f>(D96+E96)/2</f>
        <v>195</v>
      </c>
      <c r="D96" s="3094">
        <v>150</v>
      </c>
      <c r="E96" s="3094">
        <v>240</v>
      </c>
      <c r="F96" s="496">
        <v>0.15</v>
      </c>
      <c r="G96" s="482">
        <v>0.24</v>
      </c>
      <c r="H96" s="5"/>
      <c r="I96" s="5"/>
      <c r="J96" s="258"/>
      <c r="N96" s="5"/>
      <c r="O96" s="5"/>
      <c r="P96" s="5"/>
      <c r="Q96" s="5"/>
      <c r="S96" t="s">
        <v>763</v>
      </c>
      <c r="AP96" s="216">
        <v>1</v>
      </c>
    </row>
    <row r="97" spans="1:42">
      <c r="A97" s="32"/>
      <c r="H97" s="5"/>
      <c r="I97" s="5"/>
      <c r="J97" s="259" t="s">
        <v>5724</v>
      </c>
      <c r="N97" s="5"/>
      <c r="O97" s="5"/>
      <c r="P97" s="5"/>
      <c r="Q97" s="5"/>
      <c r="S97" t="s">
        <v>764</v>
      </c>
      <c r="AP97" s="216">
        <v>1</v>
      </c>
    </row>
    <row r="98" spans="1:42" ht="15" customHeight="1">
      <c r="A98" s="32"/>
      <c r="B98" s="257" t="s">
        <v>5487</v>
      </c>
      <c r="C98" s="257"/>
      <c r="H98" s="5"/>
      <c r="I98" s="5"/>
      <c r="J98" t="s">
        <v>5725</v>
      </c>
      <c r="N98" s="5"/>
      <c r="O98" s="5"/>
      <c r="P98" s="5"/>
      <c r="Q98" s="5"/>
      <c r="S98" t="s">
        <v>765</v>
      </c>
      <c r="AP98" s="216">
        <v>1</v>
      </c>
    </row>
    <row r="99" spans="1:42" ht="15" customHeight="1">
      <c r="A99" s="32"/>
      <c r="B99" s="259" t="s">
        <v>5488</v>
      </c>
      <c r="C99" s="259"/>
      <c r="H99" s="5"/>
      <c r="I99" s="5"/>
      <c r="J99" s="3175" t="s">
        <v>5712</v>
      </c>
      <c r="N99" s="5"/>
      <c r="O99" s="5"/>
      <c r="P99" s="5"/>
      <c r="Q99" s="5"/>
      <c r="S99" t="s">
        <v>766</v>
      </c>
      <c r="AP99" s="216">
        <v>1</v>
      </c>
    </row>
    <row r="100" spans="1:42">
      <c r="A100" s="3"/>
      <c r="B100" s="259" t="s">
        <v>5489</v>
      </c>
      <c r="C100" s="259"/>
      <c r="H100" s="5"/>
      <c r="I100" s="5"/>
      <c r="J100" s="258"/>
      <c r="N100" s="5"/>
      <c r="O100" s="5"/>
      <c r="P100" s="5"/>
      <c r="Q100" s="5"/>
      <c r="S100" t="s">
        <v>767</v>
      </c>
      <c r="AP100" s="216">
        <v>1</v>
      </c>
    </row>
    <row r="101" spans="1:42" ht="15" customHeight="1">
      <c r="A101" s="3"/>
      <c r="B101" s="3160" t="s">
        <v>5768</v>
      </c>
      <c r="C101" s="3160">
        <f>(D101+E101)/2</f>
        <v>275</v>
      </c>
      <c r="D101" s="3094">
        <v>200</v>
      </c>
      <c r="E101" s="3094">
        <v>350</v>
      </c>
      <c r="F101" s="496">
        <v>0.2</v>
      </c>
      <c r="G101" s="482">
        <v>0.35</v>
      </c>
      <c r="H101" s="5"/>
      <c r="I101" s="5"/>
      <c r="J101" s="259" t="s">
        <v>5726</v>
      </c>
      <c r="N101" s="5"/>
      <c r="O101" s="5"/>
      <c r="P101" s="5"/>
      <c r="Q101" s="5"/>
      <c r="AP101" s="216">
        <v>1</v>
      </c>
    </row>
    <row r="102" spans="1:42">
      <c r="A102" s="32"/>
      <c r="H102" s="5"/>
      <c r="I102" s="5"/>
      <c r="J102" t="s">
        <v>5727</v>
      </c>
      <c r="N102" s="5"/>
      <c r="O102" s="5"/>
      <c r="P102" s="5"/>
      <c r="Q102" s="5"/>
      <c r="S102" t="s">
        <v>379</v>
      </c>
      <c r="AP102" s="216">
        <v>1</v>
      </c>
    </row>
    <row r="103" spans="1:42" ht="18">
      <c r="A103" s="32"/>
      <c r="B103" s="257" t="s">
        <v>5620</v>
      </c>
      <c r="C103" s="257"/>
      <c r="H103" s="5"/>
      <c r="I103" s="5"/>
      <c r="J103" s="3175" t="s">
        <v>5713</v>
      </c>
      <c r="N103" s="5"/>
      <c r="O103" s="5"/>
      <c r="P103" s="5"/>
      <c r="Q103" s="5"/>
      <c r="S103" t="s">
        <v>383</v>
      </c>
      <c r="AP103" s="216">
        <v>1</v>
      </c>
    </row>
    <row r="104" spans="1:42" ht="15" customHeight="1">
      <c r="A104" s="32"/>
      <c r="B104" t="s">
        <v>5616</v>
      </c>
      <c r="H104" s="5"/>
      <c r="I104" s="5"/>
      <c r="N104" s="5"/>
      <c r="O104" s="5"/>
      <c r="P104" s="5"/>
      <c r="Q104" s="5"/>
      <c r="S104" t="s">
        <v>389</v>
      </c>
      <c r="AP104" s="216">
        <v>1</v>
      </c>
    </row>
    <row r="105" spans="1:42" ht="15" customHeight="1">
      <c r="A105" s="32"/>
      <c r="B105" s="259" t="s">
        <v>5617</v>
      </c>
      <c r="C105" s="259"/>
      <c r="H105" s="5"/>
      <c r="I105" s="5"/>
      <c r="J105" t="s">
        <v>5728</v>
      </c>
      <c r="N105" s="5"/>
      <c r="O105" s="5"/>
      <c r="P105" s="5"/>
      <c r="Q105" s="5"/>
      <c r="AP105" s="216">
        <v>1</v>
      </c>
    </row>
    <row r="106" spans="1:42">
      <c r="A106" s="32"/>
      <c r="B106" s="259" t="s">
        <v>5618</v>
      </c>
      <c r="C106" s="259"/>
      <c r="H106" s="5"/>
      <c r="I106" s="5"/>
      <c r="J106" t="s">
        <v>5729</v>
      </c>
      <c r="N106" s="5"/>
      <c r="O106" s="5"/>
      <c r="P106" s="5"/>
      <c r="Q106" s="5"/>
      <c r="S106" t="s">
        <v>398</v>
      </c>
      <c r="AP106" s="216">
        <v>1</v>
      </c>
    </row>
    <row r="107" spans="1:42" ht="15" customHeight="1">
      <c r="A107" s="32"/>
      <c r="B107" s="3160" t="s">
        <v>1360</v>
      </c>
      <c r="C107" s="3160">
        <f>(D107+E107)/2</f>
        <v>250</v>
      </c>
      <c r="D107" s="3094">
        <v>200</v>
      </c>
      <c r="E107" s="3094">
        <v>300</v>
      </c>
      <c r="F107" s="496">
        <v>0.2</v>
      </c>
      <c r="G107" s="482">
        <v>0.3</v>
      </c>
      <c r="H107" s="5"/>
      <c r="I107" s="5"/>
      <c r="N107" s="5"/>
      <c r="O107" s="5"/>
      <c r="P107" s="5"/>
      <c r="Q107" s="5"/>
      <c r="S107" t="s">
        <v>401</v>
      </c>
      <c r="AP107" s="216">
        <v>1</v>
      </c>
    </row>
    <row r="108" spans="1:42" ht="15" customHeight="1">
      <c r="A108" s="32"/>
      <c r="H108" s="5"/>
      <c r="I108" s="5"/>
      <c r="J108" t="s">
        <v>5714</v>
      </c>
      <c r="N108" s="5"/>
      <c r="O108" s="5"/>
      <c r="P108" s="5"/>
      <c r="Q108" s="5"/>
      <c r="S108" t="s">
        <v>403</v>
      </c>
      <c r="AP108" s="216">
        <v>1</v>
      </c>
    </row>
    <row r="109" spans="1:42" ht="15" customHeight="1">
      <c r="A109" s="32"/>
      <c r="B109" s="257" t="s">
        <v>5621</v>
      </c>
      <c r="C109" s="257"/>
      <c r="H109" s="5"/>
      <c r="I109" s="5"/>
      <c r="J109" s="47" t="s">
        <v>5715</v>
      </c>
      <c r="N109" s="5"/>
      <c r="O109" s="5"/>
      <c r="P109" s="5"/>
      <c r="Q109" s="5"/>
      <c r="T109" s="141"/>
      <c r="AP109" s="216">
        <v>1</v>
      </c>
    </row>
    <row r="110" spans="1:42" ht="15" customHeight="1">
      <c r="A110" s="3"/>
      <c r="B110" s="259" t="s">
        <v>5491</v>
      </c>
      <c r="C110" s="259"/>
      <c r="H110" s="5"/>
      <c r="I110" s="5"/>
      <c r="J110" s="47" t="s">
        <v>5716</v>
      </c>
      <c r="N110" s="5"/>
      <c r="O110" s="5"/>
      <c r="P110" s="5"/>
      <c r="Q110" s="5"/>
      <c r="S110" s="144" t="s">
        <v>775</v>
      </c>
      <c r="T110" s="145"/>
      <c r="U110" s="145"/>
      <c r="V110" s="146"/>
      <c r="W110" s="147"/>
      <c r="Y110" s="157" t="s">
        <v>554</v>
      </c>
      <c r="Z110" s="146"/>
      <c r="AA110" s="146"/>
      <c r="AB110" s="146"/>
      <c r="AC110" s="158"/>
      <c r="AP110" s="216">
        <v>1</v>
      </c>
    </row>
    <row r="111" spans="1:42" ht="15" customHeight="1">
      <c r="A111" s="3"/>
      <c r="B111" s="259" t="s">
        <v>5492</v>
      </c>
      <c r="C111" s="259"/>
      <c r="H111" s="5"/>
      <c r="I111" s="5"/>
      <c r="N111" s="5"/>
      <c r="O111" s="5"/>
      <c r="P111" s="5"/>
      <c r="Q111" s="5"/>
      <c r="S111" s="148" t="s">
        <v>776</v>
      </c>
      <c r="T111" s="3"/>
      <c r="U111" s="3"/>
      <c r="V111" s="5"/>
      <c r="W111" s="149"/>
      <c r="Y111" s="159"/>
      <c r="Z111" s="160" t="s">
        <v>556</v>
      </c>
      <c r="AA111" s="5"/>
      <c r="AB111" s="5"/>
      <c r="AC111" s="161" t="s">
        <v>28</v>
      </c>
      <c r="AP111" s="216">
        <v>1</v>
      </c>
    </row>
    <row r="112" spans="1:42" ht="15.75" customHeight="1">
      <c r="A112" s="3"/>
      <c r="B112" s="3160" t="s">
        <v>5766</v>
      </c>
      <c r="C112" s="3160">
        <f>(D112+E112)/2</f>
        <v>300</v>
      </c>
      <c r="D112" s="3094">
        <v>200</v>
      </c>
      <c r="E112" s="3094">
        <v>400</v>
      </c>
      <c r="F112" s="496">
        <v>0.2</v>
      </c>
      <c r="G112" s="482">
        <v>0.4</v>
      </c>
      <c r="H112" s="5"/>
      <c r="I112" s="5"/>
      <c r="J112" s="47" t="s">
        <v>5715</v>
      </c>
      <c r="N112" s="5"/>
      <c r="O112" s="5"/>
      <c r="P112" s="5"/>
      <c r="Q112" s="5"/>
      <c r="S112" s="4032" t="s">
        <v>777</v>
      </c>
      <c r="T112" s="4033"/>
      <c r="U112" s="4033"/>
      <c r="V112" s="4031" t="s">
        <v>778</v>
      </c>
      <c r="W112" s="4025" t="s">
        <v>779</v>
      </c>
      <c r="Y112" s="162"/>
      <c r="Z112" s="5"/>
      <c r="AA112" s="4031" t="s">
        <v>565</v>
      </c>
      <c r="AB112" s="4031" t="s">
        <v>567</v>
      </c>
      <c r="AC112" s="4025" t="s">
        <v>568</v>
      </c>
      <c r="AP112" s="216">
        <v>1</v>
      </c>
    </row>
    <row r="113" spans="1:42" ht="15" customHeight="1">
      <c r="A113" s="3"/>
      <c r="H113" s="5"/>
      <c r="I113" s="5"/>
      <c r="J113" s="47" t="s">
        <v>5717</v>
      </c>
      <c r="N113" s="5"/>
      <c r="O113" s="5"/>
      <c r="P113" s="5"/>
      <c r="Q113" s="5"/>
      <c r="S113" s="4032"/>
      <c r="T113" s="4033"/>
      <c r="U113" s="4033"/>
      <c r="V113" s="4031"/>
      <c r="W113" s="4025"/>
      <c r="Y113" s="162"/>
      <c r="Z113" s="5"/>
      <c r="AA113" s="4031"/>
      <c r="AB113" s="4031"/>
      <c r="AC113" s="4025"/>
      <c r="AP113" s="216">
        <v>1</v>
      </c>
    </row>
    <row r="114" spans="1:42" ht="15" customHeight="1">
      <c r="A114" s="3"/>
      <c r="B114" s="257" t="s">
        <v>5622</v>
      </c>
      <c r="C114" s="257"/>
      <c r="H114" s="5"/>
      <c r="I114" s="5"/>
      <c r="K114" s="5"/>
      <c r="L114" s="5"/>
      <c r="M114" s="5"/>
      <c r="N114" s="5"/>
      <c r="O114" s="5"/>
      <c r="P114" s="5"/>
      <c r="Q114" s="5"/>
      <c r="S114" s="4032"/>
      <c r="T114" s="4033"/>
      <c r="U114" s="4033"/>
      <c r="V114" s="4031"/>
      <c r="W114" s="4025"/>
      <c r="Y114" s="162"/>
      <c r="Z114" s="5"/>
      <c r="AA114" s="4031"/>
      <c r="AB114" s="4031"/>
      <c r="AC114" s="4025"/>
      <c r="AP114" s="216">
        <v>1</v>
      </c>
    </row>
    <row r="115" spans="1:42">
      <c r="A115" s="3"/>
      <c r="B115" s="259" t="s">
        <v>5494</v>
      </c>
      <c r="C115" s="259"/>
      <c r="H115" s="5"/>
      <c r="I115" s="5"/>
      <c r="K115" s="5"/>
      <c r="L115" s="5"/>
      <c r="M115" s="5"/>
      <c r="N115" s="5"/>
      <c r="O115" s="5"/>
      <c r="P115" s="5"/>
      <c r="Q115" s="5"/>
      <c r="S115" s="4032"/>
      <c r="T115" s="4033"/>
      <c r="U115" s="4033"/>
      <c r="V115" s="4031"/>
      <c r="W115" s="4025"/>
      <c r="Y115" s="162"/>
      <c r="Z115" s="5"/>
      <c r="AA115" s="4031"/>
      <c r="AB115" s="4031"/>
      <c r="AC115" s="4025"/>
      <c r="AP115" s="216">
        <v>1</v>
      </c>
    </row>
    <row r="116" spans="1:42">
      <c r="A116" s="3"/>
      <c r="B116" s="259" t="s">
        <v>5495</v>
      </c>
      <c r="C116" s="259"/>
      <c r="H116" s="5"/>
      <c r="I116" s="5"/>
      <c r="K116" s="5"/>
      <c r="L116" s="5"/>
      <c r="M116" s="5"/>
      <c r="N116" s="5"/>
      <c r="O116" s="5"/>
      <c r="P116" s="5"/>
      <c r="Q116" s="5"/>
      <c r="S116" s="150" t="s">
        <v>780</v>
      </c>
      <c r="T116" s="12"/>
      <c r="U116" s="12"/>
      <c r="V116" s="151" t="s">
        <v>781</v>
      </c>
      <c r="W116" s="152" t="s">
        <v>782</v>
      </c>
      <c r="Y116" s="163" t="s">
        <v>558</v>
      </c>
      <c r="Z116" s="64" t="s">
        <v>559</v>
      </c>
      <c r="AA116" s="64" t="s">
        <v>560</v>
      </c>
      <c r="AB116" s="64" t="s">
        <v>562</v>
      </c>
      <c r="AC116" s="164"/>
      <c r="AP116" s="216">
        <v>1</v>
      </c>
    </row>
    <row r="117" spans="1:42" ht="18">
      <c r="A117" s="3"/>
      <c r="B117" s="3160" t="s">
        <v>5769</v>
      </c>
      <c r="C117" s="3160">
        <f>(D117+E117)/2</f>
        <v>120</v>
      </c>
      <c r="D117" s="3094">
        <v>90</v>
      </c>
      <c r="E117" s="3094">
        <v>150</v>
      </c>
      <c r="F117" s="496">
        <v>0.09</v>
      </c>
      <c r="G117" s="482">
        <v>0.15</v>
      </c>
      <c r="H117" s="5"/>
      <c r="I117" s="5"/>
      <c r="J117" s="257" t="s">
        <v>5830</v>
      </c>
      <c r="P117" s="5"/>
      <c r="Q117" s="5"/>
      <c r="S117" s="150" t="s">
        <v>783</v>
      </c>
      <c r="T117" s="12"/>
      <c r="U117" s="12"/>
      <c r="V117" s="151" t="s">
        <v>781</v>
      </c>
      <c r="W117" s="152" t="s">
        <v>784</v>
      </c>
      <c r="Y117" s="162"/>
      <c r="Z117" s="5"/>
      <c r="AA117" s="165"/>
      <c r="AB117" s="165"/>
      <c r="AC117" s="166"/>
      <c r="AP117" s="216">
        <v>1</v>
      </c>
    </row>
    <row r="118" spans="1:42" ht="18" customHeight="1">
      <c r="A118" s="3"/>
      <c r="H118" s="5"/>
      <c r="I118" s="5"/>
      <c r="J118" t="s">
        <v>5696</v>
      </c>
      <c r="P118" s="5"/>
      <c r="Q118" s="5"/>
      <c r="S118" s="150" t="s">
        <v>785</v>
      </c>
      <c r="T118" s="12"/>
      <c r="U118" s="12"/>
      <c r="V118" s="151" t="s">
        <v>786</v>
      </c>
      <c r="W118" s="152" t="s">
        <v>787</v>
      </c>
      <c r="Y118" s="167" t="s">
        <v>570</v>
      </c>
      <c r="Z118" s="108" t="s">
        <v>571</v>
      </c>
      <c r="AA118" s="109" t="s">
        <v>572</v>
      </c>
      <c r="AB118" s="109" t="s">
        <v>573</v>
      </c>
      <c r="AC118" s="168" t="s">
        <v>573</v>
      </c>
      <c r="AP118" s="216">
        <v>1</v>
      </c>
    </row>
    <row r="119" spans="1:42" ht="15" customHeight="1">
      <c r="A119" s="3"/>
      <c r="B119" s="257" t="s">
        <v>5623</v>
      </c>
      <c r="C119" s="257"/>
      <c r="H119" s="5"/>
      <c r="I119" s="5"/>
      <c r="J119" s="259" t="s">
        <v>5513</v>
      </c>
      <c r="P119" s="5"/>
      <c r="Q119" s="5"/>
      <c r="S119" s="150" t="s">
        <v>788</v>
      </c>
      <c r="T119" s="12"/>
      <c r="U119" s="12"/>
      <c r="V119" s="151" t="s">
        <v>786</v>
      </c>
      <c r="W119" s="152" t="s">
        <v>789</v>
      </c>
      <c r="Y119" s="167" t="s">
        <v>575</v>
      </c>
      <c r="Z119" s="108" t="s">
        <v>576</v>
      </c>
      <c r="AA119" s="109" t="s">
        <v>577</v>
      </c>
      <c r="AB119" s="109" t="s">
        <v>578</v>
      </c>
      <c r="AC119" s="168" t="s">
        <v>578</v>
      </c>
      <c r="AP119" s="216">
        <v>1</v>
      </c>
    </row>
    <row r="120" spans="1:42">
      <c r="A120" s="3"/>
      <c r="B120" s="259" t="s">
        <v>5497</v>
      </c>
      <c r="C120" s="259"/>
      <c r="H120" s="5"/>
      <c r="I120" s="5"/>
      <c r="J120" s="259" t="s">
        <v>5697</v>
      </c>
      <c r="P120" s="5"/>
      <c r="Q120" s="5"/>
      <c r="S120" s="150" t="s">
        <v>790</v>
      </c>
      <c r="T120" s="12"/>
      <c r="U120" s="12"/>
      <c r="V120" s="151" t="s">
        <v>786</v>
      </c>
      <c r="W120" s="152" t="s">
        <v>791</v>
      </c>
      <c r="Y120" s="167" t="s">
        <v>580</v>
      </c>
      <c r="Z120" s="108" t="s">
        <v>581</v>
      </c>
      <c r="AA120" s="109" t="s">
        <v>582</v>
      </c>
      <c r="AB120" s="109" t="s">
        <v>584</v>
      </c>
      <c r="AC120" s="168" t="s">
        <v>584</v>
      </c>
      <c r="AP120" s="216">
        <v>1</v>
      </c>
    </row>
    <row r="121" spans="1:42" ht="15" customHeight="1">
      <c r="A121" s="3"/>
      <c r="B121" s="259" t="s">
        <v>5498</v>
      </c>
      <c r="C121" s="259"/>
      <c r="H121" s="5"/>
      <c r="I121" s="5"/>
      <c r="J121" s="3160" t="s">
        <v>5702</v>
      </c>
      <c r="K121" s="3160">
        <f>(L121+M121)/2</f>
        <v>120</v>
      </c>
      <c r="L121" s="3094">
        <v>90</v>
      </c>
      <c r="M121" s="3094">
        <v>150</v>
      </c>
      <c r="N121" s="496">
        <v>0.09</v>
      </c>
      <c r="O121" s="482">
        <v>0.15</v>
      </c>
      <c r="P121" s="5"/>
      <c r="Q121" s="5"/>
      <c r="S121" s="150" t="s">
        <v>792</v>
      </c>
      <c r="T121" s="12"/>
      <c r="U121" s="12"/>
      <c r="V121" s="151" t="s">
        <v>793</v>
      </c>
      <c r="W121" s="152" t="s">
        <v>794</v>
      </c>
      <c r="Y121" s="167" t="s">
        <v>586</v>
      </c>
      <c r="Z121" s="108" t="s">
        <v>587</v>
      </c>
      <c r="AA121" s="109" t="s">
        <v>588</v>
      </c>
      <c r="AB121" s="109" t="s">
        <v>589</v>
      </c>
      <c r="AC121" s="168" t="s">
        <v>590</v>
      </c>
      <c r="AP121" s="216">
        <v>1</v>
      </c>
    </row>
    <row r="122" spans="1:42" ht="15" customHeight="1">
      <c r="A122" s="3"/>
      <c r="B122" s="3160" t="s">
        <v>729</v>
      </c>
      <c r="C122" s="3160">
        <f>(D122+E122)/2</f>
        <v>225</v>
      </c>
      <c r="D122" s="3094">
        <v>150</v>
      </c>
      <c r="E122" s="3094">
        <v>300</v>
      </c>
      <c r="F122" s="496">
        <v>0.15</v>
      </c>
      <c r="G122" s="482">
        <v>0.3</v>
      </c>
      <c r="H122" s="5"/>
      <c r="I122" s="5"/>
      <c r="P122" s="5"/>
      <c r="Q122" s="5"/>
      <c r="S122" s="150" t="s">
        <v>795</v>
      </c>
      <c r="T122" s="12"/>
      <c r="U122" s="12"/>
      <c r="V122" s="151" t="s">
        <v>793</v>
      </c>
      <c r="W122" s="152" t="s">
        <v>796</v>
      </c>
      <c r="Y122" s="167" t="s">
        <v>592</v>
      </c>
      <c r="Z122" s="108" t="s">
        <v>593</v>
      </c>
      <c r="AA122" s="109" t="s">
        <v>594</v>
      </c>
      <c r="AB122" s="109" t="s">
        <v>595</v>
      </c>
      <c r="AC122" s="168" t="s">
        <v>595</v>
      </c>
      <c r="AP122" s="216">
        <v>1</v>
      </c>
    </row>
    <row r="123" spans="1:42" ht="18">
      <c r="A123" s="3"/>
      <c r="H123" s="5"/>
      <c r="I123" s="5"/>
      <c r="J123" s="257" t="s">
        <v>5831</v>
      </c>
      <c r="K123" s="257"/>
      <c r="P123" s="5"/>
      <c r="Q123" s="5"/>
      <c r="S123" s="150" t="s">
        <v>797</v>
      </c>
      <c r="T123" s="12"/>
      <c r="U123" s="12"/>
      <c r="V123" s="151" t="s">
        <v>793</v>
      </c>
      <c r="W123" s="152" t="s">
        <v>798</v>
      </c>
      <c r="Y123" s="167" t="s">
        <v>597</v>
      </c>
      <c r="Z123" s="108" t="s">
        <v>598</v>
      </c>
      <c r="AA123" s="109" t="s">
        <v>599</v>
      </c>
      <c r="AB123" s="109" t="s">
        <v>600</v>
      </c>
      <c r="AC123" s="168" t="s">
        <v>600</v>
      </c>
      <c r="AP123" s="216">
        <v>1</v>
      </c>
    </row>
    <row r="124" spans="1:42" ht="15" customHeight="1">
      <c r="A124" s="3"/>
      <c r="B124" s="257" t="s">
        <v>5624</v>
      </c>
      <c r="C124" s="257"/>
      <c r="H124" s="5"/>
      <c r="I124" s="5"/>
      <c r="J124" t="s">
        <v>5578</v>
      </c>
      <c r="P124" s="5"/>
      <c r="Q124" s="5"/>
      <c r="S124" s="150" t="s">
        <v>799</v>
      </c>
      <c r="T124" s="12"/>
      <c r="U124" s="12"/>
      <c r="V124" s="151" t="s">
        <v>800</v>
      </c>
      <c r="W124" s="152" t="s">
        <v>801</v>
      </c>
      <c r="Y124" s="167" t="s">
        <v>602</v>
      </c>
      <c r="Z124" s="108" t="s">
        <v>603</v>
      </c>
      <c r="AA124" s="109" t="s">
        <v>604</v>
      </c>
      <c r="AB124" s="109" t="s">
        <v>605</v>
      </c>
      <c r="AC124" s="168" t="s">
        <v>606</v>
      </c>
      <c r="AP124" s="216">
        <v>1</v>
      </c>
    </row>
    <row r="125" spans="1:42" ht="15" customHeight="1">
      <c r="A125" s="3"/>
      <c r="B125" s="259" t="s">
        <v>5500</v>
      </c>
      <c r="C125" s="259"/>
      <c r="H125" s="5"/>
      <c r="I125" s="5"/>
      <c r="J125" s="259" t="s">
        <v>5579</v>
      </c>
      <c r="K125" s="259"/>
      <c r="P125" s="5"/>
      <c r="Q125" s="5"/>
      <c r="S125" s="150" t="s">
        <v>802</v>
      </c>
      <c r="T125" s="12"/>
      <c r="U125" s="12"/>
      <c r="V125" s="151" t="s">
        <v>800</v>
      </c>
      <c r="W125" s="152" t="s">
        <v>803</v>
      </c>
      <c r="Y125" s="167" t="s">
        <v>608</v>
      </c>
      <c r="Z125" s="108" t="s">
        <v>609</v>
      </c>
      <c r="AA125" s="108"/>
      <c r="AB125" s="109" t="s">
        <v>610</v>
      </c>
      <c r="AC125" s="168" t="s">
        <v>610</v>
      </c>
      <c r="AP125" s="216">
        <v>1</v>
      </c>
    </row>
    <row r="126" spans="1:42">
      <c r="A126" s="3"/>
      <c r="B126" s="259" t="s">
        <v>5501</v>
      </c>
      <c r="C126" s="259"/>
      <c r="H126" s="5"/>
      <c r="I126" s="5"/>
      <c r="J126" s="259" t="s">
        <v>5580</v>
      </c>
      <c r="K126" s="259"/>
      <c r="P126" s="5"/>
      <c r="Q126" s="5"/>
      <c r="S126" s="150" t="s">
        <v>804</v>
      </c>
      <c r="T126" s="12"/>
      <c r="U126" s="12"/>
      <c r="V126" s="151" t="s">
        <v>800</v>
      </c>
      <c r="W126" s="152" t="s">
        <v>805</v>
      </c>
      <c r="Y126" s="167" t="s">
        <v>612</v>
      </c>
      <c r="Z126" s="108" t="s">
        <v>613</v>
      </c>
      <c r="AA126" s="108"/>
      <c r="AB126" s="109" t="s">
        <v>615</v>
      </c>
      <c r="AC126" s="168" t="s">
        <v>616</v>
      </c>
      <c r="AP126" s="216">
        <v>1</v>
      </c>
    </row>
    <row r="127" spans="1:42" ht="15" customHeight="1">
      <c r="A127" s="3"/>
      <c r="B127" s="3160" t="s">
        <v>5770</v>
      </c>
      <c r="C127" s="3160">
        <f>(D127+E127)/2</f>
        <v>185</v>
      </c>
      <c r="D127" s="3094">
        <v>120</v>
      </c>
      <c r="E127" s="3094">
        <v>250</v>
      </c>
      <c r="F127" s="496">
        <v>0.12</v>
      </c>
      <c r="G127" s="482">
        <v>0.25</v>
      </c>
      <c r="H127" s="5"/>
      <c r="I127" s="5"/>
      <c r="J127" s="3160" t="s">
        <v>5796</v>
      </c>
      <c r="K127" s="3160">
        <f>(L127+M127)/2</f>
        <v>40</v>
      </c>
      <c r="L127" s="3094">
        <v>20</v>
      </c>
      <c r="M127" s="3094">
        <v>60</v>
      </c>
      <c r="N127" s="496">
        <v>0.02</v>
      </c>
      <c r="O127" s="482">
        <v>0.06</v>
      </c>
      <c r="P127" s="5"/>
      <c r="Q127" s="5"/>
      <c r="S127" s="150" t="s">
        <v>806</v>
      </c>
      <c r="T127" s="12"/>
      <c r="U127" s="12"/>
      <c r="V127" s="151" t="s">
        <v>807</v>
      </c>
      <c r="W127" s="152" t="s">
        <v>808</v>
      </c>
      <c r="Y127" s="167" t="s">
        <v>618</v>
      </c>
      <c r="Z127" s="108" t="s">
        <v>619</v>
      </c>
      <c r="AA127" s="108"/>
      <c r="AB127" s="109" t="s">
        <v>620</v>
      </c>
      <c r="AC127" s="168" t="s">
        <v>620</v>
      </c>
      <c r="AP127" s="216">
        <v>1</v>
      </c>
    </row>
    <row r="128" spans="1:42" ht="15" customHeight="1">
      <c r="A128" s="3"/>
      <c r="H128" s="5"/>
      <c r="I128" s="5"/>
      <c r="P128" s="5"/>
      <c r="Q128" s="5"/>
      <c r="S128" s="150" t="s">
        <v>809</v>
      </c>
      <c r="T128" s="12"/>
      <c r="U128" s="12"/>
      <c r="V128" s="151" t="s">
        <v>807</v>
      </c>
      <c r="W128" s="152" t="s">
        <v>810</v>
      </c>
      <c r="Y128" s="169"/>
      <c r="Z128" s="155"/>
      <c r="AA128" s="155"/>
      <c r="AB128" s="155"/>
      <c r="AC128" s="156"/>
      <c r="AP128" s="216">
        <v>1</v>
      </c>
    </row>
    <row r="129" spans="1:42" ht="18">
      <c r="A129" s="3"/>
      <c r="B129" s="257" t="s">
        <v>5625</v>
      </c>
      <c r="C129" s="257"/>
      <c r="H129" s="5"/>
      <c r="I129" s="5"/>
      <c r="J129" s="257" t="s">
        <v>5832</v>
      </c>
      <c r="K129" s="257"/>
      <c r="P129" s="5"/>
      <c r="Q129" s="5"/>
      <c r="S129" s="150" t="s">
        <v>811</v>
      </c>
      <c r="T129" s="12"/>
      <c r="U129" s="12"/>
      <c r="V129" s="151" t="s">
        <v>812</v>
      </c>
      <c r="W129" s="152" t="s">
        <v>813</v>
      </c>
      <c r="AP129" s="216">
        <v>1</v>
      </c>
    </row>
    <row r="130" spans="1:42" ht="15" customHeight="1">
      <c r="A130" s="3"/>
      <c r="B130" s="259" t="s">
        <v>5503</v>
      </c>
      <c r="C130" s="259"/>
      <c r="H130" s="5"/>
      <c r="I130" s="5"/>
      <c r="J130" t="s">
        <v>5582</v>
      </c>
      <c r="P130" s="5"/>
      <c r="Q130" s="5"/>
      <c r="S130" s="150" t="s">
        <v>814</v>
      </c>
      <c r="T130" s="12"/>
      <c r="U130" s="12"/>
      <c r="V130" s="151" t="s">
        <v>812</v>
      </c>
      <c r="W130" s="152" t="s">
        <v>815</v>
      </c>
      <c r="AP130" s="216">
        <v>1</v>
      </c>
    </row>
    <row r="131" spans="1:42" ht="15" customHeight="1">
      <c r="A131" s="3"/>
      <c r="B131" s="259" t="s">
        <v>5504</v>
      </c>
      <c r="C131" s="259"/>
      <c r="H131" s="5"/>
      <c r="I131" s="5"/>
      <c r="J131" s="259" t="s">
        <v>5583</v>
      </c>
      <c r="K131" s="259"/>
      <c r="P131" s="5"/>
      <c r="Q131" s="5"/>
      <c r="S131" s="150" t="s">
        <v>816</v>
      </c>
      <c r="T131" s="12"/>
      <c r="U131" s="12"/>
      <c r="V131" s="142" t="s">
        <v>817</v>
      </c>
      <c r="W131" s="152" t="s">
        <v>818</v>
      </c>
      <c r="AP131" s="216">
        <v>1</v>
      </c>
    </row>
    <row r="132" spans="1:42" ht="15.75">
      <c r="A132" s="3"/>
      <c r="B132" s="3160" t="s">
        <v>5771</v>
      </c>
      <c r="C132" s="3160">
        <f>(D132+E132)/2</f>
        <v>90</v>
      </c>
      <c r="D132" s="3094">
        <v>60</v>
      </c>
      <c r="E132" s="3094">
        <v>120</v>
      </c>
      <c r="F132" s="496">
        <v>0.06</v>
      </c>
      <c r="G132" s="482">
        <v>0.12</v>
      </c>
      <c r="H132" s="5"/>
      <c r="I132" s="5"/>
      <c r="J132" s="259" t="s">
        <v>5584</v>
      </c>
      <c r="K132" s="259"/>
      <c r="P132" s="5"/>
      <c r="Q132" s="5"/>
      <c r="S132" s="150" t="s">
        <v>819</v>
      </c>
      <c r="T132" s="12"/>
      <c r="U132" s="12"/>
      <c r="V132" s="142" t="s">
        <v>820</v>
      </c>
      <c r="W132" s="152" t="s">
        <v>821</v>
      </c>
      <c r="AP132" s="216">
        <v>1</v>
      </c>
    </row>
    <row r="133" spans="1:42" ht="15" customHeight="1">
      <c r="A133" s="3"/>
      <c r="H133" s="5"/>
      <c r="I133" s="5"/>
      <c r="J133" s="3160" t="s">
        <v>5797</v>
      </c>
      <c r="K133" s="3160">
        <f>(L133+M133)/2</f>
        <v>97.5</v>
      </c>
      <c r="L133" s="3094">
        <v>75</v>
      </c>
      <c r="M133" s="3094">
        <v>120</v>
      </c>
      <c r="N133" s="496">
        <v>7.4999999999999997E-2</v>
      </c>
      <c r="O133" s="482">
        <v>0.12</v>
      </c>
      <c r="P133" s="5"/>
      <c r="Q133" s="5"/>
      <c r="S133" s="150" t="s">
        <v>822</v>
      </c>
      <c r="T133" s="12"/>
      <c r="U133" s="12"/>
      <c r="V133" s="142" t="s">
        <v>823</v>
      </c>
      <c r="W133" s="152" t="s">
        <v>824</v>
      </c>
      <c r="Y133" t="s">
        <v>5746</v>
      </c>
      <c r="AP133" s="216">
        <v>1</v>
      </c>
    </row>
    <row r="134" spans="1:42" ht="15" customHeight="1">
      <c r="A134" s="3"/>
      <c r="B134" s="257" t="s">
        <v>5626</v>
      </c>
      <c r="C134" s="257"/>
      <c r="H134" s="5"/>
      <c r="I134" s="5"/>
      <c r="P134" s="5"/>
      <c r="Q134" s="5"/>
      <c r="S134" s="153"/>
      <c r="T134" s="154"/>
      <c r="U134" s="154"/>
      <c r="V134" s="155"/>
      <c r="W134" s="156"/>
      <c r="Y134" t="s">
        <v>5747</v>
      </c>
      <c r="AP134" s="216">
        <v>1</v>
      </c>
    </row>
    <row r="135" spans="1:42" ht="18">
      <c r="A135" s="3"/>
      <c r="B135" s="259" t="s">
        <v>5506</v>
      </c>
      <c r="C135" s="259"/>
      <c r="H135" s="5"/>
      <c r="I135" s="5"/>
      <c r="J135" s="257" t="s">
        <v>5833</v>
      </c>
      <c r="P135" s="5"/>
      <c r="Q135" s="5"/>
      <c r="S135" s="7">
        <v>1</v>
      </c>
      <c r="T135" s="7">
        <v>1</v>
      </c>
      <c r="U135" s="7">
        <v>1</v>
      </c>
      <c r="V135" s="7">
        <v>1</v>
      </c>
      <c r="W135" s="7">
        <v>1</v>
      </c>
      <c r="AP135" s="216">
        <v>1</v>
      </c>
    </row>
    <row r="136" spans="1:42" ht="15" customHeight="1">
      <c r="A136" s="3"/>
      <c r="B136" s="259" t="s">
        <v>5507</v>
      </c>
      <c r="C136" s="259"/>
      <c r="H136" s="5"/>
      <c r="I136" s="5"/>
      <c r="J136" t="s">
        <v>5698</v>
      </c>
      <c r="P136" s="5"/>
      <c r="Q136" s="5"/>
      <c r="S136" s="7">
        <v>1</v>
      </c>
      <c r="T136" s="7">
        <v>1</v>
      </c>
      <c r="U136" s="7">
        <v>1</v>
      </c>
      <c r="V136" s="7">
        <v>1</v>
      </c>
      <c r="W136" s="7">
        <v>1</v>
      </c>
      <c r="AP136" s="216">
        <v>1</v>
      </c>
    </row>
    <row r="137" spans="1:42" ht="15" customHeight="1">
      <c r="A137" s="3"/>
      <c r="B137" s="3160" t="s">
        <v>5772</v>
      </c>
      <c r="C137" s="3160">
        <f>(D137+E137)/2</f>
        <v>40</v>
      </c>
      <c r="D137" s="3094">
        <v>20</v>
      </c>
      <c r="E137" s="3094">
        <v>60</v>
      </c>
      <c r="F137" s="496">
        <v>0.02</v>
      </c>
      <c r="G137" s="482">
        <v>0.06</v>
      </c>
      <c r="H137" s="5"/>
      <c r="I137" s="5"/>
      <c r="J137" s="259" t="s">
        <v>5606</v>
      </c>
      <c r="P137" s="5"/>
      <c r="Q137" s="5"/>
      <c r="V137" s="532" t="s">
        <v>5650</v>
      </c>
      <c r="AP137" s="216">
        <v>1</v>
      </c>
    </row>
    <row r="138" spans="1:42">
      <c r="A138" s="3"/>
      <c r="B138" s="641"/>
      <c r="C138" s="641"/>
      <c r="H138" s="5"/>
      <c r="I138" s="5"/>
      <c r="J138" s="259" t="s">
        <v>5699</v>
      </c>
      <c r="P138" s="5"/>
      <c r="Q138" s="5"/>
      <c r="AP138" s="216">
        <v>1</v>
      </c>
    </row>
    <row r="139" spans="1:42" ht="15" customHeight="1">
      <c r="A139" s="3"/>
      <c r="B139" s="257" t="s">
        <v>5627</v>
      </c>
      <c r="C139" s="257"/>
      <c r="H139" s="5"/>
      <c r="I139" s="5"/>
      <c r="J139" s="3160" t="s">
        <v>5798</v>
      </c>
      <c r="K139" s="3160">
        <f>(L139+M139)/2</f>
        <v>200</v>
      </c>
      <c r="L139" s="3094">
        <v>150</v>
      </c>
      <c r="M139" s="3094">
        <v>250</v>
      </c>
      <c r="N139" s="496">
        <v>0.15</v>
      </c>
      <c r="O139" s="482">
        <v>0.25</v>
      </c>
      <c r="S139" s="3372" t="s">
        <v>5886</v>
      </c>
      <c r="T139" s="3371" t="s">
        <v>5643</v>
      </c>
      <c r="U139" s="3094" t="s">
        <v>5654</v>
      </c>
      <c r="V139" s="3094" t="s">
        <v>5655</v>
      </c>
      <c r="W139" s="496" t="s">
        <v>5656</v>
      </c>
      <c r="X139" s="482" t="s">
        <v>5657</v>
      </c>
      <c r="Z139" s="3372" t="s">
        <v>5885</v>
      </c>
      <c r="AA139" s="3371" t="s">
        <v>5643</v>
      </c>
      <c r="AB139" s="3094" t="s">
        <v>5654</v>
      </c>
      <c r="AC139" s="3094" t="s">
        <v>5655</v>
      </c>
      <c r="AD139" s="496" t="s">
        <v>5656</v>
      </c>
      <c r="AE139" s="482" t="s">
        <v>5657</v>
      </c>
      <c r="AG139" s="3371" t="s">
        <v>5643</v>
      </c>
      <c r="AH139" s="3372" t="s">
        <v>5885</v>
      </c>
      <c r="AI139" s="3094" t="s">
        <v>5654</v>
      </c>
      <c r="AJ139" s="3094" t="s">
        <v>5655</v>
      </c>
      <c r="AK139" s="496" t="s">
        <v>5656</v>
      </c>
      <c r="AL139" s="482" t="s">
        <v>5657</v>
      </c>
      <c r="AP139" s="216">
        <v>1</v>
      </c>
    </row>
    <row r="140" spans="1:42" ht="15" customHeight="1">
      <c r="A140" s="3"/>
      <c r="B140" s="259" t="s">
        <v>5510</v>
      </c>
      <c r="C140" s="259"/>
      <c r="H140" s="5"/>
      <c r="I140" s="5"/>
      <c r="S140" s="3314" t="s">
        <v>724</v>
      </c>
      <c r="T140" s="3371">
        <f>(U140+V140)/2</f>
        <v>0.8</v>
      </c>
      <c r="U140" s="3094">
        <v>0.6</v>
      </c>
      <c r="V140" s="3094">
        <v>1</v>
      </c>
      <c r="W140" s="496">
        <v>6.0000000000000001E-3</v>
      </c>
      <c r="X140" s="482">
        <v>1E-3</v>
      </c>
      <c r="Z140" s="3160" t="s">
        <v>5764</v>
      </c>
      <c r="AA140" s="3371">
        <f>(AB140+AC140)/2</f>
        <v>350</v>
      </c>
      <c r="AB140" s="3094">
        <v>200</v>
      </c>
      <c r="AC140" s="3094">
        <v>500</v>
      </c>
      <c r="AD140" s="496">
        <v>0.2</v>
      </c>
      <c r="AE140" s="482">
        <v>0.5</v>
      </c>
      <c r="AG140" s="3370">
        <f>(AI140+AJ140)/2</f>
        <v>40</v>
      </c>
      <c r="AH140" s="3160" t="s">
        <v>5772</v>
      </c>
      <c r="AI140" s="3116">
        <v>20</v>
      </c>
      <c r="AJ140" s="3116">
        <v>60</v>
      </c>
      <c r="AK140" s="495">
        <v>0.02</v>
      </c>
      <c r="AL140" s="495">
        <v>0.06</v>
      </c>
      <c r="AP140" s="216">
        <v>1</v>
      </c>
    </row>
    <row r="141" spans="1:42" ht="18">
      <c r="A141" s="3"/>
      <c r="B141" s="259" t="s">
        <v>5511</v>
      </c>
      <c r="C141" s="259"/>
      <c r="H141" s="5"/>
      <c r="I141" s="5"/>
      <c r="J141" s="257" t="s">
        <v>5834</v>
      </c>
      <c r="S141" s="3314" t="s">
        <v>5809</v>
      </c>
      <c r="T141" s="3371">
        <f t="shared" ref="T141:T149" si="1">(U141+V141)/2</f>
        <v>65</v>
      </c>
      <c r="U141" s="3094">
        <v>60</v>
      </c>
      <c r="V141" s="3094">
        <v>70</v>
      </c>
      <c r="W141" s="496">
        <v>0.06</v>
      </c>
      <c r="X141" s="482">
        <v>7.0000000000000007E-2</v>
      </c>
      <c r="Z141" s="3160" t="s">
        <v>5765</v>
      </c>
      <c r="AA141" s="3371">
        <f t="shared" ref="AA141:AA189" si="2">(AB141+AC141)/2</f>
        <v>75</v>
      </c>
      <c r="AB141" s="3094">
        <v>30</v>
      </c>
      <c r="AC141" s="3094">
        <v>120</v>
      </c>
      <c r="AD141" s="496">
        <v>0.03</v>
      </c>
      <c r="AE141" s="482">
        <v>0.12</v>
      </c>
      <c r="AG141" s="3370">
        <f t="shared" ref="AG141:AG189" si="3">(AI141+AJ141)/2</f>
        <v>40</v>
      </c>
      <c r="AH141" s="3160" t="s">
        <v>5796</v>
      </c>
      <c r="AI141" s="3094">
        <v>20</v>
      </c>
      <c r="AJ141" s="3094">
        <v>60</v>
      </c>
      <c r="AK141" s="496">
        <v>0.02</v>
      </c>
      <c r="AL141" s="482">
        <v>0.06</v>
      </c>
      <c r="AP141" s="216">
        <v>1</v>
      </c>
    </row>
    <row r="142" spans="1:42" ht="15" customHeight="1">
      <c r="A142" s="3"/>
      <c r="B142" s="3160" t="s">
        <v>5773</v>
      </c>
      <c r="C142" s="3160">
        <f>(D142+E142)/2</f>
        <v>150</v>
      </c>
      <c r="D142" s="3094">
        <v>120</v>
      </c>
      <c r="E142" s="3094">
        <v>180</v>
      </c>
      <c r="F142" s="496">
        <v>0.12</v>
      </c>
      <c r="G142" s="482">
        <v>0.18</v>
      </c>
      <c r="H142" s="5"/>
      <c r="I142" s="5"/>
      <c r="J142" t="s">
        <v>5684</v>
      </c>
      <c r="S142" s="3314" t="s">
        <v>727</v>
      </c>
      <c r="T142" s="3371">
        <f t="shared" si="1"/>
        <v>45</v>
      </c>
      <c r="U142" s="3094">
        <v>30</v>
      </c>
      <c r="V142" s="3094">
        <v>60</v>
      </c>
      <c r="W142" s="496">
        <v>0.03</v>
      </c>
      <c r="X142" s="482">
        <v>0.06</v>
      </c>
      <c r="Z142" s="3160" t="s">
        <v>1358</v>
      </c>
      <c r="AA142" s="3371">
        <f t="shared" si="2"/>
        <v>195</v>
      </c>
      <c r="AB142" s="3094">
        <v>150</v>
      </c>
      <c r="AC142" s="3094">
        <v>240</v>
      </c>
      <c r="AD142" s="496">
        <v>0.15</v>
      </c>
      <c r="AE142" s="482">
        <v>0.24</v>
      </c>
      <c r="AG142" s="3370">
        <f t="shared" si="3"/>
        <v>45</v>
      </c>
      <c r="AH142" s="3160" t="s">
        <v>5788</v>
      </c>
      <c r="AI142" s="3094">
        <v>30</v>
      </c>
      <c r="AJ142" s="3094">
        <v>60</v>
      </c>
      <c r="AK142" s="496">
        <v>0.03</v>
      </c>
      <c r="AL142" s="482">
        <v>0.06</v>
      </c>
      <c r="AP142" s="216">
        <v>1</v>
      </c>
    </row>
    <row r="143" spans="1:42" ht="15" customHeight="1">
      <c r="A143" s="3"/>
      <c r="H143" s="5"/>
      <c r="I143" s="5"/>
      <c r="J143" s="259" t="s">
        <v>5685</v>
      </c>
      <c r="S143" s="3314" t="s">
        <v>5810</v>
      </c>
      <c r="T143" s="3371">
        <f t="shared" si="1"/>
        <v>29.57</v>
      </c>
      <c r="U143" s="3094">
        <v>29.57</v>
      </c>
      <c r="V143" s="3094">
        <v>29.57</v>
      </c>
      <c r="W143" s="496" t="s">
        <v>5707</v>
      </c>
      <c r="X143" s="482" t="s">
        <v>5707</v>
      </c>
      <c r="Z143" s="3160" t="s">
        <v>5768</v>
      </c>
      <c r="AA143" s="3371">
        <f t="shared" si="2"/>
        <v>275</v>
      </c>
      <c r="AB143" s="3094">
        <v>200</v>
      </c>
      <c r="AC143" s="3094">
        <v>350</v>
      </c>
      <c r="AD143" s="496">
        <v>0.2</v>
      </c>
      <c r="AE143" s="482">
        <v>0.35</v>
      </c>
      <c r="AG143" s="3370">
        <f t="shared" si="3"/>
        <v>45</v>
      </c>
      <c r="AH143" s="3160" t="s">
        <v>5793</v>
      </c>
      <c r="AI143" s="3094">
        <v>30</v>
      </c>
      <c r="AJ143" s="3094">
        <v>60</v>
      </c>
      <c r="AK143" s="496">
        <v>0.03</v>
      </c>
      <c r="AL143" s="482">
        <v>0.06</v>
      </c>
      <c r="AP143" s="216">
        <v>1</v>
      </c>
    </row>
    <row r="144" spans="1:42" ht="18">
      <c r="A144" s="3"/>
      <c r="B144" s="257" t="s">
        <v>5628</v>
      </c>
      <c r="C144" s="257"/>
      <c r="H144" s="5"/>
      <c r="I144" s="5"/>
      <c r="J144" s="259" t="s">
        <v>5686</v>
      </c>
      <c r="S144" s="3314" t="s">
        <v>725</v>
      </c>
      <c r="T144" s="3371">
        <f t="shared" si="1"/>
        <v>150</v>
      </c>
      <c r="U144" s="3094">
        <v>120</v>
      </c>
      <c r="V144" s="3094">
        <v>180</v>
      </c>
      <c r="W144" s="496">
        <v>0.12</v>
      </c>
      <c r="X144" s="482">
        <v>0.18</v>
      </c>
      <c r="Z144" s="3160" t="s">
        <v>1360</v>
      </c>
      <c r="AA144" s="3371">
        <f t="shared" si="2"/>
        <v>250</v>
      </c>
      <c r="AB144" s="3094">
        <v>200</v>
      </c>
      <c r="AC144" s="3094">
        <v>300</v>
      </c>
      <c r="AD144" s="496">
        <v>0.2</v>
      </c>
      <c r="AE144" s="482">
        <v>0.3</v>
      </c>
      <c r="AG144" s="3370">
        <f t="shared" si="3"/>
        <v>45</v>
      </c>
      <c r="AH144" s="3160" t="s">
        <v>5801</v>
      </c>
      <c r="AI144" s="3094">
        <v>30</v>
      </c>
      <c r="AJ144" s="3094">
        <v>60</v>
      </c>
      <c r="AK144" s="496">
        <v>0.03</v>
      </c>
      <c r="AL144" s="482">
        <v>0.06</v>
      </c>
      <c r="AP144" s="216">
        <v>1</v>
      </c>
    </row>
    <row r="145" spans="1:42" ht="15" customHeight="1">
      <c r="A145" s="3"/>
      <c r="B145" s="259" t="s">
        <v>5513</v>
      </c>
      <c r="C145" s="259"/>
      <c r="H145" s="5"/>
      <c r="I145" s="5"/>
      <c r="J145" s="3160" t="s">
        <v>5706</v>
      </c>
      <c r="K145" s="3160">
        <f>(L145+M145)/2</f>
        <v>120</v>
      </c>
      <c r="L145" s="3094">
        <v>90</v>
      </c>
      <c r="M145" s="3094">
        <v>150</v>
      </c>
      <c r="N145" s="496">
        <v>0.09</v>
      </c>
      <c r="O145" s="482">
        <v>0.15</v>
      </c>
      <c r="S145" s="3314" t="s">
        <v>5811</v>
      </c>
      <c r="T145" s="3371">
        <f t="shared" si="1"/>
        <v>30</v>
      </c>
      <c r="U145" s="3094">
        <v>30</v>
      </c>
      <c r="V145" s="3094">
        <v>30</v>
      </c>
      <c r="W145" s="496">
        <v>0.03</v>
      </c>
      <c r="X145" s="482">
        <v>0.03</v>
      </c>
      <c r="Z145" s="3160" t="s">
        <v>5766</v>
      </c>
      <c r="AA145" s="3371">
        <f t="shared" si="2"/>
        <v>300</v>
      </c>
      <c r="AB145" s="3094">
        <v>200</v>
      </c>
      <c r="AC145" s="3094">
        <v>400</v>
      </c>
      <c r="AD145" s="496">
        <v>0.2</v>
      </c>
      <c r="AE145" s="482">
        <v>0.4</v>
      </c>
      <c r="AG145" s="3370">
        <f t="shared" si="3"/>
        <v>60</v>
      </c>
      <c r="AH145" s="3160" t="s">
        <v>5782</v>
      </c>
      <c r="AI145" s="3094">
        <v>30</v>
      </c>
      <c r="AJ145" s="3094">
        <v>90</v>
      </c>
      <c r="AK145" s="496">
        <v>0.03</v>
      </c>
      <c r="AL145" s="482">
        <v>0.09</v>
      </c>
      <c r="AP145" s="216">
        <v>1</v>
      </c>
    </row>
    <row r="146" spans="1:42" ht="15" customHeight="1">
      <c r="A146" s="3"/>
      <c r="B146" s="259" t="s">
        <v>5514</v>
      </c>
      <c r="C146" s="259"/>
      <c r="H146" s="5"/>
      <c r="I146" s="5"/>
      <c r="S146" s="3314" t="s">
        <v>726</v>
      </c>
      <c r="T146" s="3371">
        <f t="shared" si="1"/>
        <v>40</v>
      </c>
      <c r="U146" s="3094">
        <v>20</v>
      </c>
      <c r="V146" s="3094">
        <v>60</v>
      </c>
      <c r="W146" s="496">
        <v>0.02</v>
      </c>
      <c r="X146" s="482">
        <v>0.06</v>
      </c>
      <c r="Z146" s="3160" t="s">
        <v>5769</v>
      </c>
      <c r="AA146" s="3371">
        <f t="shared" si="2"/>
        <v>120</v>
      </c>
      <c r="AB146" s="3094">
        <v>90</v>
      </c>
      <c r="AC146" s="3094">
        <v>150</v>
      </c>
      <c r="AD146" s="496">
        <v>0.09</v>
      </c>
      <c r="AE146" s="482">
        <v>0.15</v>
      </c>
      <c r="AG146" s="3370">
        <f t="shared" si="3"/>
        <v>70</v>
      </c>
      <c r="AH146" s="3160" t="s">
        <v>5805</v>
      </c>
      <c r="AI146" s="3094">
        <v>50</v>
      </c>
      <c r="AJ146" s="3094">
        <v>90</v>
      </c>
      <c r="AK146" s="496">
        <v>0.05</v>
      </c>
      <c r="AL146" s="482">
        <v>0.09</v>
      </c>
      <c r="AP146" s="216">
        <v>1</v>
      </c>
    </row>
    <row r="147" spans="1:42" ht="18">
      <c r="A147" s="3"/>
      <c r="B147" s="3160" t="s">
        <v>5775</v>
      </c>
      <c r="C147" s="3160">
        <f>(D147+E147)/2</f>
        <v>120</v>
      </c>
      <c r="D147" s="3094">
        <v>90</v>
      </c>
      <c r="E147" s="3094">
        <v>150</v>
      </c>
      <c r="F147" s="496">
        <v>0.09</v>
      </c>
      <c r="G147" s="482">
        <v>0.15</v>
      </c>
      <c r="H147" s="5"/>
      <c r="I147" s="5"/>
      <c r="J147" s="257" t="s">
        <v>5835</v>
      </c>
      <c r="S147" s="3314" t="s">
        <v>723</v>
      </c>
      <c r="T147" s="3371">
        <f t="shared" si="1"/>
        <v>10</v>
      </c>
      <c r="U147" s="3094">
        <v>5</v>
      </c>
      <c r="V147" s="3094">
        <v>15</v>
      </c>
      <c r="W147" s="496">
        <v>5.0000000000000001E-3</v>
      </c>
      <c r="X147" s="482">
        <v>1.4999999999999999E-2</v>
      </c>
      <c r="Z147" s="3160" t="s">
        <v>729</v>
      </c>
      <c r="AA147" s="3371">
        <f t="shared" si="2"/>
        <v>225</v>
      </c>
      <c r="AB147" s="3094">
        <v>150</v>
      </c>
      <c r="AC147" s="3094">
        <v>300</v>
      </c>
      <c r="AD147" s="496">
        <v>0.15</v>
      </c>
      <c r="AE147" s="482">
        <v>0.3</v>
      </c>
      <c r="AG147" s="3370">
        <f t="shared" si="3"/>
        <v>75</v>
      </c>
      <c r="AH147" s="3160" t="s">
        <v>5765</v>
      </c>
      <c r="AI147" s="3094">
        <v>30</v>
      </c>
      <c r="AJ147" s="3094">
        <v>120</v>
      </c>
      <c r="AK147" s="496">
        <v>0.03</v>
      </c>
      <c r="AL147" s="482">
        <v>0.12</v>
      </c>
      <c r="AP147" s="216">
        <v>1</v>
      </c>
    </row>
    <row r="148" spans="1:42" ht="15" customHeight="1">
      <c r="A148" s="3"/>
      <c r="H148" s="5"/>
      <c r="I148" s="5"/>
      <c r="J148" t="s">
        <v>5644</v>
      </c>
      <c r="S148" s="3166" t="s">
        <v>225</v>
      </c>
      <c r="T148" s="3371">
        <f t="shared" si="1"/>
        <v>200</v>
      </c>
      <c r="U148" s="3094">
        <v>150</v>
      </c>
      <c r="V148" s="3094">
        <v>250</v>
      </c>
      <c r="W148" s="496">
        <v>0.15</v>
      </c>
      <c r="X148" s="482">
        <v>0.25</v>
      </c>
      <c r="Z148" s="3160" t="s">
        <v>5770</v>
      </c>
      <c r="AA148" s="3371">
        <f t="shared" si="2"/>
        <v>185</v>
      </c>
      <c r="AB148" s="3094">
        <v>120</v>
      </c>
      <c r="AC148" s="3094">
        <v>250</v>
      </c>
      <c r="AD148" s="496">
        <v>0.12</v>
      </c>
      <c r="AE148" s="482">
        <v>0.25</v>
      </c>
      <c r="AG148" s="3370">
        <f t="shared" si="3"/>
        <v>90</v>
      </c>
      <c r="AH148" s="3160" t="s">
        <v>5771</v>
      </c>
      <c r="AI148" s="3094">
        <v>60</v>
      </c>
      <c r="AJ148" s="3094">
        <v>120</v>
      </c>
      <c r="AK148" s="496">
        <v>0.06</v>
      </c>
      <c r="AL148" s="482">
        <v>0.12</v>
      </c>
      <c r="AP148" s="216">
        <v>1</v>
      </c>
    </row>
    <row r="149" spans="1:42" ht="15" customHeight="1">
      <c r="A149" s="3"/>
      <c r="B149" s="257" t="s">
        <v>5629</v>
      </c>
      <c r="C149" s="257"/>
      <c r="H149" s="5"/>
      <c r="I149" s="5"/>
      <c r="J149" s="259" t="s">
        <v>5645</v>
      </c>
      <c r="S149" s="3166" t="s">
        <v>207</v>
      </c>
      <c r="T149" s="3371">
        <f t="shared" si="1"/>
        <v>150</v>
      </c>
      <c r="U149" s="3094">
        <v>120</v>
      </c>
      <c r="V149" s="3094">
        <v>180</v>
      </c>
      <c r="W149" s="496">
        <v>0.12</v>
      </c>
      <c r="X149" s="482">
        <v>0.18</v>
      </c>
      <c r="Z149" s="3160" t="s">
        <v>5771</v>
      </c>
      <c r="AA149" s="3371">
        <f t="shared" si="2"/>
        <v>90</v>
      </c>
      <c r="AB149" s="3094">
        <v>60</v>
      </c>
      <c r="AC149" s="3094">
        <v>120</v>
      </c>
      <c r="AD149" s="496">
        <v>0.06</v>
      </c>
      <c r="AE149" s="482">
        <v>0.12</v>
      </c>
      <c r="AG149" s="3370">
        <f t="shared" si="3"/>
        <v>90</v>
      </c>
      <c r="AH149" s="3160" t="s">
        <v>5785</v>
      </c>
      <c r="AI149" s="3094">
        <v>60</v>
      </c>
      <c r="AJ149" s="3094">
        <v>120</v>
      </c>
      <c r="AK149" s="496">
        <v>0.06</v>
      </c>
      <c r="AL149" s="482">
        <v>0.12</v>
      </c>
      <c r="AP149" s="216">
        <v>1</v>
      </c>
    </row>
    <row r="150" spans="1:42" ht="15.75">
      <c r="A150" s="3"/>
      <c r="B150" s="259" t="s">
        <v>5516</v>
      </c>
      <c r="C150" s="259"/>
      <c r="H150" s="5"/>
      <c r="I150" s="5"/>
      <c r="J150" s="259" t="s">
        <v>5646</v>
      </c>
      <c r="Z150" s="3160" t="s">
        <v>5772</v>
      </c>
      <c r="AA150" s="3371">
        <f t="shared" si="2"/>
        <v>40</v>
      </c>
      <c r="AB150" s="3094">
        <v>20</v>
      </c>
      <c r="AC150" s="3094">
        <v>60</v>
      </c>
      <c r="AD150" s="496">
        <v>0.02</v>
      </c>
      <c r="AE150" s="482">
        <v>0.06</v>
      </c>
      <c r="AG150" s="3370">
        <f t="shared" si="3"/>
        <v>97.5</v>
      </c>
      <c r="AH150" s="3160" t="s">
        <v>5777</v>
      </c>
      <c r="AI150" s="3094">
        <v>75</v>
      </c>
      <c r="AJ150" s="3094">
        <v>120</v>
      </c>
      <c r="AK150" s="496">
        <v>7.4999999999999997E-2</v>
      </c>
      <c r="AL150" s="482">
        <v>0.12</v>
      </c>
      <c r="AP150" s="216">
        <v>1</v>
      </c>
    </row>
    <row r="151" spans="1:42" ht="15" customHeight="1">
      <c r="B151" s="259" t="s">
        <v>5517</v>
      </c>
      <c r="C151" s="259"/>
      <c r="H151" s="5"/>
      <c r="I151" s="5"/>
      <c r="J151" s="3160" t="s">
        <v>5767</v>
      </c>
      <c r="K151" s="3160">
        <f>(L151+M151)/2</f>
        <v>120</v>
      </c>
      <c r="L151" s="3094">
        <v>90</v>
      </c>
      <c r="M151" s="3094">
        <v>150</v>
      </c>
      <c r="N151" s="496">
        <v>0.09</v>
      </c>
      <c r="O151" s="482">
        <v>0.15</v>
      </c>
      <c r="S151" s="3371" t="s">
        <v>5643</v>
      </c>
      <c r="T151" s="3372" t="s">
        <v>5886</v>
      </c>
      <c r="U151" s="3094" t="s">
        <v>5654</v>
      </c>
      <c r="V151" s="3094" t="s">
        <v>5655</v>
      </c>
      <c r="W151" s="496" t="s">
        <v>5656</v>
      </c>
      <c r="X151" s="482" t="s">
        <v>5657</v>
      </c>
      <c r="Z151" s="3160" t="s">
        <v>5773</v>
      </c>
      <c r="AA151" s="3371">
        <f t="shared" si="2"/>
        <v>150</v>
      </c>
      <c r="AB151" s="3094">
        <v>120</v>
      </c>
      <c r="AC151" s="3094">
        <v>180</v>
      </c>
      <c r="AD151" s="496">
        <v>0.12</v>
      </c>
      <c r="AE151" s="482">
        <v>0.18</v>
      </c>
      <c r="AG151" s="3370">
        <f t="shared" si="3"/>
        <v>97.5</v>
      </c>
      <c r="AH151" s="3160" t="s">
        <v>5797</v>
      </c>
      <c r="AI151" s="3094">
        <v>75</v>
      </c>
      <c r="AJ151" s="3094">
        <v>120</v>
      </c>
      <c r="AK151" s="496">
        <v>7.4999999999999997E-2</v>
      </c>
      <c r="AL151" s="482">
        <v>0.12</v>
      </c>
      <c r="AM151" s="135"/>
      <c r="AN151" s="135"/>
      <c r="AO151" s="135"/>
      <c r="AP151" s="216">
        <v>1</v>
      </c>
    </row>
    <row r="152" spans="1:42" ht="15" customHeight="1">
      <c r="A152" s="3"/>
      <c r="B152" s="3160" t="s">
        <v>5776</v>
      </c>
      <c r="C152" s="3160">
        <f>(D152+E152)/2</f>
        <v>195</v>
      </c>
      <c r="D152" s="3094">
        <v>150</v>
      </c>
      <c r="E152" s="3094">
        <v>240</v>
      </c>
      <c r="F152" s="496">
        <v>0.15</v>
      </c>
      <c r="G152" s="482">
        <v>0.24</v>
      </c>
      <c r="H152" s="5"/>
      <c r="I152" s="5"/>
      <c r="S152" s="3370">
        <f t="shared" ref="S152:S161" si="4">(U152+V152)/2</f>
        <v>0.8</v>
      </c>
      <c r="T152" s="3314" t="s">
        <v>724</v>
      </c>
      <c r="U152" s="3094">
        <v>0.6</v>
      </c>
      <c r="V152" s="3094">
        <v>1</v>
      </c>
      <c r="W152" s="496">
        <v>6.0000000000000001E-3</v>
      </c>
      <c r="X152" s="482">
        <v>1E-3</v>
      </c>
      <c r="Z152" s="3160" t="s">
        <v>5774</v>
      </c>
      <c r="AA152" s="3371">
        <f t="shared" si="2"/>
        <v>225</v>
      </c>
      <c r="AB152" s="3094">
        <v>150</v>
      </c>
      <c r="AC152" s="3094">
        <v>300</v>
      </c>
      <c r="AD152" s="496">
        <v>0.15</v>
      </c>
      <c r="AE152" s="482">
        <v>0.3</v>
      </c>
      <c r="AG152" s="3370">
        <f t="shared" si="3"/>
        <v>105</v>
      </c>
      <c r="AH152" s="3160" t="s">
        <v>5789</v>
      </c>
      <c r="AI152" s="3094">
        <v>90</v>
      </c>
      <c r="AJ152" s="3094">
        <v>120</v>
      </c>
      <c r="AK152" s="496">
        <v>0.09</v>
      </c>
      <c r="AL152" s="482">
        <v>0.12</v>
      </c>
      <c r="AP152" s="216">
        <v>1</v>
      </c>
    </row>
    <row r="153" spans="1:42" ht="18">
      <c r="A153" s="3"/>
      <c r="H153" s="5"/>
      <c r="I153" s="5"/>
      <c r="J153" s="257" t="s">
        <v>5836</v>
      </c>
      <c r="S153" s="3370">
        <f t="shared" si="4"/>
        <v>10</v>
      </c>
      <c r="T153" s="3314" t="s">
        <v>723</v>
      </c>
      <c r="U153" s="3094">
        <v>5</v>
      </c>
      <c r="V153" s="3094">
        <v>15</v>
      </c>
      <c r="W153" s="496">
        <v>5.0000000000000001E-3</v>
      </c>
      <c r="X153" s="482">
        <v>1.4999999999999999E-2</v>
      </c>
      <c r="Z153" s="3160" t="s">
        <v>5775</v>
      </c>
      <c r="AA153" s="3371">
        <f t="shared" si="2"/>
        <v>120</v>
      </c>
      <c r="AB153" s="3094">
        <v>90</v>
      </c>
      <c r="AC153" s="3094">
        <v>150</v>
      </c>
      <c r="AD153" s="496">
        <v>0.09</v>
      </c>
      <c r="AE153" s="482">
        <v>0.15</v>
      </c>
      <c r="AG153" s="3370">
        <f t="shared" si="3"/>
        <v>120</v>
      </c>
      <c r="AH153" s="3160" t="s">
        <v>5769</v>
      </c>
      <c r="AI153" s="3094">
        <v>90</v>
      </c>
      <c r="AJ153" s="3094">
        <v>150</v>
      </c>
      <c r="AK153" s="496">
        <v>0.09</v>
      </c>
      <c r="AL153" s="482">
        <v>0.15</v>
      </c>
      <c r="AP153" s="216">
        <v>1</v>
      </c>
    </row>
    <row r="154" spans="1:42" ht="18">
      <c r="A154" s="3"/>
      <c r="B154" s="257" t="s">
        <v>5630</v>
      </c>
      <c r="C154" s="257"/>
      <c r="H154" s="5"/>
      <c r="I154" s="5"/>
      <c r="J154" t="s">
        <v>5647</v>
      </c>
      <c r="S154" s="3370">
        <f t="shared" si="4"/>
        <v>29.57</v>
      </c>
      <c r="T154" s="3314" t="s">
        <v>5810</v>
      </c>
      <c r="U154" s="3094">
        <v>29.57</v>
      </c>
      <c r="V154" s="3094">
        <v>29.57</v>
      </c>
      <c r="W154" s="496" t="s">
        <v>5707</v>
      </c>
      <c r="X154" s="482" t="s">
        <v>5707</v>
      </c>
      <c r="Z154" s="3160" t="s">
        <v>5776</v>
      </c>
      <c r="AA154" s="3371">
        <f t="shared" si="2"/>
        <v>195</v>
      </c>
      <c r="AB154" s="3094">
        <v>150</v>
      </c>
      <c r="AC154" s="3094">
        <v>240</v>
      </c>
      <c r="AD154" s="496">
        <v>0.15</v>
      </c>
      <c r="AE154" s="482">
        <v>0.24</v>
      </c>
      <c r="AG154" s="3370">
        <f t="shared" si="3"/>
        <v>120</v>
      </c>
      <c r="AH154" s="3160" t="s">
        <v>5775</v>
      </c>
      <c r="AI154" s="3094">
        <v>90</v>
      </c>
      <c r="AJ154" s="3094">
        <v>150</v>
      </c>
      <c r="AK154" s="496">
        <v>0.09</v>
      </c>
      <c r="AL154" s="482">
        <v>0.15</v>
      </c>
      <c r="AP154" s="216">
        <v>1</v>
      </c>
    </row>
    <row r="155" spans="1:42" ht="15.75">
      <c r="A155" s="3"/>
      <c r="B155" s="259" t="s">
        <v>5519</v>
      </c>
      <c r="C155" s="259"/>
      <c r="H155" s="5"/>
      <c r="I155" s="5"/>
      <c r="J155" s="259" t="s">
        <v>5648</v>
      </c>
      <c r="S155" s="3370">
        <f t="shared" si="4"/>
        <v>30</v>
      </c>
      <c r="T155" s="3314" t="s">
        <v>5811</v>
      </c>
      <c r="U155" s="3094">
        <v>30</v>
      </c>
      <c r="V155" s="3094">
        <v>30</v>
      </c>
      <c r="W155" s="496">
        <v>0.03</v>
      </c>
      <c r="X155" s="482">
        <v>0.03</v>
      </c>
      <c r="Z155" s="3160" t="s">
        <v>5777</v>
      </c>
      <c r="AA155" s="3371">
        <f t="shared" si="2"/>
        <v>97.5</v>
      </c>
      <c r="AB155" s="3094">
        <v>75</v>
      </c>
      <c r="AC155" s="3094">
        <v>120</v>
      </c>
      <c r="AD155" s="496">
        <v>7.4999999999999997E-2</v>
      </c>
      <c r="AE155" s="482">
        <v>0.12</v>
      </c>
      <c r="AG155" s="3370">
        <f t="shared" si="3"/>
        <v>120</v>
      </c>
      <c r="AH155" s="3160" t="s">
        <v>5778</v>
      </c>
      <c r="AI155" s="3094">
        <v>90</v>
      </c>
      <c r="AJ155" s="3094">
        <v>150</v>
      </c>
      <c r="AK155" s="496">
        <v>0.09</v>
      </c>
      <c r="AL155" s="482">
        <v>0.15</v>
      </c>
      <c r="AP155" s="216">
        <v>1</v>
      </c>
    </row>
    <row r="156" spans="1:42" ht="15.75">
      <c r="A156" s="3"/>
      <c r="B156" s="259" t="s">
        <v>5520</v>
      </c>
      <c r="C156" s="259"/>
      <c r="H156" s="5"/>
      <c r="I156" s="5"/>
      <c r="J156" s="259" t="s">
        <v>5649</v>
      </c>
      <c r="S156" s="3370">
        <f t="shared" si="4"/>
        <v>40</v>
      </c>
      <c r="T156" s="3314" t="s">
        <v>726</v>
      </c>
      <c r="U156" s="3094">
        <v>20</v>
      </c>
      <c r="V156" s="3094">
        <v>60</v>
      </c>
      <c r="W156" s="496">
        <v>0.02</v>
      </c>
      <c r="X156" s="482">
        <v>0.06</v>
      </c>
      <c r="Z156" s="3160" t="s">
        <v>5778</v>
      </c>
      <c r="AA156" s="3371">
        <f t="shared" si="2"/>
        <v>120</v>
      </c>
      <c r="AB156" s="3094">
        <v>90</v>
      </c>
      <c r="AC156" s="3094">
        <v>150</v>
      </c>
      <c r="AD156" s="496">
        <v>0.09</v>
      </c>
      <c r="AE156" s="482">
        <v>0.15</v>
      </c>
      <c r="AG156" s="3370">
        <f t="shared" si="3"/>
        <v>120</v>
      </c>
      <c r="AH156" s="3160" t="s">
        <v>5702</v>
      </c>
      <c r="AI156" s="3094">
        <v>90</v>
      </c>
      <c r="AJ156" s="3094">
        <v>150</v>
      </c>
      <c r="AK156" s="496">
        <v>0.09</v>
      </c>
      <c r="AL156" s="482">
        <v>0.15</v>
      </c>
      <c r="AP156" s="216">
        <v>1</v>
      </c>
    </row>
    <row r="157" spans="1:42" ht="15.75">
      <c r="A157" s="3"/>
      <c r="B157" s="3160" t="s">
        <v>5777</v>
      </c>
      <c r="C157" s="3160">
        <f>(D157+E157)/2</f>
        <v>97.5</v>
      </c>
      <c r="D157" s="3094">
        <v>75</v>
      </c>
      <c r="E157" s="3094">
        <v>120</v>
      </c>
      <c r="F157" s="496">
        <v>7.4999999999999997E-2</v>
      </c>
      <c r="G157" s="482">
        <v>0.12</v>
      </c>
      <c r="H157" s="5"/>
      <c r="I157" s="5"/>
      <c r="J157" s="3160" t="s">
        <v>5800</v>
      </c>
      <c r="K157" s="3160">
        <f>(L157+M157)/2</f>
        <v>200</v>
      </c>
      <c r="L157" s="3094">
        <v>150</v>
      </c>
      <c r="M157" s="3094">
        <v>250</v>
      </c>
      <c r="N157" s="496">
        <v>0.15</v>
      </c>
      <c r="O157" s="482">
        <v>0.25</v>
      </c>
      <c r="S157" s="3370">
        <f t="shared" si="4"/>
        <v>45</v>
      </c>
      <c r="T157" s="3314" t="s">
        <v>727</v>
      </c>
      <c r="U157" s="3094">
        <v>30</v>
      </c>
      <c r="V157" s="3094">
        <v>60</v>
      </c>
      <c r="W157" s="496">
        <v>0.03</v>
      </c>
      <c r="X157" s="482">
        <v>0.06</v>
      </c>
      <c r="Z157" s="3160" t="s">
        <v>5779</v>
      </c>
      <c r="AA157" s="3371">
        <f t="shared" si="2"/>
        <v>240</v>
      </c>
      <c r="AB157" s="3094">
        <v>180</v>
      </c>
      <c r="AC157" s="3094">
        <v>300</v>
      </c>
      <c r="AD157" s="496">
        <v>0.18</v>
      </c>
      <c r="AE157" s="482">
        <v>0.3</v>
      </c>
      <c r="AG157" s="3370">
        <f t="shared" si="3"/>
        <v>120</v>
      </c>
      <c r="AH157" s="3160" t="s">
        <v>5706</v>
      </c>
      <c r="AI157" s="3094">
        <v>90</v>
      </c>
      <c r="AJ157" s="3094">
        <v>150</v>
      </c>
      <c r="AK157" s="496">
        <v>0.09</v>
      </c>
      <c r="AL157" s="482">
        <v>0.15</v>
      </c>
      <c r="AP157" s="216">
        <v>1</v>
      </c>
    </row>
    <row r="158" spans="1:42" ht="15.75">
      <c r="A158" s="3"/>
      <c r="H158" s="5"/>
      <c r="I158" s="5"/>
      <c r="S158" s="3370">
        <f t="shared" si="4"/>
        <v>65</v>
      </c>
      <c r="T158" s="3314" t="s">
        <v>5809</v>
      </c>
      <c r="U158" s="3094">
        <v>60</v>
      </c>
      <c r="V158" s="3094">
        <v>70</v>
      </c>
      <c r="W158" s="496">
        <v>0.06</v>
      </c>
      <c r="X158" s="482">
        <v>7.0000000000000007E-2</v>
      </c>
      <c r="Z158" s="3160" t="s">
        <v>5780</v>
      </c>
      <c r="AA158" s="3371">
        <f t="shared" si="2"/>
        <v>225</v>
      </c>
      <c r="AB158" s="3094">
        <v>150</v>
      </c>
      <c r="AC158" s="3094">
        <v>300</v>
      </c>
      <c r="AD158" s="496">
        <v>0.15</v>
      </c>
      <c r="AE158" s="482">
        <v>0.3</v>
      </c>
      <c r="AG158" s="3370">
        <f t="shared" si="3"/>
        <v>120</v>
      </c>
      <c r="AH158" s="3160" t="s">
        <v>5767</v>
      </c>
      <c r="AI158" s="3094">
        <v>90</v>
      </c>
      <c r="AJ158" s="3094">
        <v>150</v>
      </c>
      <c r="AK158" s="496">
        <v>0.09</v>
      </c>
      <c r="AL158" s="482">
        <v>0.15</v>
      </c>
      <c r="AP158" s="216">
        <v>1</v>
      </c>
    </row>
    <row r="159" spans="1:42" ht="18">
      <c r="A159" s="3"/>
      <c r="B159" s="257" t="s">
        <v>5631</v>
      </c>
      <c r="C159" s="257"/>
      <c r="H159" s="5"/>
      <c r="I159" s="5"/>
      <c r="J159" s="257" t="s">
        <v>5837</v>
      </c>
      <c r="K159" s="257"/>
      <c r="S159" s="3370">
        <f t="shared" si="4"/>
        <v>150</v>
      </c>
      <c r="T159" s="3314" t="s">
        <v>725</v>
      </c>
      <c r="U159" s="3094">
        <v>120</v>
      </c>
      <c r="V159" s="3094">
        <v>180</v>
      </c>
      <c r="W159" s="496">
        <v>0.12</v>
      </c>
      <c r="X159" s="482">
        <v>0.18</v>
      </c>
      <c r="Z159" s="3160" t="s">
        <v>5781</v>
      </c>
      <c r="AA159" s="3371">
        <f t="shared" si="2"/>
        <v>350</v>
      </c>
      <c r="AB159" s="3094">
        <v>250</v>
      </c>
      <c r="AC159" s="3094">
        <v>450</v>
      </c>
      <c r="AD159" s="496">
        <v>0.25</v>
      </c>
      <c r="AE159" s="482">
        <v>0.45</v>
      </c>
      <c r="AG159" s="3370">
        <f t="shared" si="3"/>
        <v>120</v>
      </c>
      <c r="AH159" s="3160" t="s">
        <v>5804</v>
      </c>
      <c r="AI159" s="3094">
        <v>90</v>
      </c>
      <c r="AJ159" s="3094">
        <v>150</v>
      </c>
      <c r="AK159" s="496">
        <v>0.09</v>
      </c>
      <c r="AL159" s="482">
        <v>0.15</v>
      </c>
      <c r="AP159" s="216">
        <v>1</v>
      </c>
    </row>
    <row r="160" spans="1:42" ht="15.75">
      <c r="A160" s="3"/>
      <c r="B160" s="259" t="s">
        <v>5522</v>
      </c>
      <c r="C160" s="259"/>
      <c r="H160" s="5"/>
      <c r="I160" s="5"/>
      <c r="J160" t="s">
        <v>5586</v>
      </c>
      <c r="S160" s="3370">
        <f t="shared" si="4"/>
        <v>150</v>
      </c>
      <c r="T160" s="3166" t="s">
        <v>207</v>
      </c>
      <c r="U160" s="3094">
        <v>120</v>
      </c>
      <c r="V160" s="3094">
        <v>180</v>
      </c>
      <c r="W160" s="496">
        <v>0.12</v>
      </c>
      <c r="X160" s="482">
        <v>0.18</v>
      </c>
      <c r="Z160" s="3160" t="s">
        <v>5782</v>
      </c>
      <c r="AA160" s="3371">
        <f t="shared" si="2"/>
        <v>60</v>
      </c>
      <c r="AB160" s="3094">
        <v>30</v>
      </c>
      <c r="AC160" s="3094">
        <v>90</v>
      </c>
      <c r="AD160" s="496">
        <v>0.03</v>
      </c>
      <c r="AE160" s="482">
        <v>0.09</v>
      </c>
      <c r="AG160" s="3370">
        <f t="shared" si="3"/>
        <v>150</v>
      </c>
      <c r="AH160" s="3160" t="s">
        <v>5773</v>
      </c>
      <c r="AI160" s="3094">
        <v>120</v>
      </c>
      <c r="AJ160" s="3094">
        <v>180</v>
      </c>
      <c r="AK160" s="496">
        <v>0.12</v>
      </c>
      <c r="AL160" s="482">
        <v>0.18</v>
      </c>
      <c r="AP160" s="216">
        <v>1</v>
      </c>
    </row>
    <row r="161" spans="1:42" ht="15.75">
      <c r="A161" s="3"/>
      <c r="B161" s="259" t="s">
        <v>5523</v>
      </c>
      <c r="C161" s="259"/>
      <c r="H161" s="5"/>
      <c r="I161" s="5"/>
      <c r="J161" s="259" t="s">
        <v>5587</v>
      </c>
      <c r="K161" s="259"/>
      <c r="S161" s="3370">
        <f t="shared" si="4"/>
        <v>200</v>
      </c>
      <c r="T161" s="3166" t="s">
        <v>225</v>
      </c>
      <c r="U161" s="3094">
        <v>150</v>
      </c>
      <c r="V161" s="3094">
        <v>250</v>
      </c>
      <c r="W161" s="496">
        <v>0.15</v>
      </c>
      <c r="X161" s="482">
        <v>0.25</v>
      </c>
      <c r="Z161" s="3160" t="s">
        <v>5783</v>
      </c>
      <c r="AA161" s="3371">
        <f t="shared" si="2"/>
        <v>195</v>
      </c>
      <c r="AB161" s="3094">
        <v>150</v>
      </c>
      <c r="AC161" s="3094">
        <v>240</v>
      </c>
      <c r="AD161" s="496">
        <v>0.15</v>
      </c>
      <c r="AE161" s="482">
        <v>0.24</v>
      </c>
      <c r="AG161" s="3370">
        <f t="shared" si="3"/>
        <v>180</v>
      </c>
      <c r="AH161" s="3160" t="s">
        <v>5784</v>
      </c>
      <c r="AI161" s="3094">
        <v>120</v>
      </c>
      <c r="AJ161" s="3094">
        <v>240</v>
      </c>
      <c r="AK161" s="496">
        <v>0.12</v>
      </c>
      <c r="AL161" s="482">
        <v>0.24</v>
      </c>
      <c r="AP161" s="216">
        <v>1</v>
      </c>
    </row>
    <row r="162" spans="1:42" ht="15.75">
      <c r="A162" s="3"/>
      <c r="B162" s="3160" t="s">
        <v>5778</v>
      </c>
      <c r="C162" s="3160">
        <f>(D162+E162)/2</f>
        <v>120</v>
      </c>
      <c r="D162" s="3094">
        <v>90</v>
      </c>
      <c r="E162" s="3094">
        <v>150</v>
      </c>
      <c r="F162" s="496">
        <v>0.09</v>
      </c>
      <c r="G162" s="482">
        <v>0.15</v>
      </c>
      <c r="H162" s="5"/>
      <c r="I162" s="5"/>
      <c r="J162" s="259" t="s">
        <v>5588</v>
      </c>
      <c r="K162" s="259"/>
      <c r="Z162" s="3160" t="s">
        <v>5784</v>
      </c>
      <c r="AA162" s="3371">
        <f t="shared" si="2"/>
        <v>180</v>
      </c>
      <c r="AB162" s="3094">
        <v>120</v>
      </c>
      <c r="AC162" s="3094">
        <v>240</v>
      </c>
      <c r="AD162" s="496">
        <v>0.12</v>
      </c>
      <c r="AE162" s="482">
        <v>0.24</v>
      </c>
      <c r="AG162" s="3370">
        <f t="shared" si="3"/>
        <v>185</v>
      </c>
      <c r="AH162" s="3160" t="s">
        <v>5770</v>
      </c>
      <c r="AI162" s="3094">
        <v>120</v>
      </c>
      <c r="AJ162" s="3094">
        <v>250</v>
      </c>
      <c r="AK162" s="496">
        <v>0.12</v>
      </c>
      <c r="AL162" s="482">
        <v>0.25</v>
      </c>
      <c r="AP162" s="216">
        <v>1</v>
      </c>
    </row>
    <row r="163" spans="1:42" ht="15.75">
      <c r="A163" s="3"/>
      <c r="H163" s="5"/>
      <c r="I163" s="5"/>
      <c r="J163" s="3160" t="s">
        <v>5799</v>
      </c>
      <c r="K163" s="3160">
        <f>(L163+M163)/2</f>
        <v>300</v>
      </c>
      <c r="L163" s="3094">
        <v>200</v>
      </c>
      <c r="M163" s="3094">
        <v>400</v>
      </c>
      <c r="N163" s="496">
        <v>0.2</v>
      </c>
      <c r="O163" s="482">
        <v>0.4</v>
      </c>
      <c r="Z163" s="3160" t="s">
        <v>5785</v>
      </c>
      <c r="AA163" s="3371">
        <f t="shared" si="2"/>
        <v>90</v>
      </c>
      <c r="AB163" s="3094">
        <v>60</v>
      </c>
      <c r="AC163" s="3094">
        <v>120</v>
      </c>
      <c r="AD163" s="496">
        <v>0.06</v>
      </c>
      <c r="AE163" s="482">
        <v>0.12</v>
      </c>
      <c r="AG163" s="3370">
        <f t="shared" si="3"/>
        <v>195</v>
      </c>
      <c r="AH163" s="3160" t="s">
        <v>1358</v>
      </c>
      <c r="AI163" s="3094">
        <v>150</v>
      </c>
      <c r="AJ163" s="3094">
        <v>240</v>
      </c>
      <c r="AK163" s="496">
        <v>0.15</v>
      </c>
      <c r="AL163" s="482">
        <v>0.24</v>
      </c>
      <c r="AP163" s="216">
        <v>1</v>
      </c>
    </row>
    <row r="164" spans="1:42" ht="18">
      <c r="A164" s="3"/>
      <c r="B164" s="257" t="s">
        <v>5632</v>
      </c>
      <c r="C164" s="257"/>
      <c r="H164" s="5"/>
      <c r="I164" s="5"/>
      <c r="Z164" s="3160" t="s">
        <v>5786</v>
      </c>
      <c r="AA164" s="3371">
        <f t="shared" si="2"/>
        <v>250</v>
      </c>
      <c r="AB164" s="3094">
        <v>200</v>
      </c>
      <c r="AC164" s="3094">
        <v>300</v>
      </c>
      <c r="AD164" s="496">
        <v>0.2</v>
      </c>
      <c r="AE164" s="482">
        <v>0.3</v>
      </c>
      <c r="AG164" s="3370">
        <f t="shared" si="3"/>
        <v>195</v>
      </c>
      <c r="AH164" s="3160" t="s">
        <v>5776</v>
      </c>
      <c r="AI164" s="3094">
        <v>150</v>
      </c>
      <c r="AJ164" s="3094">
        <v>240</v>
      </c>
      <c r="AK164" s="496">
        <v>0.15</v>
      </c>
      <c r="AL164" s="482">
        <v>0.24</v>
      </c>
      <c r="AP164" s="216">
        <v>1</v>
      </c>
    </row>
    <row r="165" spans="1:42" ht="18">
      <c r="A165" s="3"/>
      <c r="B165" s="259" t="s">
        <v>5525</v>
      </c>
      <c r="C165" s="259"/>
      <c r="H165" s="5"/>
      <c r="I165" s="5"/>
      <c r="J165" s="257" t="s">
        <v>5838</v>
      </c>
      <c r="K165" s="257"/>
      <c r="S165" s="257" t="s">
        <v>5658</v>
      </c>
      <c r="Z165" s="3160" t="s">
        <v>5787</v>
      </c>
      <c r="AA165" s="3371">
        <f t="shared" si="2"/>
        <v>240</v>
      </c>
      <c r="AB165" s="3094">
        <v>180</v>
      </c>
      <c r="AC165" s="3094">
        <v>300</v>
      </c>
      <c r="AD165" s="496">
        <v>0.18</v>
      </c>
      <c r="AE165" s="482">
        <v>0.3</v>
      </c>
      <c r="AG165" s="3370">
        <f t="shared" si="3"/>
        <v>195</v>
      </c>
      <c r="AH165" s="3160" t="s">
        <v>5783</v>
      </c>
      <c r="AI165" s="3094">
        <v>150</v>
      </c>
      <c r="AJ165" s="3094">
        <v>240</v>
      </c>
      <c r="AK165" s="496">
        <v>0.15</v>
      </c>
      <c r="AL165" s="482">
        <v>0.24</v>
      </c>
      <c r="AP165" s="216">
        <v>1</v>
      </c>
    </row>
    <row r="166" spans="1:42" ht="15.75">
      <c r="A166" s="3"/>
      <c r="B166" s="259" t="s">
        <v>5526</v>
      </c>
      <c r="C166" s="259"/>
      <c r="H166" s="5"/>
      <c r="I166" s="5"/>
      <c r="J166" t="s">
        <v>5590</v>
      </c>
      <c r="S166" s="259" t="s">
        <v>5659</v>
      </c>
      <c r="Z166" s="3160" t="s">
        <v>5788</v>
      </c>
      <c r="AA166" s="3371">
        <f t="shared" si="2"/>
        <v>45</v>
      </c>
      <c r="AB166" s="3094">
        <v>30</v>
      </c>
      <c r="AC166" s="3094">
        <v>60</v>
      </c>
      <c r="AD166" s="496">
        <v>0.03</v>
      </c>
      <c r="AE166" s="482">
        <v>0.06</v>
      </c>
      <c r="AG166" s="3370">
        <f t="shared" si="3"/>
        <v>200</v>
      </c>
      <c r="AH166" s="3160" t="s">
        <v>5798</v>
      </c>
      <c r="AI166" s="3094">
        <v>150</v>
      </c>
      <c r="AJ166" s="3094">
        <v>250</v>
      </c>
      <c r="AK166" s="496">
        <v>0.15</v>
      </c>
      <c r="AL166" s="482">
        <v>0.25</v>
      </c>
      <c r="AP166" s="216">
        <v>1</v>
      </c>
    </row>
    <row r="167" spans="1:42" ht="15.75">
      <c r="A167" s="3"/>
      <c r="B167" s="3160" t="s">
        <v>5779</v>
      </c>
      <c r="C167" s="3160">
        <f>(D167+E167)/2</f>
        <v>240</v>
      </c>
      <c r="D167" s="3094">
        <v>180</v>
      </c>
      <c r="E167" s="3094">
        <v>300</v>
      </c>
      <c r="F167" s="496">
        <v>0.18</v>
      </c>
      <c r="G167" s="482">
        <v>0.3</v>
      </c>
      <c r="H167" s="5"/>
      <c r="I167" s="5"/>
      <c r="J167" s="259" t="s">
        <v>5591</v>
      </c>
      <c r="K167" s="259"/>
      <c r="S167" s="259" t="s">
        <v>5660</v>
      </c>
      <c r="Z167" s="3160" t="s">
        <v>5789</v>
      </c>
      <c r="AA167" s="3371">
        <f t="shared" si="2"/>
        <v>105</v>
      </c>
      <c r="AB167" s="3094">
        <v>90</v>
      </c>
      <c r="AC167" s="3094">
        <v>120</v>
      </c>
      <c r="AD167" s="496">
        <v>0.09</v>
      </c>
      <c r="AE167" s="482">
        <v>0.12</v>
      </c>
      <c r="AG167" s="3370">
        <f t="shared" si="3"/>
        <v>200</v>
      </c>
      <c r="AH167" s="3160" t="s">
        <v>5800</v>
      </c>
      <c r="AI167" s="3094">
        <v>150</v>
      </c>
      <c r="AJ167" s="3094">
        <v>250</v>
      </c>
      <c r="AK167" s="496">
        <v>0.15</v>
      </c>
      <c r="AL167" s="482">
        <v>0.25</v>
      </c>
      <c r="AP167" s="216">
        <v>1</v>
      </c>
    </row>
    <row r="168" spans="1:42" ht="15.75">
      <c r="A168" s="3"/>
      <c r="H168" s="5"/>
      <c r="I168" s="5"/>
      <c r="J168" s="259" t="s">
        <v>5592</v>
      </c>
      <c r="K168" s="259"/>
      <c r="S168" s="3314" t="s">
        <v>724</v>
      </c>
      <c r="T168" s="3160">
        <f>(U168+V168)/2</f>
        <v>0.8</v>
      </c>
      <c r="U168" s="3094">
        <v>0.6</v>
      </c>
      <c r="V168" s="3094">
        <v>1</v>
      </c>
      <c r="W168" s="496">
        <v>6.0000000000000001E-3</v>
      </c>
      <c r="X168" s="482">
        <v>1E-3</v>
      </c>
      <c r="Z168" s="3160" t="s">
        <v>1776</v>
      </c>
      <c r="AA168" s="3371">
        <f t="shared" si="2"/>
        <v>250</v>
      </c>
      <c r="AB168" s="3094">
        <v>200</v>
      </c>
      <c r="AC168" s="3094">
        <v>300</v>
      </c>
      <c r="AD168" s="496">
        <v>0.2</v>
      </c>
      <c r="AE168" s="482">
        <v>0.3</v>
      </c>
      <c r="AG168" s="3370">
        <f t="shared" si="3"/>
        <v>200</v>
      </c>
      <c r="AH168" s="3160" t="s">
        <v>5803</v>
      </c>
      <c r="AI168" s="3094">
        <v>150</v>
      </c>
      <c r="AJ168" s="3094">
        <v>250</v>
      </c>
      <c r="AK168" s="496">
        <v>0.15</v>
      </c>
      <c r="AL168" s="482">
        <v>0.25</v>
      </c>
      <c r="AP168" s="216">
        <v>1</v>
      </c>
    </row>
    <row r="169" spans="1:42" ht="18">
      <c r="A169" s="3"/>
      <c r="B169" s="257" t="s">
        <v>5633</v>
      </c>
      <c r="C169" s="257"/>
      <c r="H169" s="5"/>
      <c r="I169" s="5"/>
      <c r="J169" s="3160" t="s">
        <v>5801</v>
      </c>
      <c r="K169" s="3160">
        <f>(L169+M169)/2</f>
        <v>45</v>
      </c>
      <c r="L169" s="3094">
        <v>30</v>
      </c>
      <c r="M169" s="3094">
        <v>60</v>
      </c>
      <c r="N169" s="496">
        <v>0.03</v>
      </c>
      <c r="O169" s="482">
        <v>0.06</v>
      </c>
      <c r="Z169" s="3160" t="s">
        <v>5790</v>
      </c>
      <c r="AA169" s="3371">
        <f t="shared" si="2"/>
        <v>568</v>
      </c>
      <c r="AB169" s="3094">
        <v>568</v>
      </c>
      <c r="AC169" s="3094">
        <v>568</v>
      </c>
      <c r="AD169" s="496">
        <v>0.56799999999999995</v>
      </c>
      <c r="AE169" s="496">
        <v>0.56799999999999995</v>
      </c>
      <c r="AG169" s="3370">
        <f t="shared" si="3"/>
        <v>225</v>
      </c>
      <c r="AH169" s="3160" t="s">
        <v>729</v>
      </c>
      <c r="AI169" s="3094">
        <v>150</v>
      </c>
      <c r="AJ169" s="3094">
        <v>300</v>
      </c>
      <c r="AK169" s="496">
        <v>0.15</v>
      </c>
      <c r="AL169" s="482">
        <v>0.3</v>
      </c>
      <c r="AP169" s="216">
        <v>1</v>
      </c>
    </row>
    <row r="170" spans="1:42" ht="18">
      <c r="A170" s="3"/>
      <c r="B170" s="259" t="s">
        <v>5528</v>
      </c>
      <c r="C170" s="259"/>
      <c r="H170" s="5"/>
      <c r="I170" s="5"/>
      <c r="S170" s="257" t="s">
        <v>5661</v>
      </c>
      <c r="Z170" s="3160" t="s">
        <v>5791</v>
      </c>
      <c r="AA170" s="3371">
        <f t="shared" si="2"/>
        <v>473</v>
      </c>
      <c r="AB170" s="3094">
        <v>473</v>
      </c>
      <c r="AC170" s="3094">
        <v>473</v>
      </c>
      <c r="AD170" s="496">
        <v>0.47299999999999998</v>
      </c>
      <c r="AE170" s="482">
        <v>0.47299999999999998</v>
      </c>
      <c r="AG170" s="3370">
        <f t="shared" si="3"/>
        <v>225</v>
      </c>
      <c r="AH170" s="3160" t="s">
        <v>5774</v>
      </c>
      <c r="AI170" s="3094">
        <v>150</v>
      </c>
      <c r="AJ170" s="3094">
        <v>300</v>
      </c>
      <c r="AK170" s="496">
        <v>0.15</v>
      </c>
      <c r="AL170" s="496">
        <v>0.3</v>
      </c>
      <c r="AP170" s="216">
        <v>1</v>
      </c>
    </row>
    <row r="171" spans="1:42" ht="18">
      <c r="A171" s="3"/>
      <c r="B171" s="259" t="s">
        <v>5529</v>
      </c>
      <c r="C171" s="259"/>
      <c r="H171" s="5"/>
      <c r="I171" s="5"/>
      <c r="J171" s="257" t="s">
        <v>5839</v>
      </c>
      <c r="K171" s="257"/>
      <c r="S171" s="259" t="s">
        <v>5662</v>
      </c>
      <c r="Z171" s="3160" t="s">
        <v>5792</v>
      </c>
      <c r="AA171" s="3371">
        <f t="shared" si="2"/>
        <v>225</v>
      </c>
      <c r="AB171" s="3094">
        <v>150</v>
      </c>
      <c r="AC171" s="3094">
        <v>300</v>
      </c>
      <c r="AD171" s="496">
        <v>0.15</v>
      </c>
      <c r="AE171" s="482">
        <v>0.3</v>
      </c>
      <c r="AG171" s="3370">
        <f t="shared" si="3"/>
        <v>225</v>
      </c>
      <c r="AH171" s="3160" t="s">
        <v>5780</v>
      </c>
      <c r="AI171" s="3094">
        <v>150</v>
      </c>
      <c r="AJ171" s="3094">
        <v>300</v>
      </c>
      <c r="AK171" s="496">
        <v>0.15</v>
      </c>
      <c r="AL171" s="482">
        <v>0.3</v>
      </c>
      <c r="AP171" s="216">
        <v>1</v>
      </c>
    </row>
    <row r="172" spans="1:42" ht="15.75">
      <c r="A172" s="3"/>
      <c r="B172" s="3160" t="s">
        <v>5780</v>
      </c>
      <c r="C172" s="3160">
        <f>(D172+E172)/2</f>
        <v>225</v>
      </c>
      <c r="D172" s="3094">
        <v>150</v>
      </c>
      <c r="E172" s="3094">
        <v>300</v>
      </c>
      <c r="F172" s="496">
        <v>0.15</v>
      </c>
      <c r="G172" s="482">
        <v>0.3</v>
      </c>
      <c r="H172" s="5"/>
      <c r="I172" s="5"/>
      <c r="J172" t="s">
        <v>5594</v>
      </c>
      <c r="S172" s="259" t="s">
        <v>5663</v>
      </c>
      <c r="Z172" s="3160" t="s">
        <v>5793</v>
      </c>
      <c r="AA172" s="3371">
        <f t="shared" si="2"/>
        <v>45</v>
      </c>
      <c r="AB172" s="3094">
        <v>30</v>
      </c>
      <c r="AC172" s="3094">
        <v>60</v>
      </c>
      <c r="AD172" s="496">
        <v>0.03</v>
      </c>
      <c r="AE172" s="482">
        <v>0.06</v>
      </c>
      <c r="AG172" s="3370">
        <f t="shared" si="3"/>
        <v>225</v>
      </c>
      <c r="AH172" s="3160" t="s">
        <v>5792</v>
      </c>
      <c r="AI172" s="3094">
        <v>150</v>
      </c>
      <c r="AJ172" s="3094">
        <v>300</v>
      </c>
      <c r="AK172" s="496">
        <v>0.15</v>
      </c>
      <c r="AL172" s="482">
        <v>0.3</v>
      </c>
      <c r="AP172" s="216">
        <v>1</v>
      </c>
    </row>
    <row r="173" spans="1:42" ht="15.75">
      <c r="H173" s="5"/>
      <c r="I173" s="5"/>
      <c r="J173" s="259" t="s">
        <v>5595</v>
      </c>
      <c r="K173" s="259"/>
      <c r="S173" s="3314" t="s">
        <v>723</v>
      </c>
      <c r="T173" s="3160">
        <f>(U173+V173)/2</f>
        <v>10</v>
      </c>
      <c r="U173" s="3094">
        <v>5</v>
      </c>
      <c r="V173" s="3094">
        <v>15</v>
      </c>
      <c r="W173" s="496">
        <v>5.0000000000000001E-3</v>
      </c>
      <c r="X173" s="482">
        <v>1.4999999999999999E-2</v>
      </c>
      <c r="Z173" s="3160" t="s">
        <v>5794</v>
      </c>
      <c r="AA173" s="3371">
        <f t="shared" si="2"/>
        <v>275</v>
      </c>
      <c r="AB173" s="3094">
        <v>150</v>
      </c>
      <c r="AC173" s="3094">
        <v>400</v>
      </c>
      <c r="AD173" s="496">
        <v>0.15</v>
      </c>
      <c r="AE173" s="482">
        <v>0.4</v>
      </c>
      <c r="AG173" s="3370">
        <f t="shared" si="3"/>
        <v>225</v>
      </c>
      <c r="AH173" s="3160" t="s">
        <v>1356</v>
      </c>
      <c r="AI173" s="3094">
        <v>150</v>
      </c>
      <c r="AJ173" s="3094">
        <v>300</v>
      </c>
      <c r="AK173" s="496">
        <v>0.15</v>
      </c>
      <c r="AL173" s="482">
        <v>0.3</v>
      </c>
      <c r="AP173" s="216">
        <v>1</v>
      </c>
    </row>
    <row r="174" spans="1:42" ht="18">
      <c r="B174" s="257" t="s">
        <v>5730</v>
      </c>
      <c r="H174" s="5"/>
      <c r="I174" s="5"/>
      <c r="J174" s="259" t="s">
        <v>5596</v>
      </c>
      <c r="K174" s="259"/>
      <c r="Z174" s="3160" t="s">
        <v>5795</v>
      </c>
      <c r="AA174" s="3371">
        <f t="shared" si="2"/>
        <v>240</v>
      </c>
      <c r="AB174" s="3094">
        <v>180</v>
      </c>
      <c r="AC174" s="3094">
        <v>300</v>
      </c>
      <c r="AD174" s="496">
        <v>0.18</v>
      </c>
      <c r="AE174" s="482">
        <v>0.3</v>
      </c>
      <c r="AG174" s="3370">
        <f t="shared" si="3"/>
        <v>236.59</v>
      </c>
      <c r="AH174" s="3160" t="s">
        <v>5703</v>
      </c>
      <c r="AI174" s="3094">
        <v>236.59</v>
      </c>
      <c r="AJ174" s="3094">
        <v>236.59</v>
      </c>
      <c r="AK174" s="496" t="s">
        <v>5704</v>
      </c>
      <c r="AL174" s="482" t="s">
        <v>5704</v>
      </c>
      <c r="AP174" s="216">
        <v>1</v>
      </c>
    </row>
    <row r="175" spans="1:42" ht="18">
      <c r="B175" t="s">
        <v>5687</v>
      </c>
      <c r="H175" s="5"/>
      <c r="I175" s="5"/>
      <c r="J175" s="3160" t="s">
        <v>5802</v>
      </c>
      <c r="K175" s="3160">
        <v>300</v>
      </c>
      <c r="L175" s="3094">
        <v>200</v>
      </c>
      <c r="M175" s="3094">
        <v>400</v>
      </c>
      <c r="N175" s="496">
        <v>0.2</v>
      </c>
      <c r="O175" s="482">
        <v>0.4</v>
      </c>
      <c r="S175" s="257" t="s">
        <v>5664</v>
      </c>
      <c r="Z175" s="3160" t="s">
        <v>5702</v>
      </c>
      <c r="AA175" s="3371">
        <f t="shared" si="2"/>
        <v>120</v>
      </c>
      <c r="AB175" s="3094">
        <v>90</v>
      </c>
      <c r="AC175" s="3094">
        <v>150</v>
      </c>
      <c r="AD175" s="496">
        <v>0.09</v>
      </c>
      <c r="AE175" s="482">
        <v>0.15</v>
      </c>
      <c r="AG175" s="3370">
        <f t="shared" si="3"/>
        <v>240</v>
      </c>
      <c r="AH175" s="3160" t="s">
        <v>5779</v>
      </c>
      <c r="AI175" s="3094">
        <v>180</v>
      </c>
      <c r="AJ175" s="3094">
        <v>300</v>
      </c>
      <c r="AK175" s="496">
        <v>0.18</v>
      </c>
      <c r="AL175" s="482">
        <v>0.3</v>
      </c>
      <c r="AP175" s="216">
        <v>1</v>
      </c>
    </row>
    <row r="176" spans="1:42" ht="15.75">
      <c r="B176" s="259" t="s">
        <v>5688</v>
      </c>
      <c r="H176" s="5"/>
      <c r="I176" s="5"/>
      <c r="S176" s="259" t="s">
        <v>5665</v>
      </c>
      <c r="Z176" s="3160" t="s">
        <v>5796</v>
      </c>
      <c r="AA176" s="3371">
        <f t="shared" si="2"/>
        <v>40</v>
      </c>
      <c r="AB176" s="3094">
        <v>20</v>
      </c>
      <c r="AC176" s="3094">
        <v>60</v>
      </c>
      <c r="AD176" s="496">
        <v>0.02</v>
      </c>
      <c r="AE176" s="482">
        <v>0.06</v>
      </c>
      <c r="AG176" s="3370">
        <f t="shared" si="3"/>
        <v>240</v>
      </c>
      <c r="AH176" s="3160" t="s">
        <v>5787</v>
      </c>
      <c r="AI176" s="3094">
        <v>180</v>
      </c>
      <c r="AJ176" s="3094">
        <v>300</v>
      </c>
      <c r="AK176" s="496">
        <v>0.18</v>
      </c>
      <c r="AL176" s="482">
        <v>0.3</v>
      </c>
      <c r="AP176" s="216">
        <v>1</v>
      </c>
    </row>
    <row r="177" spans="2:42" ht="18">
      <c r="B177" s="259" t="s">
        <v>5689</v>
      </c>
      <c r="H177" s="5"/>
      <c r="I177" s="5"/>
      <c r="J177" s="257" t="s">
        <v>5840</v>
      </c>
      <c r="K177" s="257"/>
      <c r="S177" s="258" t="s">
        <v>5666</v>
      </c>
      <c r="Z177" s="3160" t="s">
        <v>5797</v>
      </c>
      <c r="AA177" s="3371">
        <f t="shared" si="2"/>
        <v>97.5</v>
      </c>
      <c r="AB177" s="3094">
        <v>75</v>
      </c>
      <c r="AC177" s="3094">
        <v>120</v>
      </c>
      <c r="AD177" s="496">
        <v>7.4999999999999997E-2</v>
      </c>
      <c r="AE177" s="482">
        <v>0.12</v>
      </c>
      <c r="AG177" s="3370">
        <f t="shared" si="3"/>
        <v>240</v>
      </c>
      <c r="AH177" s="3160" t="s">
        <v>5795</v>
      </c>
      <c r="AI177" s="3094">
        <v>180</v>
      </c>
      <c r="AJ177" s="3094">
        <v>300</v>
      </c>
      <c r="AK177" s="496">
        <v>0.18</v>
      </c>
      <c r="AL177" s="482">
        <v>0.3</v>
      </c>
      <c r="AP177" s="216">
        <v>1</v>
      </c>
    </row>
    <row r="178" spans="2:42" ht="15.75">
      <c r="B178" s="3160" t="s">
        <v>5781</v>
      </c>
      <c r="C178" s="3160">
        <f>(D178+E178)/2</f>
        <v>350</v>
      </c>
      <c r="D178" s="3094">
        <v>250</v>
      </c>
      <c r="E178" s="3094">
        <v>450</v>
      </c>
      <c r="F178" s="496">
        <v>0.25</v>
      </c>
      <c r="G178" s="482">
        <v>0.45</v>
      </c>
      <c r="H178" s="5"/>
      <c r="I178" s="5"/>
      <c r="J178" t="s">
        <v>5598</v>
      </c>
      <c r="S178" s="3314" t="s">
        <v>5810</v>
      </c>
      <c r="T178" s="3174">
        <f>(U178+V178)/2</f>
        <v>29.57</v>
      </c>
      <c r="U178" s="3094">
        <v>29.57</v>
      </c>
      <c r="V178" s="3094">
        <v>29.57</v>
      </c>
      <c r="W178" s="496" t="s">
        <v>5707</v>
      </c>
      <c r="X178" s="482" t="s">
        <v>5707</v>
      </c>
      <c r="Z178" s="3160" t="s">
        <v>5798</v>
      </c>
      <c r="AA178" s="3371">
        <f t="shared" si="2"/>
        <v>200</v>
      </c>
      <c r="AB178" s="3094">
        <v>150</v>
      </c>
      <c r="AC178" s="3094">
        <v>250</v>
      </c>
      <c r="AD178" s="496">
        <v>0.15</v>
      </c>
      <c r="AE178" s="482">
        <v>0.25</v>
      </c>
      <c r="AG178" s="3370">
        <f t="shared" si="3"/>
        <v>250</v>
      </c>
      <c r="AH178" s="3160" t="s">
        <v>1360</v>
      </c>
      <c r="AI178" s="3094">
        <v>200</v>
      </c>
      <c r="AJ178" s="3094">
        <v>300</v>
      </c>
      <c r="AK178" s="496">
        <v>0.2</v>
      </c>
      <c r="AL178" s="482">
        <v>0.3</v>
      </c>
      <c r="AP178" s="216">
        <v>1</v>
      </c>
    </row>
    <row r="179" spans="2:42" ht="15.75">
      <c r="H179" s="5"/>
      <c r="I179" s="5"/>
      <c r="J179" s="259" t="s">
        <v>5599</v>
      </c>
      <c r="K179" s="259"/>
      <c r="Z179" s="3160" t="s">
        <v>5799</v>
      </c>
      <c r="AA179" s="3371">
        <f t="shared" si="2"/>
        <v>300</v>
      </c>
      <c r="AB179" s="3094">
        <v>200</v>
      </c>
      <c r="AC179" s="3094">
        <v>400</v>
      </c>
      <c r="AD179" s="496">
        <v>0.2</v>
      </c>
      <c r="AE179" s="482">
        <v>0.4</v>
      </c>
      <c r="AG179" s="3370">
        <f t="shared" si="3"/>
        <v>250</v>
      </c>
      <c r="AH179" s="3160" t="s">
        <v>5786</v>
      </c>
      <c r="AI179" s="3094">
        <v>200</v>
      </c>
      <c r="AJ179" s="3094">
        <v>300</v>
      </c>
      <c r="AK179" s="496">
        <v>0.2</v>
      </c>
      <c r="AL179" s="482">
        <v>0.3</v>
      </c>
      <c r="AP179" s="216">
        <v>1</v>
      </c>
    </row>
    <row r="180" spans="2:42" ht="18">
      <c r="B180" s="257" t="s">
        <v>5731</v>
      </c>
      <c r="C180" s="257"/>
      <c r="H180" s="5"/>
      <c r="I180" s="5"/>
      <c r="J180" s="259" t="s">
        <v>5600</v>
      </c>
      <c r="K180" s="259"/>
      <c r="S180" s="257" t="s">
        <v>5669</v>
      </c>
      <c r="Z180" s="3160" t="s">
        <v>5706</v>
      </c>
      <c r="AA180" s="3371">
        <f t="shared" si="2"/>
        <v>120</v>
      </c>
      <c r="AB180" s="3094">
        <v>90</v>
      </c>
      <c r="AC180" s="3094">
        <v>150</v>
      </c>
      <c r="AD180" s="496">
        <v>0.09</v>
      </c>
      <c r="AE180" s="482">
        <v>0.15</v>
      </c>
      <c r="AG180" s="3370">
        <f t="shared" si="3"/>
        <v>250</v>
      </c>
      <c r="AH180" s="3160" t="s">
        <v>1776</v>
      </c>
      <c r="AI180" s="3094">
        <v>200</v>
      </c>
      <c r="AJ180" s="3094">
        <v>300</v>
      </c>
      <c r="AK180" s="496">
        <v>0.2</v>
      </c>
      <c r="AL180" s="482">
        <v>0.3</v>
      </c>
      <c r="AP180" s="216">
        <v>1</v>
      </c>
    </row>
    <row r="181" spans="2:42" ht="15.75">
      <c r="B181" t="s">
        <v>5531</v>
      </c>
      <c r="H181" s="5"/>
      <c r="I181" s="5"/>
      <c r="J181" s="3160" t="s">
        <v>5803</v>
      </c>
      <c r="K181" s="3160">
        <v>200</v>
      </c>
      <c r="L181" s="3094">
        <v>150</v>
      </c>
      <c r="M181" s="3094">
        <v>250</v>
      </c>
      <c r="N181" s="496">
        <v>0.15</v>
      </c>
      <c r="O181" s="482">
        <v>0.25</v>
      </c>
      <c r="S181" s="259" t="s">
        <v>5670</v>
      </c>
      <c r="Z181" s="3160" t="s">
        <v>5767</v>
      </c>
      <c r="AA181" s="3371">
        <f t="shared" si="2"/>
        <v>120</v>
      </c>
      <c r="AB181" s="3094">
        <v>90</v>
      </c>
      <c r="AC181" s="3094">
        <v>150</v>
      </c>
      <c r="AD181" s="496">
        <v>0.09</v>
      </c>
      <c r="AE181" s="482">
        <v>0.15</v>
      </c>
      <c r="AG181" s="3370">
        <f t="shared" si="3"/>
        <v>275</v>
      </c>
      <c r="AH181" s="3160" t="s">
        <v>5768</v>
      </c>
      <c r="AI181" s="3094">
        <v>200</v>
      </c>
      <c r="AJ181" s="3094">
        <v>350</v>
      </c>
      <c r="AK181" s="496">
        <v>0.2</v>
      </c>
      <c r="AL181" s="482">
        <v>0.35</v>
      </c>
      <c r="AP181" s="216">
        <v>1</v>
      </c>
    </row>
    <row r="182" spans="2:42" ht="15.75">
      <c r="B182" s="259" t="s">
        <v>5532</v>
      </c>
      <c r="C182" s="259"/>
      <c r="H182" s="5"/>
      <c r="I182" s="5"/>
      <c r="S182" s="259" t="s">
        <v>5671</v>
      </c>
      <c r="Z182" s="3160" t="s">
        <v>5800</v>
      </c>
      <c r="AA182" s="3371">
        <f t="shared" si="2"/>
        <v>200</v>
      </c>
      <c r="AB182" s="3094">
        <v>150</v>
      </c>
      <c r="AC182" s="3094">
        <v>250</v>
      </c>
      <c r="AD182" s="496">
        <v>0.15</v>
      </c>
      <c r="AE182" s="482">
        <v>0.25</v>
      </c>
      <c r="AG182" s="3370">
        <f t="shared" si="3"/>
        <v>275</v>
      </c>
      <c r="AH182" s="3160" t="s">
        <v>5794</v>
      </c>
      <c r="AI182" s="3094">
        <v>150</v>
      </c>
      <c r="AJ182" s="3094">
        <v>400</v>
      </c>
      <c r="AK182" s="496">
        <v>0.15</v>
      </c>
      <c r="AL182" s="482">
        <v>0.4</v>
      </c>
      <c r="AP182" s="216">
        <v>1</v>
      </c>
    </row>
    <row r="183" spans="2:42" ht="18">
      <c r="B183" s="259" t="s">
        <v>5533</v>
      </c>
      <c r="C183" s="259"/>
      <c r="H183" s="5"/>
      <c r="I183" s="5"/>
      <c r="J183" s="257" t="s">
        <v>5841</v>
      </c>
      <c r="K183" s="257"/>
      <c r="S183" s="3314" t="s">
        <v>5811</v>
      </c>
      <c r="T183" s="3160">
        <f>(U183+V183)/2</f>
        <v>30</v>
      </c>
      <c r="U183" s="3094">
        <v>30</v>
      </c>
      <c r="V183" s="3094">
        <v>30</v>
      </c>
      <c r="W183" s="496">
        <v>0.03</v>
      </c>
      <c r="X183" s="496">
        <v>0.03</v>
      </c>
      <c r="Z183" s="3160" t="s">
        <v>5801</v>
      </c>
      <c r="AA183" s="3371">
        <f t="shared" si="2"/>
        <v>45</v>
      </c>
      <c r="AB183" s="3094">
        <v>30</v>
      </c>
      <c r="AC183" s="3094">
        <v>60</v>
      </c>
      <c r="AD183" s="496">
        <v>0.03</v>
      </c>
      <c r="AE183" s="482">
        <v>0.06</v>
      </c>
      <c r="AG183" s="3370">
        <f t="shared" si="3"/>
        <v>300</v>
      </c>
      <c r="AH183" s="3160" t="s">
        <v>5766</v>
      </c>
      <c r="AI183" s="3094">
        <v>200</v>
      </c>
      <c r="AJ183" s="3094">
        <v>400</v>
      </c>
      <c r="AK183" s="496">
        <v>0.2</v>
      </c>
      <c r="AL183" s="482">
        <v>0.4</v>
      </c>
      <c r="AP183" s="216">
        <v>1</v>
      </c>
    </row>
    <row r="184" spans="2:42" ht="15.75">
      <c r="B184" s="3160" t="s">
        <v>5782</v>
      </c>
      <c r="C184" s="3160">
        <f>(D184+E184)/2</f>
        <v>60</v>
      </c>
      <c r="D184" s="3094">
        <v>30</v>
      </c>
      <c r="E184" s="3094">
        <v>90</v>
      </c>
      <c r="F184" s="496">
        <v>0.03</v>
      </c>
      <c r="G184" s="482">
        <v>0.09</v>
      </c>
      <c r="H184" s="5"/>
      <c r="I184" s="5"/>
      <c r="J184" t="s">
        <v>5602</v>
      </c>
      <c r="Z184" s="3160" t="s">
        <v>5802</v>
      </c>
      <c r="AA184" s="3371">
        <f t="shared" si="2"/>
        <v>300</v>
      </c>
      <c r="AB184" s="3094">
        <v>200</v>
      </c>
      <c r="AC184" s="3094">
        <v>400</v>
      </c>
      <c r="AD184" s="496">
        <v>0.2</v>
      </c>
      <c r="AE184" s="482">
        <v>0.4</v>
      </c>
      <c r="AG184" s="3370">
        <f t="shared" si="3"/>
        <v>300</v>
      </c>
      <c r="AH184" s="3160" t="s">
        <v>5799</v>
      </c>
      <c r="AI184" s="3094">
        <v>200</v>
      </c>
      <c r="AJ184" s="3094">
        <v>400</v>
      </c>
      <c r="AK184" s="496">
        <v>0.2</v>
      </c>
      <c r="AL184" s="482">
        <v>0.4</v>
      </c>
      <c r="AP184" s="216">
        <v>1</v>
      </c>
    </row>
    <row r="185" spans="2:42" ht="18">
      <c r="H185" s="5"/>
      <c r="I185" s="5"/>
      <c r="J185" s="259" t="s">
        <v>5513</v>
      </c>
      <c r="K185" s="259"/>
      <c r="S185" s="257" t="s">
        <v>5672</v>
      </c>
      <c r="Z185" s="3160" t="s">
        <v>5803</v>
      </c>
      <c r="AA185" s="3371">
        <f t="shared" si="2"/>
        <v>200</v>
      </c>
      <c r="AB185" s="3094">
        <v>150</v>
      </c>
      <c r="AC185" s="3094">
        <v>250</v>
      </c>
      <c r="AD185" s="496">
        <v>0.15</v>
      </c>
      <c r="AE185" s="482">
        <v>0.25</v>
      </c>
      <c r="AG185" s="3370">
        <f t="shared" si="3"/>
        <v>300</v>
      </c>
      <c r="AH185" s="3160" t="s">
        <v>5802</v>
      </c>
      <c r="AI185" s="3094">
        <v>200</v>
      </c>
      <c r="AJ185" s="3094">
        <v>400</v>
      </c>
      <c r="AK185" s="496">
        <v>0.2</v>
      </c>
      <c r="AL185" s="482">
        <v>0.4</v>
      </c>
      <c r="AP185" s="216">
        <v>1</v>
      </c>
    </row>
    <row r="186" spans="2:42" ht="18">
      <c r="B186" s="257" t="s">
        <v>5732</v>
      </c>
      <c r="C186" s="257"/>
      <c r="H186" s="5"/>
      <c r="I186" s="5"/>
      <c r="J186" s="259" t="s">
        <v>5603</v>
      </c>
      <c r="K186" s="259"/>
      <c r="S186" s="259" t="s">
        <v>5673</v>
      </c>
      <c r="Z186" s="3160" t="s">
        <v>5804</v>
      </c>
      <c r="AA186" s="3371">
        <f t="shared" si="2"/>
        <v>120</v>
      </c>
      <c r="AB186" s="3094">
        <v>90</v>
      </c>
      <c r="AC186" s="3094">
        <v>150</v>
      </c>
      <c r="AD186" s="496">
        <v>0.09</v>
      </c>
      <c r="AE186" s="482">
        <v>0.15</v>
      </c>
      <c r="AG186" s="3370">
        <f t="shared" si="3"/>
        <v>350</v>
      </c>
      <c r="AH186" s="3160" t="s">
        <v>5764</v>
      </c>
      <c r="AI186" s="3094">
        <v>200</v>
      </c>
      <c r="AJ186" s="3094">
        <v>500</v>
      </c>
      <c r="AK186" s="496">
        <v>0.2</v>
      </c>
      <c r="AL186" s="482">
        <v>0.5</v>
      </c>
      <c r="AP186" s="216">
        <v>1</v>
      </c>
    </row>
    <row r="187" spans="2:42" ht="15.75">
      <c r="B187" s="259" t="s">
        <v>5535</v>
      </c>
      <c r="C187" s="259"/>
      <c r="H187" s="5"/>
      <c r="I187" s="5"/>
      <c r="J187" s="3160" t="s">
        <v>5804</v>
      </c>
      <c r="K187" s="3160">
        <v>120</v>
      </c>
      <c r="L187" s="3094">
        <v>90</v>
      </c>
      <c r="M187" s="3094">
        <v>150</v>
      </c>
      <c r="N187" s="496">
        <v>0.09</v>
      </c>
      <c r="O187" s="482">
        <v>0.15</v>
      </c>
      <c r="S187" s="259" t="s">
        <v>5674</v>
      </c>
      <c r="Z187" s="3160" t="s">
        <v>5703</v>
      </c>
      <c r="AA187" s="3371">
        <f t="shared" si="2"/>
        <v>236.59</v>
      </c>
      <c r="AB187" s="3094">
        <v>236.59</v>
      </c>
      <c r="AC187" s="3094">
        <v>236.59</v>
      </c>
      <c r="AD187" s="496" t="s">
        <v>5704</v>
      </c>
      <c r="AE187" s="482" t="s">
        <v>5704</v>
      </c>
      <c r="AG187" s="3370">
        <f t="shared" si="3"/>
        <v>350</v>
      </c>
      <c r="AH187" s="3160" t="s">
        <v>5781</v>
      </c>
      <c r="AI187" s="3094">
        <v>250</v>
      </c>
      <c r="AJ187" s="3094">
        <v>450</v>
      </c>
      <c r="AK187" s="496">
        <v>0.25</v>
      </c>
      <c r="AL187" s="482">
        <v>0.45</v>
      </c>
      <c r="AP187" s="216">
        <v>1</v>
      </c>
    </row>
    <row r="188" spans="2:42" ht="15.75">
      <c r="B188" s="259" t="s">
        <v>5536</v>
      </c>
      <c r="C188" s="259"/>
      <c r="H188" s="5"/>
      <c r="I188" s="5"/>
      <c r="S188" s="3314" t="s">
        <v>725</v>
      </c>
      <c r="T188" s="3160">
        <f>(V188+U188)/2</f>
        <v>150</v>
      </c>
      <c r="U188" s="3094">
        <v>120</v>
      </c>
      <c r="V188" s="3094">
        <v>180</v>
      </c>
      <c r="W188" s="496">
        <v>0.12</v>
      </c>
      <c r="X188" s="482">
        <v>0.18</v>
      </c>
      <c r="Z188" s="3160" t="s">
        <v>5805</v>
      </c>
      <c r="AA188" s="3371">
        <f t="shared" si="2"/>
        <v>70</v>
      </c>
      <c r="AB188" s="3094">
        <v>50</v>
      </c>
      <c r="AC188" s="3094">
        <v>90</v>
      </c>
      <c r="AD188" s="496">
        <v>0.05</v>
      </c>
      <c r="AE188" s="482">
        <v>0.09</v>
      </c>
      <c r="AG188" s="3370">
        <f t="shared" si="3"/>
        <v>473</v>
      </c>
      <c r="AH188" s="3160" t="s">
        <v>5791</v>
      </c>
      <c r="AI188" s="3094">
        <v>473</v>
      </c>
      <c r="AJ188" s="3094">
        <v>473</v>
      </c>
      <c r="AK188" s="496">
        <v>0.47299999999999998</v>
      </c>
      <c r="AL188" s="482">
        <v>0.47299999999999998</v>
      </c>
      <c r="AP188" s="216">
        <v>1</v>
      </c>
    </row>
    <row r="189" spans="2:42" ht="18">
      <c r="B189" s="3160" t="s">
        <v>5783</v>
      </c>
      <c r="C189" s="3160">
        <f>(D189+E189)/2</f>
        <v>195</v>
      </c>
      <c r="D189" s="3094">
        <v>150</v>
      </c>
      <c r="E189" s="3094">
        <v>240</v>
      </c>
      <c r="F189" s="496">
        <v>0.15</v>
      </c>
      <c r="G189" s="482">
        <v>0.24</v>
      </c>
      <c r="H189" s="5"/>
      <c r="I189" s="5"/>
      <c r="J189" s="257" t="s">
        <v>5842</v>
      </c>
      <c r="Z189" s="3160" t="s">
        <v>5826</v>
      </c>
      <c r="AA189" s="3371">
        <f t="shared" si="2"/>
        <v>225</v>
      </c>
      <c r="AB189" s="3094">
        <v>150</v>
      </c>
      <c r="AC189" s="3094">
        <v>300</v>
      </c>
      <c r="AD189" s="496">
        <v>0.15</v>
      </c>
      <c r="AE189" s="482">
        <v>0.3</v>
      </c>
      <c r="AG189" s="3370">
        <f t="shared" si="3"/>
        <v>568</v>
      </c>
      <c r="AH189" s="3160" t="s">
        <v>5790</v>
      </c>
      <c r="AI189" s="3094">
        <v>568</v>
      </c>
      <c r="AJ189" s="3094">
        <v>568</v>
      </c>
      <c r="AK189" s="496">
        <v>0.56799999999999995</v>
      </c>
      <c r="AL189" s="482">
        <v>0.56799999999999995</v>
      </c>
      <c r="AP189" s="216">
        <v>1</v>
      </c>
    </row>
    <row r="190" spans="2:42" ht="18">
      <c r="H190" s="5"/>
      <c r="I190" s="5"/>
      <c r="J190" s="259" t="s">
        <v>5692</v>
      </c>
      <c r="S190" s="257" t="s">
        <v>5675</v>
      </c>
      <c r="AP190" s="216">
        <v>1</v>
      </c>
    </row>
    <row r="191" spans="2:42" ht="18">
      <c r="B191" s="257" t="s">
        <v>5733</v>
      </c>
      <c r="C191" s="257"/>
      <c r="H191" s="5"/>
      <c r="I191" s="5"/>
      <c r="J191" s="258" t="s">
        <v>5693</v>
      </c>
      <c r="S191" s="259" t="s">
        <v>5676</v>
      </c>
      <c r="AP191" s="216">
        <v>1</v>
      </c>
    </row>
    <row r="192" spans="2:42" ht="15.75">
      <c r="B192" s="259" t="s">
        <v>5538</v>
      </c>
      <c r="C192" s="259"/>
      <c r="H192" s="5"/>
      <c r="I192" s="5"/>
      <c r="J192" s="3160" t="s">
        <v>5703</v>
      </c>
      <c r="K192" s="3174">
        <v>236.59</v>
      </c>
      <c r="L192" s="3094">
        <v>236.59</v>
      </c>
      <c r="M192" s="3094">
        <v>236.59</v>
      </c>
      <c r="N192" s="496" t="s">
        <v>5704</v>
      </c>
      <c r="O192" s="482" t="s">
        <v>5704</v>
      </c>
      <c r="S192" s="259" t="s">
        <v>5677</v>
      </c>
      <c r="AP192" s="216">
        <v>1</v>
      </c>
    </row>
    <row r="193" spans="2:42" ht="15.75">
      <c r="B193" s="259" t="s">
        <v>5539</v>
      </c>
      <c r="C193" s="259"/>
      <c r="H193" s="5"/>
      <c r="I193" s="5"/>
      <c r="S193" s="3166" t="s">
        <v>207</v>
      </c>
      <c r="T193" s="3160">
        <v>40</v>
      </c>
      <c r="U193" s="3094">
        <v>20</v>
      </c>
      <c r="V193" s="3094">
        <v>60</v>
      </c>
      <c r="W193" s="496">
        <v>0.02</v>
      </c>
      <c r="X193" s="482">
        <v>0.06</v>
      </c>
      <c r="AP193" s="216">
        <v>1</v>
      </c>
    </row>
    <row r="194" spans="2:42" ht="18">
      <c r="B194" s="3160" t="s">
        <v>5784</v>
      </c>
      <c r="C194" s="3160">
        <f>(D194+E194)/2</f>
        <v>180</v>
      </c>
      <c r="D194" s="3094">
        <v>120</v>
      </c>
      <c r="E194" s="3094">
        <v>240</v>
      </c>
      <c r="F194" s="496">
        <v>0.12</v>
      </c>
      <c r="G194" s="482">
        <v>0.24</v>
      </c>
      <c r="H194" s="5"/>
      <c r="I194" s="5"/>
      <c r="J194" s="257" t="s">
        <v>5843</v>
      </c>
      <c r="K194" s="257"/>
      <c r="AP194" s="216">
        <v>1</v>
      </c>
    </row>
    <row r="195" spans="2:42" ht="18">
      <c r="H195" s="5"/>
      <c r="I195" s="5"/>
      <c r="J195" t="s">
        <v>5605</v>
      </c>
      <c r="S195" s="257" t="s">
        <v>5678</v>
      </c>
      <c r="AP195" s="216">
        <v>1</v>
      </c>
    </row>
    <row r="196" spans="2:42" ht="18">
      <c r="B196" s="257" t="s">
        <v>5734</v>
      </c>
      <c r="C196" s="257"/>
      <c r="H196" s="5"/>
      <c r="I196" s="5"/>
      <c r="J196" s="259" t="s">
        <v>5606</v>
      </c>
      <c r="K196" s="259"/>
      <c r="S196" s="259" t="s">
        <v>5679</v>
      </c>
      <c r="AP196" s="216">
        <v>1</v>
      </c>
    </row>
    <row r="197" spans="2:42">
      <c r="B197" s="259" t="s">
        <v>5541</v>
      </c>
      <c r="C197" s="259"/>
      <c r="H197" s="5"/>
      <c r="I197" s="5"/>
      <c r="J197" s="259" t="s">
        <v>5607</v>
      </c>
      <c r="K197" s="259"/>
      <c r="S197" s="259" t="s">
        <v>5680</v>
      </c>
      <c r="AP197" s="216">
        <v>1</v>
      </c>
    </row>
    <row r="198" spans="2:42" ht="15.75">
      <c r="B198" s="259" t="s">
        <v>5542</v>
      </c>
      <c r="C198" s="259"/>
      <c r="H198" s="5"/>
      <c r="I198" s="5"/>
      <c r="J198" s="3160" t="s">
        <v>5774</v>
      </c>
      <c r="K198" s="3160">
        <f>(L198+M198)/2</f>
        <v>225</v>
      </c>
      <c r="L198" s="3094">
        <v>150</v>
      </c>
      <c r="M198" s="3094">
        <v>300</v>
      </c>
      <c r="N198" s="496">
        <v>0.15</v>
      </c>
      <c r="O198" s="482">
        <v>0.3</v>
      </c>
      <c r="S198" s="3314" t="s">
        <v>727</v>
      </c>
      <c r="T198" s="3160">
        <v>45</v>
      </c>
      <c r="U198" s="3094">
        <v>30</v>
      </c>
      <c r="V198" s="3094">
        <v>60</v>
      </c>
      <c r="W198" s="496">
        <v>0.03</v>
      </c>
      <c r="X198" s="482">
        <v>0.06</v>
      </c>
      <c r="AP198" s="216">
        <v>1</v>
      </c>
    </row>
    <row r="199" spans="2:42" ht="15.75">
      <c r="B199" s="3160" t="s">
        <v>5785</v>
      </c>
      <c r="C199" s="3160">
        <f>(D199+E199)/2</f>
        <v>90</v>
      </c>
      <c r="D199" s="3094">
        <v>60</v>
      </c>
      <c r="E199" s="3094">
        <v>120</v>
      </c>
      <c r="F199" s="496">
        <v>0.06</v>
      </c>
      <c r="G199" s="482">
        <v>0.12</v>
      </c>
      <c r="H199" s="5"/>
      <c r="I199" s="5"/>
      <c r="AP199" s="216">
        <v>1</v>
      </c>
    </row>
    <row r="200" spans="2:42" ht="18">
      <c r="H200" s="5"/>
      <c r="I200" s="5"/>
      <c r="J200" s="257" t="s">
        <v>5844</v>
      </c>
      <c r="K200" s="257"/>
      <c r="S200" s="257" t="s">
        <v>5681</v>
      </c>
      <c r="AP200" s="216">
        <v>1</v>
      </c>
    </row>
    <row r="201" spans="2:42" ht="18">
      <c r="B201" s="257" t="s">
        <v>5735</v>
      </c>
      <c r="C201" s="257"/>
      <c r="H201" s="5"/>
      <c r="I201" s="5"/>
      <c r="J201" t="s">
        <v>5609</v>
      </c>
      <c r="S201" s="259" t="s">
        <v>5682</v>
      </c>
      <c r="AP201" s="216">
        <v>1</v>
      </c>
    </row>
    <row r="202" spans="2:42">
      <c r="B202" s="259" t="s">
        <v>5544</v>
      </c>
      <c r="C202" s="259"/>
      <c r="H202" s="5"/>
      <c r="I202" s="5"/>
      <c r="J202" s="259" t="s">
        <v>5610</v>
      </c>
      <c r="K202" s="259"/>
      <c r="S202" s="259" t="s">
        <v>5683</v>
      </c>
      <c r="AP202" s="216">
        <v>1</v>
      </c>
    </row>
    <row r="203" spans="2:42" ht="15.75">
      <c r="B203" s="259" t="s">
        <v>5545</v>
      </c>
      <c r="C203" s="259"/>
      <c r="H203" s="5"/>
      <c r="I203" s="5"/>
      <c r="J203" s="259" t="s">
        <v>5611</v>
      </c>
      <c r="K203" s="259"/>
      <c r="S203" s="3314" t="s">
        <v>5809</v>
      </c>
      <c r="T203" s="3160">
        <v>65</v>
      </c>
      <c r="U203" s="3094">
        <v>60</v>
      </c>
      <c r="V203" s="3094">
        <v>70</v>
      </c>
      <c r="W203" s="496">
        <v>0.06</v>
      </c>
      <c r="X203" s="482">
        <v>7.0000000000000007E-2</v>
      </c>
      <c r="AP203" s="216">
        <v>1</v>
      </c>
    </row>
    <row r="204" spans="2:42" ht="15.75">
      <c r="B204" s="3160" t="s">
        <v>5786</v>
      </c>
      <c r="C204" s="3160">
        <f>(D204+E204)/2</f>
        <v>250</v>
      </c>
      <c r="D204" s="3094">
        <v>200</v>
      </c>
      <c r="E204" s="3094">
        <v>300</v>
      </c>
      <c r="F204" s="496">
        <v>0.2</v>
      </c>
      <c r="G204" s="482">
        <v>0.3</v>
      </c>
      <c r="H204" s="5"/>
      <c r="I204" s="5"/>
      <c r="J204" s="3160" t="s">
        <v>5805</v>
      </c>
      <c r="K204" s="3160">
        <f>(L204+M204)/2</f>
        <v>70</v>
      </c>
      <c r="L204" s="3094">
        <v>50</v>
      </c>
      <c r="M204" s="3094">
        <v>90</v>
      </c>
      <c r="N204" s="496">
        <v>0.05</v>
      </c>
      <c r="O204" s="482">
        <v>0.09</v>
      </c>
      <c r="AP204" s="216">
        <v>1</v>
      </c>
    </row>
    <row r="205" spans="2:42" ht="18">
      <c r="H205" s="5"/>
      <c r="I205" s="5"/>
      <c r="S205" s="257" t="s">
        <v>5690</v>
      </c>
      <c r="AP205" s="216">
        <v>1</v>
      </c>
    </row>
    <row r="206" spans="2:42" ht="18">
      <c r="B206" s="257" t="s">
        <v>5736</v>
      </c>
      <c r="C206" s="257"/>
      <c r="H206" s="5"/>
      <c r="I206" s="5"/>
      <c r="J206" s="257" t="s">
        <v>5845</v>
      </c>
      <c r="K206" s="257"/>
      <c r="S206" s="259" t="s">
        <v>5571</v>
      </c>
      <c r="AP206" s="216">
        <v>1</v>
      </c>
    </row>
    <row r="207" spans="2:42">
      <c r="B207" t="s">
        <v>5547</v>
      </c>
      <c r="H207" s="5"/>
      <c r="I207" s="5"/>
      <c r="J207" t="s">
        <v>5613</v>
      </c>
      <c r="S207" s="259" t="s">
        <v>5691</v>
      </c>
      <c r="AP207" s="216">
        <v>1</v>
      </c>
    </row>
    <row r="208" spans="2:42" ht="15.75">
      <c r="B208" s="259" t="s">
        <v>5525</v>
      </c>
      <c r="C208" s="259"/>
      <c r="H208" s="5"/>
      <c r="I208" s="5"/>
      <c r="J208" s="259" t="s">
        <v>5606</v>
      </c>
      <c r="K208" s="259"/>
      <c r="S208" s="3166" t="s">
        <v>5705</v>
      </c>
      <c r="T208" s="3160">
        <v>200</v>
      </c>
      <c r="U208" s="3094">
        <v>150</v>
      </c>
      <c r="V208" s="3094">
        <v>250</v>
      </c>
      <c r="W208" s="496">
        <v>0.15</v>
      </c>
      <c r="X208" s="482">
        <v>0.25</v>
      </c>
      <c r="AP208" s="216">
        <v>1</v>
      </c>
    </row>
    <row r="209" spans="2:42">
      <c r="B209" s="259" t="s">
        <v>5548</v>
      </c>
      <c r="C209" s="259"/>
      <c r="H209" s="5"/>
      <c r="I209" s="5"/>
      <c r="J209" s="259" t="s">
        <v>5614</v>
      </c>
      <c r="K209" s="259"/>
      <c r="AP209" s="216">
        <v>1</v>
      </c>
    </row>
    <row r="210" spans="2:42" ht="18">
      <c r="B210" s="3160" t="s">
        <v>5787</v>
      </c>
      <c r="C210" s="3160">
        <f>(D210+E210)/2</f>
        <v>240</v>
      </c>
      <c r="D210" s="3094">
        <v>180</v>
      </c>
      <c r="E210" s="3094">
        <v>300</v>
      </c>
      <c r="F210" s="496">
        <v>0.18</v>
      </c>
      <c r="G210" s="482">
        <v>0.3</v>
      </c>
      <c r="H210" s="5"/>
      <c r="I210" s="5"/>
      <c r="J210" s="3160" t="s">
        <v>5826</v>
      </c>
      <c r="K210" s="3160">
        <f>(L210+M210)/2</f>
        <v>225</v>
      </c>
      <c r="L210" s="3094">
        <v>150</v>
      </c>
      <c r="M210" s="3094">
        <v>300</v>
      </c>
      <c r="N210" s="496">
        <v>0.15</v>
      </c>
      <c r="O210" s="482">
        <v>0.3</v>
      </c>
      <c r="S210" s="257" t="s">
        <v>5694</v>
      </c>
      <c r="AP210" s="216">
        <v>1</v>
      </c>
    </row>
    <row r="211" spans="2:42">
      <c r="B211" s="641"/>
      <c r="C211" s="641"/>
      <c r="H211" s="5"/>
      <c r="I211" s="5"/>
      <c r="S211" s="259" t="s">
        <v>5579</v>
      </c>
      <c r="AP211" s="216">
        <v>1</v>
      </c>
    </row>
    <row r="212" spans="2:42" ht="18">
      <c r="B212" s="257" t="s">
        <v>5737</v>
      </c>
      <c r="C212" s="257"/>
      <c r="H212" s="5"/>
      <c r="I212" s="5"/>
      <c r="J212" s="3165" t="s">
        <v>5636</v>
      </c>
      <c r="K212" s="3165"/>
      <c r="S212" s="259" t="s">
        <v>5695</v>
      </c>
      <c r="AP212" s="216">
        <v>1</v>
      </c>
    </row>
    <row r="213" spans="2:42" ht="15.75">
      <c r="B213" t="s">
        <v>5551</v>
      </c>
      <c r="H213" s="5"/>
      <c r="I213" s="5"/>
      <c r="J213" t="s">
        <v>5634</v>
      </c>
      <c r="S213" s="3314" t="s">
        <v>726</v>
      </c>
      <c r="T213" s="3160">
        <f>(U213+V213)/2</f>
        <v>40</v>
      </c>
      <c r="U213" s="3094">
        <v>20</v>
      </c>
      <c r="V213" s="3094">
        <v>60</v>
      </c>
      <c r="W213" s="496">
        <v>0.02</v>
      </c>
      <c r="X213" s="482">
        <v>0.06</v>
      </c>
      <c r="AP213" s="216">
        <v>1</v>
      </c>
    </row>
    <row r="214" spans="2:42">
      <c r="B214" s="259" t="s">
        <v>5482</v>
      </c>
      <c r="C214" s="259"/>
      <c r="H214" s="5"/>
      <c r="I214" s="5"/>
      <c r="J214" t="s">
        <v>5635</v>
      </c>
      <c r="AP214" s="216">
        <v>1</v>
      </c>
    </row>
    <row r="215" spans="2:42">
      <c r="B215" s="259" t="s">
        <v>5552</v>
      </c>
      <c r="C215" s="259"/>
      <c r="H215" s="5"/>
      <c r="I215" s="5"/>
      <c r="AP215" s="216">
        <v>1</v>
      </c>
    </row>
    <row r="216" spans="2:42" ht="15.75">
      <c r="B216" s="3160" t="s">
        <v>5788</v>
      </c>
      <c r="C216" s="3160">
        <f>(D216+E216)/2</f>
        <v>45</v>
      </c>
      <c r="D216" s="3094">
        <v>30</v>
      </c>
      <c r="E216" s="3094">
        <v>60</v>
      </c>
      <c r="F216" s="496">
        <v>0.03</v>
      </c>
      <c r="G216" s="482">
        <v>0.06</v>
      </c>
      <c r="H216" s="5"/>
      <c r="I216" s="5"/>
      <c r="AP216" s="216">
        <v>1</v>
      </c>
    </row>
    <row r="217" spans="2:42">
      <c r="H217" s="5"/>
      <c r="I217" s="5"/>
      <c r="AP217" s="216">
        <v>1</v>
      </c>
    </row>
    <row r="218" spans="2:42" ht="18">
      <c r="B218" s="257" t="s">
        <v>5738</v>
      </c>
      <c r="C218" s="257"/>
      <c r="H218" s="5"/>
      <c r="I218" s="5"/>
      <c r="AP218" s="216">
        <v>1</v>
      </c>
    </row>
    <row r="219" spans="2:42">
      <c r="B219" t="s">
        <v>5554</v>
      </c>
      <c r="H219" s="5"/>
      <c r="I219" s="5"/>
      <c r="AP219" s="216">
        <v>1</v>
      </c>
    </row>
    <row r="220" spans="2:42">
      <c r="B220" s="259" t="s">
        <v>5555</v>
      </c>
      <c r="C220" s="259"/>
      <c r="H220" s="5"/>
      <c r="I220" s="5"/>
      <c r="AP220" s="216">
        <v>1</v>
      </c>
    </row>
    <row r="221" spans="2:42">
      <c r="B221" s="259" t="s">
        <v>5556</v>
      </c>
      <c r="C221" s="259"/>
      <c r="H221" s="5"/>
      <c r="I221" s="5"/>
      <c r="AP221" s="216">
        <v>1</v>
      </c>
    </row>
    <row r="222" spans="2:42" ht="15.75">
      <c r="B222" s="3160" t="s">
        <v>5789</v>
      </c>
      <c r="C222" s="3160">
        <f>(D222+E222)/2</f>
        <v>105</v>
      </c>
      <c r="D222" s="3094">
        <v>90</v>
      </c>
      <c r="E222" s="3094">
        <v>120</v>
      </c>
      <c r="F222" s="496">
        <v>0.09</v>
      </c>
      <c r="G222" s="482">
        <v>0.12</v>
      </c>
      <c r="H222" s="5"/>
      <c r="I222" s="5"/>
      <c r="AP222" s="216">
        <v>1</v>
      </c>
    </row>
    <row r="223" spans="2:42">
      <c r="H223" s="5"/>
      <c r="I223" s="5"/>
      <c r="AP223" s="216">
        <v>1</v>
      </c>
    </row>
    <row r="224" spans="2:42" ht="18">
      <c r="B224" s="257" t="s">
        <v>5739</v>
      </c>
      <c r="H224" s="5"/>
      <c r="I224" s="5"/>
      <c r="AP224" s="216">
        <v>1</v>
      </c>
    </row>
    <row r="225" spans="2:42">
      <c r="B225" s="259" t="s">
        <v>5700</v>
      </c>
      <c r="H225" s="5"/>
      <c r="I225" s="5"/>
      <c r="AP225" s="216">
        <v>1</v>
      </c>
    </row>
    <row r="226" spans="2:42">
      <c r="B226" s="259" t="s">
        <v>5701</v>
      </c>
      <c r="H226" s="5"/>
      <c r="I226" s="5"/>
      <c r="AP226" s="216">
        <v>1</v>
      </c>
    </row>
    <row r="227" spans="2:42" ht="15.75">
      <c r="B227" s="3160" t="s">
        <v>5790</v>
      </c>
      <c r="C227" s="3160">
        <f>(D227+E227)/2</f>
        <v>568</v>
      </c>
      <c r="D227" s="3094">
        <v>568</v>
      </c>
      <c r="E227" s="3094">
        <v>568</v>
      </c>
      <c r="F227" s="496">
        <v>0.56799999999999995</v>
      </c>
      <c r="G227" s="482">
        <v>0.56799999999999995</v>
      </c>
      <c r="H227" s="5"/>
      <c r="I227" s="5"/>
      <c r="AP227" s="216">
        <v>1</v>
      </c>
    </row>
    <row r="228" spans="2:42">
      <c r="H228" s="5"/>
      <c r="I228" s="5"/>
      <c r="AP228" s="216">
        <v>1</v>
      </c>
    </row>
    <row r="229" spans="2:42" ht="18">
      <c r="B229" s="257" t="s">
        <v>5740</v>
      </c>
      <c r="H229" s="5"/>
      <c r="I229" s="5"/>
      <c r="AP229" s="216">
        <v>1</v>
      </c>
    </row>
    <row r="230" spans="2:42">
      <c r="B230" s="259" t="s">
        <v>5667</v>
      </c>
      <c r="H230" s="5"/>
      <c r="I230" s="5"/>
      <c r="AP230" s="216">
        <v>1</v>
      </c>
    </row>
    <row r="231" spans="2:42">
      <c r="B231" s="259" t="s">
        <v>5668</v>
      </c>
      <c r="H231" s="5"/>
      <c r="I231" s="5"/>
      <c r="AP231" s="216">
        <v>1</v>
      </c>
    </row>
    <row r="232" spans="2:42" ht="15.75">
      <c r="B232" s="3160" t="s">
        <v>5791</v>
      </c>
      <c r="C232" s="3160">
        <f>(D232+E232)/2</f>
        <v>473</v>
      </c>
      <c r="D232" s="3094">
        <v>473</v>
      </c>
      <c r="E232" s="3094">
        <v>473</v>
      </c>
      <c r="F232" s="496">
        <v>0.47299999999999998</v>
      </c>
      <c r="G232" s="496">
        <v>0.47299999999999998</v>
      </c>
      <c r="H232" s="5"/>
      <c r="I232" s="5"/>
      <c r="AP232" s="216">
        <v>1</v>
      </c>
    </row>
    <row r="233" spans="2:42">
      <c r="H233" s="5"/>
      <c r="I233" s="5"/>
      <c r="AP233" s="216">
        <v>1</v>
      </c>
    </row>
    <row r="234" spans="2:42" ht="18">
      <c r="B234" s="257" t="s">
        <v>5741</v>
      </c>
      <c r="C234" s="257"/>
      <c r="H234" s="5"/>
      <c r="I234" s="5"/>
      <c r="AP234" s="216">
        <v>1</v>
      </c>
    </row>
    <row r="235" spans="2:42">
      <c r="B235" t="s">
        <v>5558</v>
      </c>
      <c r="H235" s="5"/>
      <c r="I235" s="5"/>
      <c r="AP235" s="216">
        <v>1</v>
      </c>
    </row>
    <row r="236" spans="2:42">
      <c r="B236" s="259" t="s">
        <v>5559</v>
      </c>
      <c r="C236" s="259"/>
      <c r="H236" s="5"/>
      <c r="I236" s="5"/>
      <c r="AP236" s="216">
        <v>1</v>
      </c>
    </row>
    <row r="237" spans="2:42">
      <c r="B237" s="259" t="s">
        <v>5560</v>
      </c>
      <c r="C237" s="259"/>
      <c r="H237" s="5"/>
      <c r="I237" s="5"/>
      <c r="AP237" s="216">
        <v>1</v>
      </c>
    </row>
    <row r="238" spans="2:42" ht="15.75">
      <c r="B238" s="3160" t="s">
        <v>1776</v>
      </c>
      <c r="C238" s="3160">
        <f>(D238+E238)/2</f>
        <v>250</v>
      </c>
      <c r="D238" s="3094">
        <v>200</v>
      </c>
      <c r="E238" s="3094">
        <v>300</v>
      </c>
      <c r="F238" s="496">
        <v>0.2</v>
      </c>
      <c r="G238" s="482">
        <v>0.3</v>
      </c>
      <c r="H238" s="5"/>
      <c r="I238" s="5"/>
      <c r="AP238" s="216">
        <v>1</v>
      </c>
    </row>
    <row r="239" spans="2:42">
      <c r="H239" s="5"/>
      <c r="I239" s="5"/>
      <c r="AP239" s="216">
        <v>1</v>
      </c>
    </row>
    <row r="240" spans="2:42" ht="18">
      <c r="B240" s="257" t="s">
        <v>5742</v>
      </c>
      <c r="C240" s="257"/>
      <c r="H240" s="5"/>
      <c r="I240" s="5"/>
      <c r="AP240" s="216">
        <v>1</v>
      </c>
    </row>
    <row r="241" spans="2:42">
      <c r="B241" t="s">
        <v>5562</v>
      </c>
      <c r="H241" s="5"/>
      <c r="I241" s="5"/>
      <c r="AP241" s="216">
        <v>1</v>
      </c>
    </row>
    <row r="242" spans="2:42">
      <c r="B242" s="259" t="s">
        <v>5563</v>
      </c>
      <c r="C242" s="259"/>
      <c r="H242" s="5"/>
      <c r="I242" s="5"/>
      <c r="AP242" s="216">
        <v>1</v>
      </c>
    </row>
    <row r="243" spans="2:42">
      <c r="B243" s="259" t="s">
        <v>5564</v>
      </c>
      <c r="C243" s="259"/>
      <c r="H243" s="5"/>
      <c r="I243" s="5"/>
      <c r="AP243" s="216">
        <v>1</v>
      </c>
    </row>
    <row r="244" spans="2:42" ht="15.75">
      <c r="B244" s="3160" t="s">
        <v>5792</v>
      </c>
      <c r="C244" s="3160">
        <f>(D244+E244)/2</f>
        <v>225</v>
      </c>
      <c r="D244" s="3094">
        <v>150</v>
      </c>
      <c r="E244" s="3094">
        <v>300</v>
      </c>
      <c r="F244" s="496">
        <v>0.15</v>
      </c>
      <c r="G244" s="482">
        <v>0.3</v>
      </c>
      <c r="H244" s="5"/>
      <c r="I244" s="5"/>
      <c r="AP244" s="216">
        <v>1</v>
      </c>
    </row>
    <row r="245" spans="2:42">
      <c r="H245" s="5"/>
      <c r="I245" s="5"/>
      <c r="AP245" s="216">
        <v>1</v>
      </c>
    </row>
    <row r="246" spans="2:42" ht="18">
      <c r="B246" s="257" t="s">
        <v>5743</v>
      </c>
      <c r="C246" s="257"/>
      <c r="H246" s="5"/>
      <c r="I246" s="5"/>
      <c r="AP246" s="216">
        <v>1</v>
      </c>
    </row>
    <row r="247" spans="2:42">
      <c r="B247" t="s">
        <v>5566</v>
      </c>
      <c r="H247" s="5"/>
      <c r="I247" s="5"/>
      <c r="AP247" s="216">
        <v>1</v>
      </c>
    </row>
    <row r="248" spans="2:42">
      <c r="B248" s="259" t="s">
        <v>5567</v>
      </c>
      <c r="C248" s="259"/>
      <c r="H248" s="5"/>
      <c r="I248" s="5"/>
      <c r="AP248" s="216">
        <v>1</v>
      </c>
    </row>
    <row r="249" spans="2:42">
      <c r="B249" s="259" t="s">
        <v>5568</v>
      </c>
      <c r="C249" s="259"/>
      <c r="H249" s="5"/>
      <c r="I249" s="5"/>
      <c r="AP249" s="216">
        <v>1</v>
      </c>
    </row>
    <row r="250" spans="2:42" ht="15.75">
      <c r="B250" s="3160" t="s">
        <v>5793</v>
      </c>
      <c r="C250" s="3160">
        <f>(D250+E250)/2</f>
        <v>45</v>
      </c>
      <c r="D250" s="3094">
        <v>30</v>
      </c>
      <c r="E250" s="3094">
        <v>60</v>
      </c>
      <c r="F250" s="496">
        <v>0.03</v>
      </c>
      <c r="G250" s="482">
        <v>0.06</v>
      </c>
      <c r="H250" s="5"/>
      <c r="I250" s="5"/>
      <c r="AP250" s="216">
        <v>1</v>
      </c>
    </row>
    <row r="251" spans="2:42">
      <c r="H251" s="5"/>
      <c r="I251" s="5"/>
      <c r="AP251" s="216">
        <v>1</v>
      </c>
    </row>
    <row r="252" spans="2:42" ht="18">
      <c r="B252" s="257" t="s">
        <v>5744</v>
      </c>
      <c r="C252" s="257"/>
      <c r="H252" s="5"/>
      <c r="I252" s="5"/>
      <c r="AP252" s="216">
        <v>1</v>
      </c>
    </row>
    <row r="253" spans="2:42">
      <c r="B253" t="s">
        <v>5570</v>
      </c>
      <c r="H253" s="5"/>
      <c r="I253" s="5"/>
      <c r="AP253" s="216">
        <v>1</v>
      </c>
    </row>
    <row r="254" spans="2:42">
      <c r="B254" s="259" t="s">
        <v>5571</v>
      </c>
      <c r="C254" s="259"/>
      <c r="H254" s="5"/>
      <c r="I254" s="5"/>
      <c r="AP254" s="216">
        <v>1</v>
      </c>
    </row>
    <row r="255" spans="2:42">
      <c r="B255" s="259" t="s">
        <v>5572</v>
      </c>
      <c r="C255" s="259"/>
      <c r="H255" s="5"/>
      <c r="I255" s="5"/>
      <c r="AP255" s="216">
        <v>1</v>
      </c>
    </row>
    <row r="256" spans="2:42" ht="15.75">
      <c r="B256" s="3160" t="s">
        <v>5794</v>
      </c>
      <c r="C256" s="3160">
        <f>(D256+E256)/2</f>
        <v>275</v>
      </c>
      <c r="D256" s="3094">
        <v>150</v>
      </c>
      <c r="E256" s="3094">
        <v>400</v>
      </c>
      <c r="F256" s="496">
        <v>0.15</v>
      </c>
      <c r="G256" s="482">
        <v>0.4</v>
      </c>
      <c r="H256" s="5"/>
      <c r="I256" s="5"/>
      <c r="AP256" s="216">
        <v>1</v>
      </c>
    </row>
    <row r="257" spans="1:44">
      <c r="H257" s="5"/>
      <c r="I257" s="5"/>
      <c r="AP257" s="216">
        <v>1</v>
      </c>
    </row>
    <row r="258" spans="1:44" ht="18">
      <c r="B258" s="257" t="s">
        <v>5829</v>
      </c>
      <c r="C258" s="257"/>
      <c r="H258" s="5"/>
      <c r="I258" s="5"/>
      <c r="AP258" s="216">
        <v>1</v>
      </c>
    </row>
    <row r="259" spans="1:44">
      <c r="B259" t="s">
        <v>5574</v>
      </c>
      <c r="H259" s="5"/>
      <c r="I259" s="5"/>
      <c r="AP259" s="216">
        <v>1</v>
      </c>
    </row>
    <row r="260" spans="1:44">
      <c r="B260" s="259" t="s">
        <v>5575</v>
      </c>
      <c r="C260" s="259"/>
      <c r="H260" s="5"/>
      <c r="I260" s="5"/>
      <c r="AP260" s="216">
        <v>1</v>
      </c>
    </row>
    <row r="261" spans="1:44">
      <c r="B261" s="259" t="s">
        <v>5576</v>
      </c>
      <c r="C261" s="259"/>
      <c r="H261" s="5"/>
      <c r="I261" s="5"/>
      <c r="AP261" s="216">
        <v>1</v>
      </c>
    </row>
    <row r="262" spans="1:44" ht="15.75">
      <c r="B262" s="3160" t="s">
        <v>5795</v>
      </c>
      <c r="C262" s="3160">
        <f>(D262+E262)/2</f>
        <v>240</v>
      </c>
      <c r="D262" s="3094">
        <v>180</v>
      </c>
      <c r="E262" s="3094">
        <v>300</v>
      </c>
      <c r="F262" s="496">
        <v>0.18</v>
      </c>
      <c r="G262" s="482">
        <v>0.3</v>
      </c>
      <c r="H262" s="5"/>
      <c r="I262" s="5"/>
      <c r="AP262" s="216">
        <v>1</v>
      </c>
    </row>
    <row r="263" spans="1:44">
      <c r="H263" s="5"/>
      <c r="I263" s="5"/>
      <c r="AP263" s="216">
        <v>1</v>
      </c>
    </row>
    <row r="264" spans="1:44" ht="15.75">
      <c r="B264" s="3165"/>
      <c r="C264" s="3165"/>
      <c r="AP264" s="216">
        <v>1</v>
      </c>
    </row>
    <row r="265" spans="1:44">
      <c r="AP265" s="216">
        <v>1</v>
      </c>
    </row>
    <row r="266" spans="1:44">
      <c r="AP266" s="216">
        <v>1</v>
      </c>
    </row>
    <row r="267" spans="1:44">
      <c r="AP267" s="629" t="s">
        <v>972</v>
      </c>
    </row>
    <row r="268" spans="1:44">
      <c r="A268" s="216">
        <v>1</v>
      </c>
      <c r="B268" s="216">
        <v>1</v>
      </c>
      <c r="C268" s="216">
        <v>1</v>
      </c>
      <c r="D268" s="216">
        <v>1</v>
      </c>
      <c r="E268" s="216">
        <v>1</v>
      </c>
      <c r="F268" s="216">
        <v>1</v>
      </c>
      <c r="G268" s="216">
        <v>1</v>
      </c>
      <c r="H268" s="216">
        <v>1</v>
      </c>
      <c r="I268" s="216">
        <v>1</v>
      </c>
      <c r="J268" s="216">
        <v>1</v>
      </c>
      <c r="K268" s="216">
        <v>1</v>
      </c>
      <c r="L268" s="216">
        <v>1</v>
      </c>
      <c r="M268" s="216">
        <v>1</v>
      </c>
      <c r="N268" s="216">
        <v>1</v>
      </c>
      <c r="O268" s="216">
        <v>1</v>
      </c>
      <c r="P268" s="216">
        <v>1</v>
      </c>
      <c r="Q268" s="216">
        <v>1</v>
      </c>
      <c r="R268" s="216">
        <v>1</v>
      </c>
      <c r="S268" s="216">
        <v>1</v>
      </c>
      <c r="T268" s="216">
        <v>1</v>
      </c>
      <c r="U268" s="216">
        <v>1</v>
      </c>
      <c r="V268" s="216">
        <v>1</v>
      </c>
      <c r="W268" s="216">
        <v>1</v>
      </c>
      <c r="X268" s="216">
        <v>1</v>
      </c>
      <c r="Y268" s="216">
        <v>1</v>
      </c>
      <c r="Z268" s="216">
        <v>1</v>
      </c>
      <c r="AA268" s="216">
        <v>1</v>
      </c>
      <c r="AB268" s="216">
        <v>1</v>
      </c>
      <c r="AC268" s="216">
        <v>1</v>
      </c>
      <c r="AD268" s="216">
        <v>1</v>
      </c>
      <c r="AE268" s="216">
        <v>1</v>
      </c>
      <c r="AF268" s="216">
        <v>1</v>
      </c>
      <c r="AG268" s="216">
        <v>1</v>
      </c>
      <c r="AH268" s="216">
        <v>1</v>
      </c>
      <c r="AI268" s="216">
        <v>1</v>
      </c>
      <c r="AJ268" s="216">
        <v>1</v>
      </c>
      <c r="AK268" s="216">
        <v>1</v>
      </c>
      <c r="AL268" s="216">
        <v>1</v>
      </c>
      <c r="AM268" s="216">
        <v>1</v>
      </c>
      <c r="AN268" s="216">
        <v>1</v>
      </c>
      <c r="AO268" s="216">
        <v>1</v>
      </c>
      <c r="AP268" s="1" t="str">
        <f>ADDRESS(ROW(),COLUMN(),4)</f>
        <v>AP268</v>
      </c>
      <c r="AQ268" s="630"/>
      <c r="AR268" s="631" t="str">
        <f>ADDRESS(ROW(),COLUMN(),4)</f>
        <v>AR268</v>
      </c>
    </row>
  </sheetData>
  <mergeCells count="10">
    <mergeCell ref="AJ58:AK58"/>
    <mergeCell ref="AL58:AN58"/>
    <mergeCell ref="AC112:AC115"/>
    <mergeCell ref="Q68:Y68"/>
    <mergeCell ref="R74:R77"/>
    <mergeCell ref="AA112:AA115"/>
    <mergeCell ref="AB112:AB115"/>
    <mergeCell ref="S112:U115"/>
    <mergeCell ref="V112:V115"/>
    <mergeCell ref="W112:W115"/>
  </mergeCells>
  <conditionalFormatting sqref="U70">
    <cfRule type="cellIs" dxfId="0" priority="1" operator="notEqual">
      <formula>1</formula>
    </cfRule>
  </conditionalFormatting>
  <hyperlinks>
    <hyperlink ref="B39" r:id="rId1" xr:uid="{45CE46E5-0498-4D48-B455-7B7D8DE1542E}"/>
    <hyperlink ref="B29" r:id="rId2" xr:uid="{649EEFE3-E132-49D1-8F03-99A77F72546C}"/>
    <hyperlink ref="B30" r:id="rId3" xr:uid="{43DBF757-E058-41EF-8B1E-41BF35EF4D13}"/>
    <hyperlink ref="B58" r:id="rId4" xr:uid="{E51BEDBF-66BD-4E32-B4DE-BAA7E64209F8}"/>
    <hyperlink ref="B12" r:id="rId5" xr:uid="{3948E271-46E8-4323-B34B-91F650687BC4}"/>
    <hyperlink ref="S83" r:id="rId6" xr:uid="{ABC21A5F-75E1-4917-B05E-A622410548B3}"/>
    <hyperlink ref="S86" r:id="rId7" xr:uid="{8A3CC20F-52C0-4C96-A3F0-B2309A68975C}"/>
    <hyperlink ref="S91" r:id="rId8" xr:uid="{D9569AD0-FDA9-45E4-B39F-FC13522A38D1}"/>
    <hyperlink ref="Y83" r:id="rId9" xr:uid="{EFBB413F-4E30-4796-9D32-C50790143CD6}"/>
    <hyperlink ref="Z111" r:id="rId10" display="https://fr.wikipedia.org/wiki/Unit%C3%A9s_de_mesure_anglo-saxonnes" xr:uid="{8169DCA6-7DEC-46BE-8547-99893EF54A83}"/>
    <hyperlink ref="AJ73" r:id="rId11" xr:uid="{7F054470-22B3-4CB4-BBF4-6039567E2088}"/>
    <hyperlink ref="J87" r:id="rId12" display="https://queuedecoq.com/blogs/cocktail/unite-mesure-cocktail?srsltid=AfmBOooPl2M71Wzxf1LivCizzaKabGU-Hbmkt6GedMvl5zwkrKv1geKe&amp;utm_source=chatgpt.com" xr:uid="{A56DC113-AB04-45FB-A455-0BAAD51E07D1}"/>
    <hyperlink ref="J91" r:id="rId13" display="https://www.laboutiquedubarman.fr/fr/blog/post/le-top-10-des-outils-de-mixologie-incontournables-pour-des-cocktails-parfaits.html?srsltid=AfmBOoqqgIaZFK8Jw-boZqpTIZDhVnYZ3b-F4Eq720P7KbtstSdr7C4S&amp;utm_source=chatgpt.com" xr:uid="{1577963C-BE49-4E22-BF21-839D87B11184}"/>
    <hyperlink ref="J95" r:id="rId14" display="https://www.ensembleatable.fr/savoir-faire/verre-a-cocktail?utm_source=chatgpt.com" xr:uid="{B3B5A749-7496-4F6E-B577-28370CFDAA4E}"/>
    <hyperlink ref="J99" r:id="rId15" display="https://www.larvf.com/quel-verre-pour-quel-cocktail%2C4777749.asp?utm_source=chatgpt.com" xr:uid="{5EBDDBA3-239B-415E-9428-3EB60FA9354D}"/>
    <hyperlink ref="J103" r:id="rId16" display="https://www.codbar-event.fr/blog/types-verres-cocktails?utm_source=chatgpt.com" xr:uid="{C172A48E-95BC-43EC-855B-7AC5ED30D5A5}"/>
    <hyperlink ref="J109" r:id="rId17" display="https://www.lemonde.fr/m-styles/article/2024/07/14/les-sept-commandements-du-cocktail-maison_6249706_4497319.html?utm_source=chatgpt.com" xr:uid="{1DFA1E18-165F-4A2E-A27F-C7E68CD46C5A}"/>
    <hyperlink ref="J110" r:id="rId18" display="https://www.lemonde.fr/m-styles/article/2024/07/14/les-sept-commandements-du-cocktail-maison_6249706_4497319.html?utm_source=chatgpt.com" xr:uid="{ACF59913-A807-4E5C-B072-EA3878DF6D4C}"/>
    <hyperlink ref="J112" r:id="rId19" display="https://www.lemonde.fr/m-styles/article/2024/09/27/le-manhattan-la-recette-d-olivier-bon_6336613_4497319.html?utm_source=chatgpt.com" xr:uid="{6B9F0446-A536-4505-86C9-DEB302D27F71}"/>
    <hyperlink ref="J113" r:id="rId20" display="https://www.lemonde.fr/m-styles/article/2024/09/27/le-manhattan-la-recette-d-olivier-bon_6336613_4497319.html?utm_source=chatgpt.com" xr:uid="{537B970F-6853-4800-91D6-D0103C2BD9DB}"/>
  </hyperlinks>
  <pageMargins left="0.7" right="0.7" top="0.75" bottom="0.75" header="0.3" footer="0.3"/>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A9F0-210E-4E68-95E3-FD62FEBC756F}">
  <dimension ref="A1:BQ450"/>
  <sheetViews>
    <sheetView zoomScaleNormal="100" workbookViewId="0">
      <selection activeCell="O128" sqref="O128"/>
    </sheetView>
  </sheetViews>
  <sheetFormatPr baseColWidth="10" defaultRowHeight="15"/>
  <cols>
    <col min="3" max="3" width="7.140625" customWidth="1"/>
    <col min="4" max="6" width="11.7109375" customWidth="1"/>
    <col min="7" max="7" width="17.85546875" customWidth="1"/>
    <col min="8" max="8" width="40.7109375" customWidth="1"/>
    <col min="10" max="10" width="11.5703125" customWidth="1"/>
    <col min="11" max="13" width="11.7109375" customWidth="1"/>
    <col min="14" max="14" width="14.28515625" customWidth="1"/>
    <col min="15" max="15" width="40.7109375" customWidth="1"/>
    <col min="17" max="17" width="13.42578125" customWidth="1"/>
    <col min="18" max="18" width="11.7109375" customWidth="1"/>
    <col min="19" max="19" width="15.140625" customWidth="1"/>
    <col min="20" max="20" width="15.42578125" customWidth="1"/>
    <col min="21" max="21" width="11.7109375" customWidth="1"/>
    <col min="22" max="22" width="40.7109375" customWidth="1"/>
    <col min="23" max="23" width="15.42578125" customWidth="1"/>
    <col min="28" max="28" width="8.7109375" style="213" customWidth="1"/>
    <col min="29" max="29" width="11.42578125" style="212"/>
    <col min="30" max="30" width="43.5703125" style="212" customWidth="1"/>
  </cols>
  <sheetData>
    <row r="1" spans="1:30">
      <c r="A1" s="2861" t="s">
        <v>5197</v>
      </c>
      <c r="B1" s="5"/>
      <c r="C1" s="5"/>
      <c r="D1" s="5"/>
      <c r="E1" s="5"/>
      <c r="F1" s="5"/>
      <c r="G1" s="5"/>
      <c r="H1" s="5"/>
      <c r="I1" s="5"/>
      <c r="J1" s="5"/>
      <c r="K1" s="5"/>
      <c r="L1" s="5"/>
      <c r="M1" s="5"/>
      <c r="N1" s="5"/>
      <c r="O1" s="5"/>
      <c r="P1" s="5"/>
      <c r="Q1" s="5"/>
      <c r="R1" s="5"/>
      <c r="S1" s="5"/>
      <c r="T1" s="5"/>
      <c r="U1" s="5"/>
      <c r="V1" s="5"/>
      <c r="W1" s="5"/>
      <c r="X1" s="5"/>
      <c r="Y1" s="5"/>
      <c r="Z1" s="5"/>
      <c r="AB1" s="216">
        <v>1</v>
      </c>
      <c r="AC1" s="584" t="str">
        <f>SUBSTITUTE(ADDRESS(1,COLUMN(),4),"1","")</f>
        <v>AC</v>
      </c>
      <c r="AD1" s="585" t="str">
        <f>SUBSTITUTE(ADDRESS(1,COLUMN(),4),"1","")</f>
        <v>AD</v>
      </c>
    </row>
    <row r="2" spans="1:30">
      <c r="A2" s="5"/>
      <c r="B2" s="5" t="s">
        <v>1070</v>
      </c>
      <c r="C2" s="5"/>
      <c r="D2" s="5"/>
      <c r="E2" s="5"/>
      <c r="F2" s="5"/>
      <c r="G2" s="5"/>
      <c r="H2" s="5"/>
      <c r="I2" s="5"/>
      <c r="J2" s="5"/>
      <c r="K2" s="5"/>
      <c r="L2" s="5"/>
      <c r="M2" s="5"/>
      <c r="N2" s="5"/>
      <c r="O2" s="5"/>
      <c r="P2" s="5"/>
      <c r="Q2" s="5"/>
      <c r="R2" s="5"/>
      <c r="S2" s="5"/>
      <c r="T2" s="5"/>
      <c r="U2" s="5"/>
      <c r="V2" s="5"/>
      <c r="W2" s="5"/>
      <c r="X2" s="5"/>
      <c r="Y2" s="5"/>
      <c r="Z2" s="5"/>
      <c r="AB2" s="216">
        <v>1</v>
      </c>
      <c r="AC2" s="11"/>
      <c r="AD2" s="11" t="s">
        <v>2004</v>
      </c>
    </row>
    <row r="3" spans="1:30" ht="15.75">
      <c r="A3" s="5"/>
      <c r="B3" s="5" t="s">
        <v>1069</v>
      </c>
      <c r="C3" s="5"/>
      <c r="D3" s="5"/>
      <c r="E3" s="5"/>
      <c r="F3" s="5"/>
      <c r="G3" s="5"/>
      <c r="H3" s="5"/>
      <c r="I3" s="5"/>
      <c r="J3" s="5"/>
      <c r="K3" s="5"/>
      <c r="L3" s="5"/>
      <c r="M3" s="5"/>
      <c r="N3" s="5"/>
      <c r="O3" s="5"/>
      <c r="P3" s="5"/>
      <c r="Q3" s="5"/>
      <c r="R3" s="5"/>
      <c r="S3" s="5"/>
      <c r="T3" s="5"/>
      <c r="U3" s="5"/>
      <c r="V3" s="5"/>
      <c r="W3" s="5"/>
      <c r="X3" s="5"/>
      <c r="Y3" s="5"/>
      <c r="Z3" s="5"/>
      <c r="AB3" s="216">
        <v>1</v>
      </c>
      <c r="AC3" s="23" cm="1">
        <f t="array" ref="AC3">COUNTA(A1:AB450+COUNTBLANK(A1:AB450))</f>
        <v>12600</v>
      </c>
      <c r="AD3" s="24" t="str">
        <f>"cellules entre"&amp;" " &amp;A1&amp;" et  "&amp;AB450</f>
        <v>cellules entre A1 et  AB450</v>
      </c>
    </row>
    <row r="4" spans="1:30" ht="15.75">
      <c r="A4" s="5"/>
      <c r="B4" s="5"/>
      <c r="C4" s="5"/>
      <c r="D4" s="5"/>
      <c r="E4" s="5"/>
      <c r="F4" s="5"/>
      <c r="G4" s="5"/>
      <c r="H4" s="5"/>
      <c r="I4" s="5"/>
      <c r="J4" s="5"/>
      <c r="K4" s="5"/>
      <c r="L4" s="5"/>
      <c r="M4" s="5"/>
      <c r="N4" s="5"/>
      <c r="O4" s="5"/>
      <c r="P4" s="5"/>
      <c r="Q4" s="5"/>
      <c r="R4" s="5"/>
      <c r="S4" s="5"/>
      <c r="T4" s="5"/>
      <c r="U4" s="5"/>
      <c r="V4" s="5"/>
      <c r="W4" s="5"/>
      <c r="X4" s="5"/>
      <c r="Y4" s="5"/>
      <c r="Z4" s="5"/>
      <c r="AB4" s="216">
        <v>1</v>
      </c>
      <c r="AC4" s="23">
        <f>COUNTA(A1:AB450)</f>
        <v>1612</v>
      </c>
      <c r="AD4" s="24" t="s">
        <v>2006</v>
      </c>
    </row>
    <row r="5" spans="1:30" ht="15.75">
      <c r="A5" s="2711" t="s">
        <v>1269</v>
      </c>
      <c r="B5" s="46" t="s">
        <v>735</v>
      </c>
      <c r="C5" s="46"/>
      <c r="D5" s="5"/>
      <c r="E5" s="5"/>
      <c r="F5" s="5"/>
      <c r="G5" s="5"/>
      <c r="H5" s="5"/>
      <c r="I5" s="5"/>
      <c r="J5" s="2711" t="s">
        <v>1269</v>
      </c>
      <c r="K5" s="46" t="s">
        <v>1103</v>
      </c>
      <c r="L5" s="5"/>
      <c r="M5" s="5"/>
      <c r="N5" s="5"/>
      <c r="O5" s="5"/>
      <c r="P5" s="5"/>
      <c r="Q5" s="5"/>
      <c r="R5" s="5"/>
      <c r="S5" s="5"/>
      <c r="T5" s="5"/>
      <c r="U5" s="5"/>
      <c r="V5" s="5"/>
      <c r="W5" s="5"/>
      <c r="X5" s="5"/>
      <c r="Y5" s="5"/>
      <c r="Z5" s="5"/>
      <c r="AB5" s="216">
        <v>1</v>
      </c>
      <c r="AC5" s="23">
        <f>COUNTBLANK(A1:AB450)</f>
        <v>10988</v>
      </c>
      <c r="AD5" s="24" t="s">
        <v>21</v>
      </c>
    </row>
    <row r="6" spans="1:30" ht="15.75">
      <c r="A6" s="5"/>
      <c r="B6" s="46"/>
      <c r="C6" s="46"/>
      <c r="D6" s="5"/>
      <c r="E6" s="5"/>
      <c r="F6" s="5"/>
      <c r="G6" s="5"/>
      <c r="H6" s="5"/>
      <c r="I6" s="5"/>
      <c r="J6" s="5"/>
      <c r="K6" s="5"/>
      <c r="L6" s="5"/>
      <c r="M6" s="5"/>
      <c r="N6" s="5"/>
      <c r="O6" s="5"/>
      <c r="P6" s="5"/>
      <c r="Q6" s="5"/>
      <c r="R6" s="5"/>
      <c r="S6" s="5"/>
      <c r="T6" s="5"/>
      <c r="U6" s="5"/>
      <c r="V6" s="5"/>
      <c r="W6" s="5"/>
      <c r="X6" s="5"/>
      <c r="Y6" s="5"/>
      <c r="Z6" s="5"/>
      <c r="AB6" s="216">
        <v>1</v>
      </c>
      <c r="AC6" s="23">
        <f>SUM(AB1:AB448)+2</f>
        <v>450</v>
      </c>
      <c r="AD6" s="24" t="s">
        <v>392</v>
      </c>
    </row>
    <row r="7" spans="1:30" ht="15.75">
      <c r="A7" s="2711" t="s">
        <v>1269</v>
      </c>
      <c r="B7" s="46" t="s">
        <v>1071</v>
      </c>
      <c r="C7" s="46"/>
      <c r="D7" s="5"/>
      <c r="E7" s="5"/>
      <c r="F7" s="5"/>
      <c r="G7" s="5"/>
      <c r="H7" s="5"/>
      <c r="I7" s="5"/>
      <c r="J7" s="2711" t="s">
        <v>1269</v>
      </c>
      <c r="K7" s="46" t="s">
        <v>495</v>
      </c>
      <c r="L7" s="5"/>
      <c r="M7" s="5"/>
      <c r="N7" s="5"/>
      <c r="O7" s="5"/>
      <c r="P7" s="5"/>
      <c r="Q7" s="5"/>
      <c r="R7" s="5"/>
      <c r="S7" s="5"/>
      <c r="T7" s="5"/>
      <c r="U7" s="5"/>
      <c r="V7" s="5"/>
      <c r="W7" s="5"/>
      <c r="X7" s="5"/>
      <c r="Y7" s="5"/>
      <c r="Z7" s="5"/>
      <c r="AB7" s="216">
        <v>1</v>
      </c>
      <c r="AC7" s="23">
        <f>SUM(A450:AA450)+1</f>
        <v>28</v>
      </c>
      <c r="AD7" s="24" t="s">
        <v>2009</v>
      </c>
    </row>
    <row r="8" spans="1:30">
      <c r="A8" s="5"/>
      <c r="B8" s="5"/>
      <c r="C8" s="5"/>
      <c r="D8" s="5"/>
      <c r="E8" s="5"/>
      <c r="F8" s="5"/>
      <c r="G8" s="5"/>
      <c r="H8" s="5"/>
      <c r="I8" s="5"/>
      <c r="J8" s="5"/>
      <c r="K8" s="5"/>
      <c r="L8" s="5"/>
      <c r="M8" s="5"/>
      <c r="N8" s="5"/>
      <c r="O8" s="5"/>
      <c r="P8" s="5"/>
      <c r="Q8" s="5"/>
      <c r="R8" s="5"/>
      <c r="S8" s="5"/>
      <c r="T8" s="5"/>
      <c r="U8" s="5"/>
      <c r="V8" s="5"/>
      <c r="W8" s="5"/>
      <c r="X8" s="5"/>
      <c r="Y8" s="5"/>
      <c r="Z8" s="5"/>
      <c r="AB8" s="216">
        <v>1</v>
      </c>
    </row>
    <row r="9" spans="1:30">
      <c r="A9" s="5"/>
      <c r="B9" s="5" t="s">
        <v>1006</v>
      </c>
      <c r="C9" s="5"/>
      <c r="D9" s="5"/>
      <c r="E9" s="5"/>
      <c r="F9" s="5"/>
      <c r="G9" s="5"/>
      <c r="H9" s="5"/>
      <c r="I9" s="5"/>
      <c r="J9" s="2711" t="s">
        <v>1269</v>
      </c>
      <c r="K9" s="46" t="s">
        <v>936</v>
      </c>
      <c r="L9" s="5"/>
      <c r="M9" s="5"/>
      <c r="N9" s="5"/>
      <c r="O9" s="5"/>
      <c r="P9" s="5"/>
      <c r="Q9" s="5"/>
      <c r="R9" s="5"/>
      <c r="S9" s="5"/>
      <c r="T9" s="5"/>
      <c r="U9" s="5"/>
      <c r="V9" s="5"/>
      <c r="W9" s="5"/>
      <c r="X9" s="5"/>
      <c r="Y9" s="5"/>
      <c r="Z9" s="5"/>
      <c r="AB9" s="216">
        <v>1</v>
      </c>
    </row>
    <row r="10" spans="1:30">
      <c r="A10" s="5"/>
      <c r="B10" s="5"/>
      <c r="C10" s="5"/>
      <c r="D10" s="5"/>
      <c r="E10" s="5"/>
      <c r="F10" s="5"/>
      <c r="G10" s="5"/>
      <c r="H10" s="5"/>
      <c r="I10" s="5"/>
      <c r="J10" s="5"/>
      <c r="K10" s="5"/>
      <c r="L10" s="5"/>
      <c r="M10" s="5"/>
      <c r="N10" s="5"/>
      <c r="O10" s="5"/>
      <c r="P10" s="5"/>
      <c r="Q10" s="5"/>
      <c r="R10" s="5"/>
      <c r="S10" s="5"/>
      <c r="T10" s="5"/>
      <c r="U10" s="5"/>
      <c r="V10" s="5"/>
      <c r="W10" s="5"/>
      <c r="X10" s="5"/>
      <c r="Y10" s="5"/>
      <c r="Z10" s="5"/>
      <c r="AB10" s="216">
        <v>1</v>
      </c>
    </row>
    <row r="11" spans="1:30">
      <c r="A11" s="2711" t="s">
        <v>1269</v>
      </c>
      <c r="B11" s="46" t="s">
        <v>1072</v>
      </c>
      <c r="C11" s="46"/>
      <c r="D11" s="5"/>
      <c r="E11" s="5"/>
      <c r="F11" s="5"/>
      <c r="G11" s="5"/>
      <c r="H11" s="5"/>
      <c r="I11" s="5"/>
      <c r="J11" s="2711" t="s">
        <v>1269</v>
      </c>
      <c r="K11" s="46" t="s">
        <v>1077</v>
      </c>
      <c r="L11" s="5"/>
      <c r="M11" s="5"/>
      <c r="N11" s="5"/>
      <c r="O11" s="5"/>
      <c r="P11" s="5"/>
      <c r="Q11" s="5"/>
      <c r="R11" s="5"/>
      <c r="S11" s="5"/>
      <c r="T11" s="5"/>
      <c r="U11" s="5"/>
      <c r="V11" s="5"/>
      <c r="W11" s="5"/>
      <c r="X11" s="5"/>
      <c r="Y11" s="5"/>
      <c r="Z11" s="5"/>
      <c r="AB11" s="216">
        <v>1</v>
      </c>
    </row>
    <row r="12" spans="1:30">
      <c r="A12" s="5"/>
      <c r="B12" s="5"/>
      <c r="C12" s="5"/>
      <c r="D12" s="5"/>
      <c r="E12" s="5"/>
      <c r="F12" s="5"/>
      <c r="G12" s="5"/>
      <c r="H12" s="5"/>
      <c r="I12" s="5"/>
      <c r="J12" s="5"/>
      <c r="K12" s="5"/>
      <c r="L12" s="5"/>
      <c r="M12" s="5"/>
      <c r="N12" s="5"/>
      <c r="O12" s="5"/>
      <c r="P12" s="5"/>
      <c r="Q12" s="5"/>
      <c r="R12" s="5"/>
      <c r="S12" s="5"/>
      <c r="T12" s="5"/>
      <c r="U12" s="5"/>
      <c r="V12" s="5"/>
      <c r="W12" s="5"/>
      <c r="X12" s="5"/>
      <c r="Y12" s="5"/>
      <c r="Z12" s="5"/>
      <c r="AB12" s="216">
        <v>1</v>
      </c>
    </row>
    <row r="13" spans="1:30">
      <c r="A13" s="2711" t="s">
        <v>1269</v>
      </c>
      <c r="B13" s="46" t="s">
        <v>1073</v>
      </c>
      <c r="C13" s="46"/>
      <c r="D13" s="5"/>
      <c r="E13" s="5"/>
      <c r="F13" s="5"/>
      <c r="G13" s="5"/>
      <c r="H13" s="5"/>
      <c r="I13" s="5"/>
      <c r="J13" s="2711" t="s">
        <v>1269</v>
      </c>
      <c r="K13" s="46" t="s">
        <v>1078</v>
      </c>
      <c r="L13" s="5"/>
      <c r="M13" s="5"/>
      <c r="N13" s="5"/>
      <c r="O13" s="5"/>
      <c r="P13" s="5"/>
      <c r="Q13" s="5"/>
      <c r="R13" s="5"/>
      <c r="S13" s="5"/>
      <c r="T13" s="5"/>
      <c r="U13" s="5"/>
      <c r="V13" s="5"/>
      <c r="W13" s="5"/>
      <c r="X13" s="5"/>
      <c r="Y13" s="5"/>
      <c r="Z13" s="5"/>
      <c r="AB13" s="216">
        <v>1</v>
      </c>
    </row>
    <row r="14" spans="1:30">
      <c r="A14" s="5"/>
      <c r="B14" s="5"/>
      <c r="C14" s="5"/>
      <c r="D14" s="5"/>
      <c r="E14" s="5"/>
      <c r="F14" s="5"/>
      <c r="G14" s="5"/>
      <c r="H14" s="5"/>
      <c r="I14" s="5"/>
      <c r="J14" s="5"/>
      <c r="K14" s="5"/>
      <c r="L14" s="5"/>
      <c r="M14" s="5"/>
      <c r="N14" s="5"/>
      <c r="O14" s="5"/>
      <c r="P14" s="5"/>
      <c r="Q14" s="5"/>
      <c r="R14" s="5"/>
      <c r="S14" s="5"/>
      <c r="T14" s="5"/>
      <c r="U14" s="5"/>
      <c r="V14" s="5"/>
      <c r="W14" s="5"/>
      <c r="X14" s="5"/>
      <c r="Y14" s="5"/>
      <c r="Z14" s="5"/>
      <c r="AB14" s="216">
        <v>1</v>
      </c>
    </row>
    <row r="15" spans="1:30">
      <c r="A15" s="2711" t="s">
        <v>1269</v>
      </c>
      <c r="B15" s="46" t="s">
        <v>1074</v>
      </c>
      <c r="C15" s="46"/>
      <c r="D15" s="5"/>
      <c r="E15" s="5"/>
      <c r="F15" s="5"/>
      <c r="G15" s="5"/>
      <c r="H15" s="5"/>
      <c r="I15" s="5"/>
      <c r="J15" s="2711" t="s">
        <v>1269</v>
      </c>
      <c r="K15" s="46" t="s">
        <v>1079</v>
      </c>
      <c r="L15" s="5"/>
      <c r="M15" s="5"/>
      <c r="N15" s="5"/>
      <c r="O15" s="5"/>
      <c r="P15" s="5"/>
      <c r="Q15" s="5"/>
      <c r="R15" s="5"/>
      <c r="S15" s="5"/>
      <c r="T15" s="5"/>
      <c r="U15" s="5"/>
      <c r="V15" s="5"/>
      <c r="W15" s="5"/>
      <c r="X15" s="5"/>
      <c r="Y15" s="5"/>
      <c r="Z15" s="5"/>
      <c r="AB15" s="216">
        <v>1</v>
      </c>
    </row>
    <row r="16" spans="1:30">
      <c r="A16" s="5"/>
      <c r="B16" s="5"/>
      <c r="C16" s="5"/>
      <c r="D16" s="5"/>
      <c r="E16" s="5"/>
      <c r="F16" s="5"/>
      <c r="G16" s="5"/>
      <c r="H16" s="5"/>
      <c r="I16" s="5"/>
      <c r="J16" s="5"/>
      <c r="K16" s="5"/>
      <c r="L16" s="5"/>
      <c r="M16" s="5"/>
      <c r="N16" s="5"/>
      <c r="O16" s="5"/>
      <c r="P16" s="5"/>
      <c r="Q16" s="5"/>
      <c r="R16" s="5"/>
      <c r="S16" s="5"/>
      <c r="T16" s="5"/>
      <c r="U16" s="5"/>
      <c r="V16" s="5"/>
      <c r="W16" s="5"/>
      <c r="X16" s="5"/>
      <c r="Y16" s="5"/>
      <c r="Z16" s="5"/>
      <c r="AB16" s="216">
        <v>1</v>
      </c>
    </row>
    <row r="17" spans="1:28">
      <c r="A17" s="2711" t="s">
        <v>1269</v>
      </c>
      <c r="B17" s="46" t="s">
        <v>1075</v>
      </c>
      <c r="C17" s="46"/>
      <c r="D17" s="5"/>
      <c r="E17" s="5"/>
      <c r="F17" s="5"/>
      <c r="G17" s="5"/>
      <c r="H17" s="5"/>
      <c r="I17" s="5"/>
      <c r="J17" s="2711" t="s">
        <v>1269</v>
      </c>
      <c r="K17" s="46" t="s">
        <v>1080</v>
      </c>
      <c r="L17" s="5"/>
      <c r="M17" s="5"/>
      <c r="N17" s="5"/>
      <c r="O17" s="5"/>
      <c r="P17" s="5"/>
      <c r="Q17" s="5"/>
      <c r="R17" s="5"/>
      <c r="S17" s="5"/>
      <c r="T17" s="5"/>
      <c r="U17" s="5"/>
      <c r="V17" s="5"/>
      <c r="W17" s="5"/>
      <c r="X17" s="5"/>
      <c r="Y17" s="5"/>
      <c r="Z17" s="5"/>
      <c r="AB17" s="216">
        <v>1</v>
      </c>
    </row>
    <row r="18" spans="1:28">
      <c r="A18" s="5"/>
      <c r="B18" s="5"/>
      <c r="C18" s="5"/>
      <c r="D18" s="5"/>
      <c r="E18" s="5"/>
      <c r="F18" s="5"/>
      <c r="G18" s="5"/>
      <c r="H18" s="5"/>
      <c r="I18" s="5"/>
      <c r="J18" s="5"/>
      <c r="K18" s="5"/>
      <c r="L18" s="5"/>
      <c r="M18" s="5"/>
      <c r="N18" s="5"/>
      <c r="O18" s="5"/>
      <c r="P18" s="5"/>
      <c r="Q18" s="5"/>
      <c r="R18" s="5"/>
      <c r="S18" s="5"/>
      <c r="T18" s="5"/>
      <c r="U18" s="5"/>
      <c r="V18" s="5"/>
      <c r="W18" s="5"/>
      <c r="X18" s="5"/>
      <c r="Y18" s="5"/>
      <c r="Z18" s="5"/>
      <c r="AB18" s="216">
        <v>1</v>
      </c>
    </row>
    <row r="19" spans="1:28">
      <c r="A19" s="2711" t="s">
        <v>1269</v>
      </c>
      <c r="B19" s="46" t="s">
        <v>1076</v>
      </c>
      <c r="C19" s="46"/>
      <c r="D19" s="5"/>
      <c r="E19" s="5"/>
      <c r="F19" s="5"/>
      <c r="G19" s="5"/>
      <c r="H19" s="5"/>
      <c r="I19" s="5"/>
      <c r="J19" s="2711" t="s">
        <v>1269</v>
      </c>
      <c r="K19" s="46" t="s">
        <v>1081</v>
      </c>
      <c r="L19" s="5"/>
      <c r="M19" s="5"/>
      <c r="N19" s="5"/>
      <c r="O19" s="5"/>
      <c r="P19" s="5"/>
      <c r="Q19" s="5"/>
      <c r="R19" s="5"/>
      <c r="S19" s="5"/>
      <c r="T19" s="5"/>
      <c r="U19" s="5"/>
      <c r="V19" s="5"/>
      <c r="W19" s="5"/>
      <c r="X19" s="5"/>
      <c r="Y19" s="5"/>
      <c r="Z19" s="5"/>
      <c r="AB19" s="216">
        <v>1</v>
      </c>
    </row>
    <row r="20" spans="1:28">
      <c r="A20" s="5"/>
      <c r="B20" s="5"/>
      <c r="C20" s="5"/>
      <c r="D20" s="5"/>
      <c r="E20" s="5"/>
      <c r="F20" s="5"/>
      <c r="G20" s="5"/>
      <c r="H20" s="5"/>
      <c r="I20" s="5"/>
      <c r="J20" s="5"/>
      <c r="K20" s="5"/>
      <c r="L20" s="5"/>
      <c r="M20" s="5"/>
      <c r="N20" s="5"/>
      <c r="O20" s="5"/>
      <c r="P20" s="5"/>
      <c r="Q20" s="5"/>
      <c r="R20" s="5"/>
      <c r="S20" s="5"/>
      <c r="T20" s="5"/>
      <c r="U20" s="5"/>
      <c r="V20" s="5"/>
      <c r="W20" s="5"/>
      <c r="X20" s="5"/>
      <c r="Y20" s="5"/>
      <c r="Z20" s="5"/>
      <c r="AB20" s="216">
        <v>1</v>
      </c>
    </row>
    <row r="21" spans="1:28">
      <c r="A21" s="5"/>
      <c r="B21" s="5"/>
      <c r="C21" s="5"/>
      <c r="D21" s="5"/>
      <c r="E21" s="5"/>
      <c r="F21" s="5"/>
      <c r="G21" s="5"/>
      <c r="H21" s="5"/>
      <c r="I21" s="5"/>
      <c r="J21" s="2711" t="s">
        <v>1269</v>
      </c>
      <c r="K21" s="46" t="s">
        <v>1082</v>
      </c>
      <c r="L21" s="5"/>
      <c r="M21" s="5"/>
      <c r="N21" s="5"/>
      <c r="O21" s="5"/>
      <c r="P21" s="5"/>
      <c r="Q21" s="5"/>
      <c r="R21" s="5"/>
      <c r="S21" s="5"/>
      <c r="T21" s="5"/>
      <c r="U21" s="5"/>
      <c r="V21" s="5"/>
      <c r="W21" s="5"/>
      <c r="X21" s="5"/>
      <c r="Y21" s="5"/>
      <c r="Z21" s="5"/>
      <c r="AB21" s="216">
        <v>1</v>
      </c>
    </row>
    <row r="22" spans="1:28">
      <c r="A22" s="5"/>
      <c r="B22" s="5"/>
      <c r="C22" s="5"/>
      <c r="D22" s="5"/>
      <c r="E22" s="5"/>
      <c r="F22" s="5"/>
      <c r="G22" s="5"/>
      <c r="H22" s="5"/>
      <c r="I22" s="5"/>
      <c r="J22" s="5"/>
      <c r="K22" s="5"/>
      <c r="L22" s="5"/>
      <c r="M22" s="5"/>
      <c r="N22" s="5"/>
      <c r="O22" s="5"/>
      <c r="P22" s="5"/>
      <c r="Q22" s="5"/>
      <c r="R22" s="5"/>
      <c r="S22" s="5"/>
      <c r="T22" s="5"/>
      <c r="U22" s="5"/>
      <c r="V22" s="5"/>
      <c r="W22" s="5"/>
      <c r="X22" s="5"/>
      <c r="Y22" s="5"/>
      <c r="Z22" s="5"/>
      <c r="AB22" s="216">
        <v>1</v>
      </c>
    </row>
    <row r="23" spans="1:28">
      <c r="A23" s="5"/>
      <c r="B23" s="5"/>
      <c r="C23" s="5"/>
      <c r="D23" s="5"/>
      <c r="E23" s="5"/>
      <c r="F23" s="5"/>
      <c r="G23" s="5"/>
      <c r="H23" s="5"/>
      <c r="I23" s="5"/>
      <c r="J23" s="5"/>
      <c r="K23" s="5"/>
      <c r="L23" s="5"/>
      <c r="M23" s="5"/>
      <c r="N23" s="5"/>
      <c r="O23" s="5"/>
      <c r="P23" s="5"/>
      <c r="Q23" s="5"/>
      <c r="R23" s="5"/>
      <c r="S23" s="5"/>
      <c r="T23" s="5"/>
      <c r="U23" s="5"/>
      <c r="V23" s="5"/>
      <c r="W23" s="5"/>
      <c r="X23" s="5"/>
      <c r="Y23" s="5"/>
      <c r="Z23" s="5"/>
      <c r="AB23" s="216">
        <v>1</v>
      </c>
    </row>
    <row r="24" spans="1:28">
      <c r="A24" s="5"/>
      <c r="B24" s="5"/>
      <c r="C24" s="5"/>
      <c r="D24" s="5"/>
      <c r="E24" s="5"/>
      <c r="F24" s="5"/>
      <c r="G24" s="5"/>
      <c r="H24" s="5"/>
      <c r="I24" s="5"/>
      <c r="J24" s="5"/>
      <c r="K24" s="5"/>
      <c r="L24" s="5"/>
      <c r="M24" s="5"/>
      <c r="N24" s="5"/>
      <c r="O24" s="5"/>
      <c r="P24" s="5"/>
      <c r="Q24" s="5"/>
      <c r="R24" s="5"/>
      <c r="S24" s="5"/>
      <c r="T24" s="5"/>
      <c r="U24" s="5"/>
      <c r="V24" s="5"/>
      <c r="W24" s="5"/>
      <c r="X24" s="5"/>
      <c r="Y24" s="5"/>
      <c r="Z24" s="5"/>
      <c r="AB24" s="216">
        <v>1</v>
      </c>
    </row>
    <row r="25" spans="1:28">
      <c r="A25" s="5"/>
      <c r="B25" s="5"/>
      <c r="C25" s="5"/>
      <c r="D25" s="5"/>
      <c r="E25" s="5"/>
      <c r="F25" s="5"/>
      <c r="G25" s="5"/>
      <c r="H25" s="5"/>
      <c r="I25" s="5"/>
      <c r="J25" s="5"/>
      <c r="K25" s="5"/>
      <c r="L25" s="5"/>
      <c r="M25" s="5"/>
      <c r="N25" s="5"/>
      <c r="O25" s="5"/>
      <c r="P25" s="5"/>
      <c r="Q25" s="5"/>
      <c r="R25" s="5"/>
      <c r="S25" s="5"/>
      <c r="T25" s="5"/>
      <c r="U25" s="5"/>
      <c r="V25" s="5"/>
      <c r="W25" s="5"/>
      <c r="X25" s="5"/>
      <c r="Y25" s="5"/>
      <c r="Z25" s="5"/>
      <c r="AB25" s="216">
        <v>1</v>
      </c>
    </row>
    <row r="26" spans="1:28">
      <c r="A26" s="5"/>
      <c r="B26" s="5"/>
      <c r="C26" s="5"/>
      <c r="D26" s="5"/>
      <c r="E26" s="5"/>
      <c r="F26" s="5"/>
      <c r="G26" s="5"/>
      <c r="H26" s="5"/>
      <c r="I26" s="5"/>
      <c r="J26" s="5"/>
      <c r="K26" s="5"/>
      <c r="L26" s="5"/>
      <c r="M26" s="5"/>
      <c r="N26" s="5"/>
      <c r="O26" s="5"/>
      <c r="P26" s="5"/>
      <c r="Q26" s="5"/>
      <c r="R26" s="5"/>
      <c r="S26" s="5"/>
      <c r="T26" s="5"/>
      <c r="U26" s="5"/>
      <c r="V26" s="5"/>
      <c r="W26" s="5"/>
      <c r="X26" s="5"/>
      <c r="Y26" s="5"/>
      <c r="Z26" s="5"/>
      <c r="AB26" s="216">
        <v>1</v>
      </c>
    </row>
    <row r="27" spans="1:28">
      <c r="A27" s="5"/>
      <c r="B27" s="5"/>
      <c r="C27" s="5"/>
      <c r="D27" s="5"/>
      <c r="E27" s="5"/>
      <c r="F27" s="5"/>
      <c r="G27" s="5"/>
      <c r="H27" s="5"/>
      <c r="I27" s="5"/>
      <c r="J27" s="5"/>
      <c r="K27" s="5"/>
      <c r="L27" s="5"/>
      <c r="M27" s="5"/>
      <c r="N27" s="5"/>
      <c r="O27" s="5"/>
      <c r="P27" s="5"/>
      <c r="Q27" s="5"/>
      <c r="R27" s="5"/>
      <c r="S27" s="5"/>
      <c r="T27" s="5"/>
      <c r="U27" s="5"/>
      <c r="V27" s="5"/>
      <c r="W27" s="5"/>
      <c r="X27" s="5"/>
      <c r="Y27" s="5"/>
      <c r="Z27" s="5"/>
      <c r="AB27" s="216">
        <v>1</v>
      </c>
    </row>
    <row r="28" spans="1:28">
      <c r="A28" s="5"/>
      <c r="B28" s="5"/>
      <c r="C28" s="5"/>
      <c r="D28" s="5"/>
      <c r="E28" s="5"/>
      <c r="F28" s="5"/>
      <c r="G28" s="5"/>
      <c r="H28" s="5"/>
      <c r="I28" s="5"/>
      <c r="J28" s="5"/>
      <c r="K28" s="5"/>
      <c r="L28" s="5"/>
      <c r="M28" s="5"/>
      <c r="N28" s="5"/>
      <c r="O28" s="5"/>
      <c r="P28" s="5"/>
      <c r="Q28" s="5"/>
      <c r="R28" s="5"/>
      <c r="S28" s="5"/>
      <c r="T28" s="5"/>
      <c r="U28" s="5"/>
      <c r="V28" s="5"/>
      <c r="W28" s="5"/>
      <c r="X28" s="5"/>
      <c r="Y28" s="5"/>
      <c r="Z28" s="5"/>
      <c r="AB28" s="216">
        <v>1</v>
      </c>
    </row>
    <row r="29" spans="1:28">
      <c r="A29" s="5"/>
      <c r="B29" s="5"/>
      <c r="C29" s="5"/>
      <c r="D29" s="5"/>
      <c r="E29" s="5"/>
      <c r="F29" s="5"/>
      <c r="G29" s="5"/>
      <c r="H29" s="5"/>
      <c r="I29" s="5"/>
      <c r="J29" s="5"/>
      <c r="K29" s="5"/>
      <c r="L29" s="5"/>
      <c r="M29" s="5"/>
      <c r="N29" s="5"/>
      <c r="O29" s="5"/>
      <c r="P29" s="5"/>
      <c r="Q29" s="5"/>
      <c r="R29" s="5"/>
      <c r="S29" s="5"/>
      <c r="T29" s="5"/>
      <c r="U29" s="5"/>
      <c r="V29" s="5"/>
      <c r="W29" s="5"/>
      <c r="X29" s="5"/>
      <c r="Y29" s="5"/>
      <c r="Z29" s="5"/>
      <c r="AB29" s="216">
        <v>1</v>
      </c>
    </row>
    <row r="30" spans="1:28">
      <c r="A30" s="5"/>
      <c r="B30" s="5"/>
      <c r="C30" s="5"/>
      <c r="D30" s="5"/>
      <c r="E30" s="5"/>
      <c r="F30" s="5"/>
      <c r="G30" s="5"/>
      <c r="H30" s="5"/>
      <c r="I30" s="5"/>
      <c r="J30" s="5"/>
      <c r="K30" s="5"/>
      <c r="L30" s="5"/>
      <c r="M30" s="5"/>
      <c r="N30" s="5"/>
      <c r="O30" s="5"/>
      <c r="P30" s="5"/>
      <c r="Q30" s="5"/>
      <c r="R30" s="5"/>
      <c r="S30" s="5"/>
      <c r="T30" s="5"/>
      <c r="U30" s="5"/>
      <c r="V30" s="5"/>
      <c r="W30" s="5"/>
      <c r="X30" s="5"/>
      <c r="Y30" s="5"/>
      <c r="Z30" s="5"/>
      <c r="AB30" s="216">
        <v>1</v>
      </c>
    </row>
    <row r="31" spans="1:28">
      <c r="A31" s="5"/>
      <c r="B31" s="5"/>
      <c r="C31" s="5"/>
      <c r="D31" s="5"/>
      <c r="E31" s="5"/>
      <c r="F31" s="5"/>
      <c r="G31" s="5"/>
      <c r="H31" s="5"/>
      <c r="I31" s="5"/>
      <c r="J31" s="5"/>
      <c r="K31" s="5"/>
      <c r="L31" s="5"/>
      <c r="M31" s="5"/>
      <c r="N31" s="5"/>
      <c r="O31" s="5"/>
      <c r="P31" s="5"/>
      <c r="Q31" s="5"/>
      <c r="R31" s="5"/>
      <c r="S31" s="5"/>
      <c r="T31" s="5"/>
      <c r="U31" s="5"/>
      <c r="V31" s="5"/>
      <c r="W31" s="5"/>
      <c r="X31" s="5"/>
      <c r="Y31" s="5"/>
      <c r="Z31" s="5"/>
      <c r="AB31" s="216">
        <v>1</v>
      </c>
    </row>
    <row r="32" spans="1:28">
      <c r="A32" s="5"/>
      <c r="B32" s="5"/>
      <c r="C32" s="5"/>
      <c r="D32" s="5"/>
      <c r="E32" s="5"/>
      <c r="F32" s="5"/>
      <c r="G32" s="5"/>
      <c r="H32" s="5"/>
      <c r="I32" s="5"/>
      <c r="J32" s="5"/>
      <c r="K32" s="5"/>
      <c r="L32" s="5"/>
      <c r="M32" s="5"/>
      <c r="N32" s="5"/>
      <c r="O32" s="5"/>
      <c r="P32" s="5"/>
      <c r="Q32" s="5"/>
      <c r="R32" s="5"/>
      <c r="S32" s="5"/>
      <c r="T32" s="5"/>
      <c r="U32" s="5"/>
      <c r="V32" s="5"/>
      <c r="W32" s="5"/>
      <c r="X32" s="5"/>
      <c r="Y32" s="5"/>
      <c r="Z32" s="5"/>
      <c r="AB32" s="216">
        <v>1</v>
      </c>
    </row>
    <row r="33" spans="1:28">
      <c r="A33" s="5"/>
      <c r="B33" s="5"/>
      <c r="C33" s="5"/>
      <c r="D33" s="5"/>
      <c r="E33" s="5"/>
      <c r="F33" s="5"/>
      <c r="G33" s="5"/>
      <c r="H33" s="5"/>
      <c r="I33" s="5"/>
      <c r="J33" s="5"/>
      <c r="K33" s="5"/>
      <c r="L33" s="5"/>
      <c r="M33" s="5"/>
      <c r="N33" s="5"/>
      <c r="O33" s="5"/>
      <c r="P33" s="5"/>
      <c r="Q33" s="5"/>
      <c r="R33" s="5"/>
      <c r="S33" s="5"/>
      <c r="T33" s="5"/>
      <c r="U33" s="5"/>
      <c r="V33" s="5"/>
      <c r="W33" s="5"/>
      <c r="X33" s="5"/>
      <c r="Y33" s="5"/>
      <c r="Z33" s="5"/>
      <c r="AB33" s="216">
        <v>1</v>
      </c>
    </row>
    <row r="34" spans="1:28">
      <c r="A34" s="5"/>
      <c r="B34" s="5"/>
      <c r="C34" s="5"/>
      <c r="D34" s="5"/>
      <c r="E34" s="5"/>
      <c r="F34" s="5"/>
      <c r="G34" s="5"/>
      <c r="H34" s="5"/>
      <c r="I34" s="5"/>
      <c r="J34" s="5"/>
      <c r="K34" s="5"/>
      <c r="L34" s="5"/>
      <c r="M34" s="5"/>
      <c r="N34" s="5"/>
      <c r="O34" s="5"/>
      <c r="P34" s="5"/>
      <c r="Q34" s="5"/>
      <c r="R34" s="5"/>
      <c r="S34" s="5"/>
      <c r="T34" s="5"/>
      <c r="U34" s="5"/>
      <c r="V34" s="5"/>
      <c r="W34" s="5"/>
      <c r="X34" s="5"/>
      <c r="Y34" s="5"/>
      <c r="Z34" s="5"/>
      <c r="AB34" s="216">
        <v>1</v>
      </c>
    </row>
    <row r="35" spans="1:28">
      <c r="A35" s="5"/>
      <c r="B35" s="5"/>
      <c r="C35" s="5"/>
      <c r="D35" s="5"/>
      <c r="E35" s="5"/>
      <c r="F35" s="5"/>
      <c r="G35" s="5"/>
      <c r="H35" s="5"/>
      <c r="I35" s="5"/>
      <c r="J35" s="5"/>
      <c r="K35" s="5"/>
      <c r="L35" s="5"/>
      <c r="M35" s="5"/>
      <c r="N35" s="5"/>
      <c r="O35" s="5"/>
      <c r="P35" s="5"/>
      <c r="Q35" s="5"/>
      <c r="R35" s="5"/>
      <c r="S35" s="5"/>
      <c r="T35" s="5"/>
      <c r="U35" s="5"/>
      <c r="V35" s="5"/>
      <c r="W35" s="5"/>
      <c r="X35" s="5"/>
      <c r="Y35" s="5"/>
      <c r="Z35" s="5"/>
      <c r="AB35" s="216">
        <v>1</v>
      </c>
    </row>
    <row r="36" spans="1:28">
      <c r="A36" s="5"/>
      <c r="B36" s="5"/>
      <c r="C36" s="5"/>
      <c r="D36" s="5"/>
      <c r="E36" s="5"/>
      <c r="F36" s="5"/>
      <c r="G36" s="5"/>
      <c r="H36" s="5"/>
      <c r="I36" s="5"/>
      <c r="J36" s="5"/>
      <c r="K36" s="5"/>
      <c r="L36" s="5"/>
      <c r="M36" s="5"/>
      <c r="N36" s="5"/>
      <c r="O36" s="5"/>
      <c r="P36" s="5"/>
      <c r="Q36" s="5"/>
      <c r="R36" s="5"/>
      <c r="S36" s="5"/>
      <c r="T36" s="5"/>
      <c r="U36" s="5"/>
      <c r="V36" s="5"/>
      <c r="W36" s="5"/>
      <c r="X36" s="5"/>
      <c r="Y36" s="5"/>
      <c r="Z36" s="5"/>
      <c r="AB36" s="216">
        <v>1</v>
      </c>
    </row>
    <row r="37" spans="1:28">
      <c r="A37" s="5"/>
      <c r="B37" s="5"/>
      <c r="C37" s="5"/>
      <c r="D37" s="5"/>
      <c r="E37" s="5"/>
      <c r="F37" s="5"/>
      <c r="G37" s="5"/>
      <c r="H37" s="5"/>
      <c r="I37" s="5"/>
      <c r="J37" s="5"/>
      <c r="K37" s="5"/>
      <c r="L37" s="5"/>
      <c r="M37" s="5"/>
      <c r="N37" s="5"/>
      <c r="O37" s="5"/>
      <c r="P37" s="5"/>
      <c r="Q37" s="5"/>
      <c r="R37" s="5"/>
      <c r="S37" s="5"/>
      <c r="T37" s="5"/>
      <c r="U37" s="5"/>
      <c r="V37" s="5"/>
      <c r="W37" s="5"/>
      <c r="X37" s="5"/>
      <c r="Y37" s="5"/>
      <c r="Z37" s="5"/>
      <c r="AB37" s="216">
        <v>1</v>
      </c>
    </row>
    <row r="38" spans="1:28">
      <c r="A38" s="5"/>
      <c r="B38" s="5"/>
      <c r="C38" s="5"/>
      <c r="D38" s="5"/>
      <c r="E38" s="5"/>
      <c r="F38" s="5"/>
      <c r="G38" s="5"/>
      <c r="H38" s="5"/>
      <c r="I38" s="5"/>
      <c r="J38" s="5"/>
      <c r="K38" s="5"/>
      <c r="L38" s="5"/>
      <c r="M38" s="5"/>
      <c r="N38" s="5"/>
      <c r="O38" s="5"/>
      <c r="P38" s="5"/>
      <c r="Q38" s="5"/>
      <c r="R38" s="5"/>
      <c r="S38" s="5"/>
      <c r="T38" s="5"/>
      <c r="U38" s="5"/>
      <c r="V38" s="5"/>
      <c r="W38" s="5"/>
      <c r="X38" s="5"/>
      <c r="Y38" s="5"/>
      <c r="Z38" s="5"/>
      <c r="AB38" s="216">
        <v>1</v>
      </c>
    </row>
    <row r="39" spans="1:28">
      <c r="A39" s="5"/>
      <c r="B39" s="5"/>
      <c r="C39" s="5"/>
      <c r="D39" s="5"/>
      <c r="E39" s="5"/>
      <c r="F39" s="5"/>
      <c r="G39" s="5"/>
      <c r="H39" s="5"/>
      <c r="I39" s="5"/>
      <c r="J39" s="5"/>
      <c r="K39" s="5"/>
      <c r="L39" s="5"/>
      <c r="M39" s="5"/>
      <c r="N39" s="5"/>
      <c r="O39" s="5"/>
      <c r="P39" s="5"/>
      <c r="Q39" s="5"/>
      <c r="R39" s="5"/>
      <c r="S39" s="5"/>
      <c r="T39" s="5"/>
      <c r="U39" s="5"/>
      <c r="V39" s="5"/>
      <c r="W39" s="5"/>
      <c r="X39" s="5"/>
      <c r="Y39" s="5"/>
      <c r="Z39" s="5"/>
      <c r="AB39" s="216">
        <v>1</v>
      </c>
    </row>
    <row r="40" spans="1:28">
      <c r="A40" s="5"/>
      <c r="B40" s="5"/>
      <c r="C40" s="5"/>
      <c r="D40" s="5"/>
      <c r="E40" s="5"/>
      <c r="F40" s="5"/>
      <c r="G40" s="5"/>
      <c r="H40" s="5"/>
      <c r="I40" s="5"/>
      <c r="J40" s="5"/>
      <c r="K40" s="5"/>
      <c r="L40" s="5"/>
      <c r="M40" s="5"/>
      <c r="N40" s="5"/>
      <c r="O40" s="5"/>
      <c r="P40" s="5"/>
      <c r="Q40" s="5"/>
      <c r="R40" s="5"/>
      <c r="S40" s="5"/>
      <c r="T40" s="5"/>
      <c r="U40" s="5"/>
      <c r="V40" s="5"/>
      <c r="W40" s="5"/>
      <c r="X40" s="5"/>
      <c r="Y40" s="5"/>
      <c r="Z40" s="5"/>
      <c r="AB40" s="216">
        <v>1</v>
      </c>
    </row>
    <row r="41" spans="1:28">
      <c r="A41" s="5"/>
      <c r="B41" s="5"/>
      <c r="C41" s="5"/>
      <c r="D41" s="5"/>
      <c r="E41" s="5"/>
      <c r="F41" s="5"/>
      <c r="G41" s="5"/>
      <c r="H41" s="5"/>
      <c r="I41" s="5"/>
      <c r="J41" s="5"/>
      <c r="K41" s="5"/>
      <c r="L41" s="5"/>
      <c r="M41" s="5"/>
      <c r="N41" s="5"/>
      <c r="O41" s="5"/>
      <c r="P41" s="5"/>
      <c r="Q41" s="5"/>
      <c r="R41" s="5"/>
      <c r="S41" s="5"/>
      <c r="T41" s="5"/>
      <c r="U41" s="5"/>
      <c r="V41" s="5"/>
      <c r="W41" s="5"/>
      <c r="X41" s="5"/>
      <c r="Y41" s="5"/>
      <c r="Z41" s="5"/>
      <c r="AB41" s="216">
        <v>1</v>
      </c>
    </row>
    <row r="42" spans="1:28">
      <c r="A42" s="5"/>
      <c r="B42" s="5"/>
      <c r="C42" s="5"/>
      <c r="D42" s="5"/>
      <c r="E42" s="5"/>
      <c r="F42" s="5"/>
      <c r="G42" s="5"/>
      <c r="H42" s="5"/>
      <c r="I42" s="5"/>
      <c r="J42" s="5"/>
      <c r="K42" s="5"/>
      <c r="L42" s="5"/>
      <c r="M42" s="5"/>
      <c r="N42" s="5"/>
      <c r="O42" s="5"/>
      <c r="P42" s="5"/>
      <c r="Q42" s="5"/>
      <c r="R42" s="5"/>
      <c r="S42" s="5"/>
      <c r="T42" s="5"/>
      <c r="U42" s="5"/>
      <c r="V42" s="5"/>
      <c r="W42" s="5"/>
      <c r="X42" s="5"/>
      <c r="Y42" s="5"/>
      <c r="Z42" s="5"/>
      <c r="AB42" s="216">
        <v>1</v>
      </c>
    </row>
    <row r="43" spans="1:28">
      <c r="A43" s="5"/>
      <c r="B43" s="5"/>
      <c r="C43" s="5"/>
      <c r="D43" s="5"/>
      <c r="E43" s="5"/>
      <c r="F43" s="5"/>
      <c r="G43" s="5"/>
      <c r="H43" s="5"/>
      <c r="I43" s="5"/>
      <c r="J43" s="5"/>
      <c r="K43" s="5"/>
      <c r="L43" s="5"/>
      <c r="M43" s="5"/>
      <c r="N43" s="5"/>
      <c r="O43" s="5"/>
      <c r="P43" s="5"/>
      <c r="Q43" s="5"/>
      <c r="R43" s="5"/>
      <c r="S43" s="5"/>
      <c r="T43" s="5"/>
      <c r="U43" s="5"/>
      <c r="V43" s="5"/>
      <c r="W43" s="5"/>
      <c r="X43" s="5"/>
      <c r="Y43" s="5"/>
      <c r="Z43" s="5"/>
      <c r="AB43" s="216">
        <v>1</v>
      </c>
    </row>
    <row r="44" spans="1:28">
      <c r="A44" s="5"/>
      <c r="B44" s="5"/>
      <c r="C44" s="5"/>
      <c r="D44" s="5"/>
      <c r="E44" s="5"/>
      <c r="F44" s="5"/>
      <c r="G44" s="5"/>
      <c r="H44" s="5"/>
      <c r="I44" s="5"/>
      <c r="J44" s="5"/>
      <c r="K44" s="5"/>
      <c r="L44" s="5"/>
      <c r="M44" s="5"/>
      <c r="N44" s="5"/>
      <c r="O44" s="5"/>
      <c r="P44" s="5"/>
      <c r="Q44" s="5"/>
      <c r="R44" s="5"/>
      <c r="S44" s="5"/>
      <c r="T44" s="5"/>
      <c r="U44" s="5"/>
      <c r="V44" s="5"/>
      <c r="W44" s="5"/>
      <c r="X44" s="5"/>
      <c r="Y44" s="5"/>
      <c r="Z44" s="5"/>
      <c r="AB44" s="216">
        <v>1</v>
      </c>
    </row>
    <row r="45" spans="1:28">
      <c r="A45" s="5"/>
      <c r="B45" s="5"/>
      <c r="C45" s="5"/>
      <c r="D45" s="5"/>
      <c r="E45" s="5"/>
      <c r="F45" s="5"/>
      <c r="G45" s="5"/>
      <c r="H45" s="5"/>
      <c r="I45" s="5"/>
      <c r="J45" s="5"/>
      <c r="K45" s="5"/>
      <c r="L45" s="5"/>
      <c r="M45" s="5"/>
      <c r="N45" s="5"/>
      <c r="O45" s="5"/>
      <c r="P45" s="5"/>
      <c r="Q45" s="5"/>
      <c r="R45" s="5"/>
      <c r="S45" s="5"/>
      <c r="T45" s="5"/>
      <c r="U45" s="5"/>
      <c r="V45" s="5"/>
      <c r="W45" s="5"/>
      <c r="X45" s="5"/>
      <c r="Y45" s="5"/>
      <c r="Z45" s="5"/>
      <c r="AB45" s="216">
        <v>1</v>
      </c>
    </row>
    <row r="46" spans="1:28">
      <c r="A46" s="5"/>
      <c r="B46" s="5"/>
      <c r="C46" s="5"/>
      <c r="D46" s="5"/>
      <c r="E46" s="5"/>
      <c r="F46" s="5"/>
      <c r="G46" s="5"/>
      <c r="H46" s="5"/>
      <c r="I46" s="5"/>
      <c r="J46" s="5"/>
      <c r="K46" s="5"/>
      <c r="L46" s="5"/>
      <c r="M46" s="5"/>
      <c r="N46" s="5"/>
      <c r="O46" s="5"/>
      <c r="P46" s="5"/>
      <c r="Q46" s="5"/>
      <c r="R46" s="5"/>
      <c r="S46" s="5"/>
      <c r="T46" s="5"/>
      <c r="U46" s="5"/>
      <c r="V46" s="5"/>
      <c r="W46" s="5"/>
      <c r="X46" s="5"/>
      <c r="Y46" s="5"/>
      <c r="Z46" s="5"/>
      <c r="AB46" s="216">
        <v>1</v>
      </c>
    </row>
    <row r="47" spans="1:28">
      <c r="A47" s="5"/>
      <c r="B47" s="5"/>
      <c r="C47" s="5"/>
      <c r="D47" s="5"/>
      <c r="E47" s="5"/>
      <c r="F47" s="5"/>
      <c r="G47" s="5"/>
      <c r="H47" s="5"/>
      <c r="I47" s="5"/>
      <c r="J47" s="5"/>
      <c r="K47" s="5"/>
      <c r="L47" s="5"/>
      <c r="M47" s="5"/>
      <c r="N47" s="5"/>
      <c r="O47" s="5"/>
      <c r="P47" s="5"/>
      <c r="Q47" s="5"/>
      <c r="R47" s="5"/>
      <c r="S47" s="5"/>
      <c r="T47" s="5"/>
      <c r="U47" s="5"/>
      <c r="V47" s="5"/>
      <c r="W47" s="5"/>
      <c r="X47" s="5"/>
      <c r="Y47" s="5"/>
      <c r="Z47" s="5"/>
      <c r="AB47" s="216">
        <v>1</v>
      </c>
    </row>
    <row r="48" spans="1:28">
      <c r="A48" s="5"/>
      <c r="B48" s="5"/>
      <c r="C48" s="5"/>
      <c r="D48" s="5"/>
      <c r="E48" s="5"/>
      <c r="F48" s="5"/>
      <c r="G48" s="5"/>
      <c r="H48" s="5"/>
      <c r="I48" s="5"/>
      <c r="J48" s="5"/>
      <c r="K48" s="5"/>
      <c r="L48" s="5"/>
      <c r="M48" s="5"/>
      <c r="N48" s="5"/>
      <c r="O48" s="5"/>
      <c r="P48" s="5"/>
      <c r="Q48" s="5"/>
      <c r="R48" s="5"/>
      <c r="S48" s="5"/>
      <c r="T48" s="5"/>
      <c r="U48" s="5"/>
      <c r="V48" s="5"/>
      <c r="W48" s="5"/>
      <c r="X48" s="5"/>
      <c r="Y48" s="5"/>
      <c r="Z48" s="5"/>
      <c r="AB48" s="216">
        <v>1</v>
      </c>
    </row>
    <row r="49" spans="1:28">
      <c r="A49" s="5"/>
      <c r="B49" s="5"/>
      <c r="C49" s="5"/>
      <c r="D49" s="5"/>
      <c r="E49" s="5"/>
      <c r="F49" s="5"/>
      <c r="G49" s="5"/>
      <c r="H49" s="5"/>
      <c r="I49" s="5"/>
      <c r="J49" s="5"/>
      <c r="K49" s="5"/>
      <c r="L49" s="5"/>
      <c r="M49" s="5"/>
      <c r="N49" s="5"/>
      <c r="O49" s="5"/>
      <c r="P49" s="5"/>
      <c r="Q49" s="5"/>
      <c r="R49" s="5"/>
      <c r="S49" s="5"/>
      <c r="T49" s="5"/>
      <c r="U49" s="5"/>
      <c r="V49" s="5"/>
      <c r="W49" s="5"/>
      <c r="X49" s="5"/>
      <c r="Y49" s="5"/>
      <c r="Z49" s="5"/>
      <c r="AB49" s="216">
        <v>1</v>
      </c>
    </row>
    <row r="50" spans="1:28">
      <c r="A50" s="5"/>
      <c r="B50" s="5"/>
      <c r="C50" s="5"/>
      <c r="D50" s="5"/>
      <c r="E50" s="5"/>
      <c r="F50" s="5"/>
      <c r="G50" s="5"/>
      <c r="H50" s="5"/>
      <c r="I50" s="5"/>
      <c r="J50" s="5"/>
      <c r="K50" s="5"/>
      <c r="L50" s="5"/>
      <c r="M50" s="5"/>
      <c r="N50" s="5"/>
      <c r="O50" s="5"/>
      <c r="P50" s="5"/>
      <c r="Q50" s="5"/>
      <c r="R50" s="5"/>
      <c r="S50" s="5"/>
      <c r="T50" s="5"/>
      <c r="U50" s="5"/>
      <c r="V50" s="5"/>
      <c r="W50" s="5"/>
      <c r="X50" s="5"/>
      <c r="Y50" s="5"/>
      <c r="Z50" s="5"/>
      <c r="AB50" s="216">
        <v>1</v>
      </c>
    </row>
    <row r="51" spans="1:28">
      <c r="A51" s="5"/>
      <c r="B51" s="5"/>
      <c r="C51" s="5"/>
      <c r="D51" s="5"/>
      <c r="E51" s="5"/>
      <c r="F51" s="5"/>
      <c r="G51" s="5"/>
      <c r="H51" s="5"/>
      <c r="I51" s="5"/>
      <c r="J51" s="5"/>
      <c r="K51" s="5"/>
      <c r="L51" s="5"/>
      <c r="M51" s="5"/>
      <c r="N51" s="5"/>
      <c r="O51" s="5"/>
      <c r="P51" s="5"/>
      <c r="Q51" s="5"/>
      <c r="R51" s="5"/>
      <c r="S51" s="5"/>
      <c r="T51" s="5"/>
      <c r="U51" s="5"/>
      <c r="V51" s="5"/>
      <c r="W51" s="5"/>
      <c r="X51" s="5"/>
      <c r="Y51" s="5"/>
      <c r="Z51" s="5"/>
      <c r="AB51" s="216">
        <v>1</v>
      </c>
    </row>
    <row r="52" spans="1:28">
      <c r="A52" s="5"/>
      <c r="B52" s="5"/>
      <c r="C52" s="5"/>
      <c r="D52" s="5"/>
      <c r="E52" s="5"/>
      <c r="F52" s="5"/>
      <c r="G52" s="5"/>
      <c r="H52" s="5"/>
      <c r="I52" s="5"/>
      <c r="J52" s="5"/>
      <c r="K52" s="5"/>
      <c r="L52" s="5"/>
      <c r="M52" s="5"/>
      <c r="N52" s="5"/>
      <c r="O52" s="5"/>
      <c r="P52" s="5"/>
      <c r="Q52" s="5"/>
      <c r="R52" s="5"/>
      <c r="S52" s="5"/>
      <c r="T52" s="5"/>
      <c r="U52" s="5"/>
      <c r="V52" s="5"/>
      <c r="W52" s="5"/>
      <c r="X52" s="5"/>
      <c r="Y52" s="5"/>
      <c r="Z52" s="5"/>
      <c r="AB52" s="216">
        <v>1</v>
      </c>
    </row>
    <row r="53" spans="1:28">
      <c r="A53" s="5"/>
      <c r="B53" s="5"/>
      <c r="C53" s="5"/>
      <c r="D53" s="5"/>
      <c r="E53" s="5"/>
      <c r="F53" s="5"/>
      <c r="G53" s="5"/>
      <c r="H53" s="5"/>
      <c r="I53" s="5"/>
      <c r="J53" s="5"/>
      <c r="K53" s="5"/>
      <c r="L53" s="5"/>
      <c r="M53" s="5"/>
      <c r="N53" s="5"/>
      <c r="O53" s="5"/>
      <c r="P53" s="5"/>
      <c r="Q53" s="5"/>
      <c r="R53" s="5"/>
      <c r="S53" s="5"/>
      <c r="T53" s="5"/>
      <c r="U53" s="5"/>
      <c r="V53" s="5"/>
      <c r="W53" s="5"/>
      <c r="X53" s="5"/>
      <c r="Y53" s="5"/>
      <c r="Z53" s="5"/>
      <c r="AB53" s="216">
        <v>1</v>
      </c>
    </row>
    <row r="54" spans="1:28">
      <c r="A54" s="5"/>
      <c r="B54" s="5"/>
      <c r="C54" s="5"/>
      <c r="D54" s="5"/>
      <c r="E54" s="5"/>
      <c r="F54" s="5"/>
      <c r="G54" s="5"/>
      <c r="H54" s="5"/>
      <c r="I54" s="5"/>
      <c r="J54" s="5"/>
      <c r="K54" s="5"/>
      <c r="L54" s="5"/>
      <c r="M54" s="5"/>
      <c r="N54" s="5"/>
      <c r="O54" s="5"/>
      <c r="P54" s="5"/>
      <c r="Q54" s="5"/>
      <c r="R54" s="5"/>
      <c r="S54" s="5"/>
      <c r="T54" s="5"/>
      <c r="U54" s="5"/>
      <c r="V54" s="5"/>
      <c r="W54" s="5"/>
      <c r="X54" s="5"/>
      <c r="Y54" s="5"/>
      <c r="Z54" s="5"/>
      <c r="AB54" s="216">
        <v>1</v>
      </c>
    </row>
    <row r="55" spans="1:28">
      <c r="A55" s="5"/>
      <c r="B55" s="5"/>
      <c r="C55" s="5"/>
      <c r="D55" s="5"/>
      <c r="E55" s="5"/>
      <c r="F55" s="5"/>
      <c r="G55" s="5"/>
      <c r="H55" s="5"/>
      <c r="I55" s="5"/>
      <c r="J55" s="5"/>
      <c r="K55" s="5"/>
      <c r="L55" s="5"/>
      <c r="M55" s="5"/>
      <c r="N55" s="5"/>
      <c r="O55" s="5"/>
      <c r="P55" s="5"/>
      <c r="Q55" s="5"/>
      <c r="R55" s="5"/>
      <c r="S55" s="5"/>
      <c r="T55" s="5"/>
      <c r="U55" s="5"/>
      <c r="V55" s="5"/>
      <c r="W55" s="5"/>
      <c r="X55" s="5"/>
      <c r="Y55" s="5"/>
      <c r="Z55" s="5"/>
      <c r="AB55" s="216">
        <v>1</v>
      </c>
    </row>
    <row r="56" spans="1:28">
      <c r="A56" s="5"/>
      <c r="B56" s="5"/>
      <c r="C56" s="5"/>
      <c r="D56" s="5"/>
      <c r="E56" s="5"/>
      <c r="F56" s="5"/>
      <c r="G56" s="5"/>
      <c r="H56" s="5"/>
      <c r="I56" s="5"/>
      <c r="J56" s="5"/>
      <c r="K56" s="5"/>
      <c r="L56" s="5"/>
      <c r="M56" s="5"/>
      <c r="N56" s="5"/>
      <c r="O56" s="5"/>
      <c r="P56" s="5"/>
      <c r="Q56" s="5"/>
      <c r="R56" s="5"/>
      <c r="S56" s="5"/>
      <c r="T56" s="5"/>
      <c r="U56" s="5"/>
      <c r="V56" s="5"/>
      <c r="W56" s="5"/>
      <c r="X56" s="5"/>
      <c r="Y56" s="5"/>
      <c r="Z56" s="5"/>
      <c r="AB56" s="216">
        <v>1</v>
      </c>
    </row>
    <row r="57" spans="1:28">
      <c r="A57" s="5"/>
      <c r="B57" s="5"/>
      <c r="C57" s="5"/>
      <c r="D57" s="5"/>
      <c r="E57" s="5"/>
      <c r="F57" s="5"/>
      <c r="G57" s="5"/>
      <c r="H57" s="5"/>
      <c r="I57" s="5"/>
      <c r="J57" s="5"/>
      <c r="K57" s="5"/>
      <c r="L57" s="5"/>
      <c r="M57" s="5"/>
      <c r="N57" s="5"/>
      <c r="O57" s="5"/>
      <c r="P57" s="5"/>
      <c r="Q57" s="5"/>
      <c r="R57" s="5"/>
      <c r="S57" s="5"/>
      <c r="T57" s="5"/>
      <c r="U57" s="5"/>
      <c r="V57" s="5"/>
      <c r="W57" s="5"/>
      <c r="X57" s="5"/>
      <c r="Y57" s="5"/>
      <c r="Z57" s="5"/>
      <c r="AB57" s="216">
        <v>1</v>
      </c>
    </row>
    <row r="58" spans="1:28">
      <c r="A58" s="5"/>
      <c r="B58" s="5"/>
      <c r="C58" s="5"/>
      <c r="D58" s="5"/>
      <c r="E58" s="5"/>
      <c r="F58" s="5"/>
      <c r="G58" s="5"/>
      <c r="H58" s="5"/>
      <c r="I58" s="5"/>
      <c r="J58" s="5"/>
      <c r="K58" s="5"/>
      <c r="L58" s="5"/>
      <c r="M58" s="5"/>
      <c r="N58" s="5"/>
      <c r="O58" s="5"/>
      <c r="P58" s="5"/>
      <c r="Q58" s="5"/>
      <c r="R58" s="5"/>
      <c r="S58" s="5"/>
      <c r="T58" s="5"/>
      <c r="U58" s="5"/>
      <c r="V58" s="5"/>
      <c r="W58" s="5"/>
      <c r="X58" s="5"/>
      <c r="Y58" s="5"/>
      <c r="Z58" s="5"/>
      <c r="AB58" s="216">
        <v>1</v>
      </c>
    </row>
    <row r="59" spans="1:28">
      <c r="A59" s="5"/>
      <c r="B59" s="5"/>
      <c r="C59" s="5"/>
      <c r="D59" s="5"/>
      <c r="E59" s="5"/>
      <c r="F59" s="5"/>
      <c r="G59" s="5"/>
      <c r="H59" s="5"/>
      <c r="I59" s="5"/>
      <c r="J59" s="5"/>
      <c r="K59" s="5"/>
      <c r="L59" s="5"/>
      <c r="M59" s="5"/>
      <c r="N59" s="5"/>
      <c r="O59" s="5"/>
      <c r="P59" s="5"/>
      <c r="Q59" s="5"/>
      <c r="R59" s="5"/>
      <c r="S59" s="5"/>
      <c r="T59" s="5"/>
      <c r="U59" s="5"/>
      <c r="V59" s="5"/>
      <c r="W59" s="5"/>
      <c r="X59" s="5"/>
      <c r="Y59" s="5"/>
      <c r="Z59" s="5"/>
      <c r="AB59" s="216">
        <v>1</v>
      </c>
    </row>
    <row r="60" spans="1:28">
      <c r="A60" s="5"/>
      <c r="B60" s="5"/>
      <c r="C60" s="5"/>
      <c r="D60" s="5"/>
      <c r="E60" s="5"/>
      <c r="F60" s="5"/>
      <c r="G60" s="5"/>
      <c r="H60" s="5"/>
      <c r="I60" s="5"/>
      <c r="J60" s="5"/>
      <c r="K60" s="5"/>
      <c r="L60" s="5"/>
      <c r="M60" s="5"/>
      <c r="N60" s="5"/>
      <c r="O60" s="5"/>
      <c r="P60" s="5"/>
      <c r="Q60" s="5"/>
      <c r="R60" s="5"/>
      <c r="S60" s="5"/>
      <c r="T60" s="5"/>
      <c r="U60" s="5"/>
      <c r="V60" s="5"/>
      <c r="W60" s="5"/>
      <c r="X60" s="5"/>
      <c r="Y60" s="5"/>
      <c r="Z60" s="5"/>
      <c r="AB60" s="216">
        <v>1</v>
      </c>
    </row>
    <row r="61" spans="1:28" ht="21" customHeight="1">
      <c r="A61" s="5"/>
      <c r="B61" s="5"/>
      <c r="C61" s="5"/>
      <c r="D61" s="5"/>
      <c r="E61" s="5"/>
      <c r="F61" s="5"/>
      <c r="G61" s="5"/>
      <c r="H61" s="5"/>
      <c r="I61" s="5"/>
      <c r="J61" s="5"/>
      <c r="K61" s="5"/>
      <c r="L61" s="5"/>
      <c r="M61" s="5"/>
      <c r="N61" s="5"/>
      <c r="O61" s="5"/>
      <c r="P61" s="5"/>
      <c r="Q61" s="5"/>
      <c r="R61" s="5"/>
      <c r="S61" s="5"/>
      <c r="T61" s="5"/>
      <c r="U61" s="5"/>
      <c r="V61" s="5"/>
      <c r="W61" s="5"/>
      <c r="X61" s="5"/>
      <c r="Y61" s="5"/>
      <c r="Z61" s="5"/>
      <c r="AB61" s="216">
        <v>1</v>
      </c>
    </row>
    <row r="62" spans="1:28"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B62" s="216">
        <v>1</v>
      </c>
    </row>
    <row r="63" spans="1:28">
      <c r="A63" s="5"/>
      <c r="B63" s="5"/>
      <c r="C63" s="5"/>
      <c r="D63" s="5"/>
      <c r="E63" s="5"/>
      <c r="F63" s="5"/>
      <c r="G63" s="5"/>
      <c r="H63" s="5"/>
      <c r="I63" s="5"/>
      <c r="J63" s="5"/>
      <c r="K63" s="5"/>
      <c r="L63" s="5"/>
      <c r="M63" s="5"/>
      <c r="N63" s="5"/>
      <c r="O63" s="5"/>
      <c r="P63" s="5"/>
      <c r="Q63" s="5"/>
      <c r="R63" s="5"/>
      <c r="S63" s="5"/>
      <c r="T63" s="5"/>
      <c r="U63" s="5"/>
      <c r="V63" s="5"/>
      <c r="W63" s="5"/>
      <c r="X63" s="5"/>
      <c r="Y63" s="5"/>
      <c r="Z63" s="5"/>
      <c r="AB63" s="216">
        <v>1</v>
      </c>
    </row>
    <row r="64" spans="1:28"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B64" s="216">
        <v>1</v>
      </c>
    </row>
    <row r="65" spans="1:44">
      <c r="A65" s="5"/>
      <c r="B65" s="5"/>
      <c r="C65" s="5"/>
      <c r="D65" s="5"/>
      <c r="E65" s="5"/>
      <c r="F65" s="5"/>
      <c r="G65" s="5"/>
      <c r="H65" s="5"/>
      <c r="I65" s="5"/>
      <c r="J65" s="5"/>
      <c r="K65" s="5"/>
      <c r="L65" s="5"/>
      <c r="M65" s="5"/>
      <c r="N65" s="5"/>
      <c r="O65" s="5"/>
      <c r="P65" s="5"/>
      <c r="Q65" s="5"/>
      <c r="R65" s="5"/>
      <c r="S65" s="5"/>
      <c r="T65" s="5"/>
      <c r="U65" s="5"/>
      <c r="V65" s="5"/>
      <c r="W65" s="5"/>
      <c r="X65" s="5"/>
      <c r="Y65" s="5"/>
      <c r="Z65" s="5"/>
      <c r="AB65" s="216">
        <v>1</v>
      </c>
    </row>
    <row r="66" spans="1:44">
      <c r="A66" s="5"/>
      <c r="B66" s="5"/>
      <c r="C66" s="5"/>
      <c r="D66" s="5"/>
      <c r="E66" s="5"/>
      <c r="F66" s="5"/>
      <c r="G66" s="5"/>
      <c r="H66" s="5"/>
      <c r="I66" s="5"/>
      <c r="J66" s="5"/>
      <c r="K66" s="5"/>
      <c r="L66" s="5"/>
      <c r="M66" s="5"/>
      <c r="N66" s="5"/>
      <c r="O66" s="5"/>
      <c r="P66" s="5"/>
      <c r="Q66" s="5"/>
      <c r="R66" s="5"/>
      <c r="S66" s="5"/>
      <c r="T66" s="5"/>
      <c r="U66" s="5"/>
      <c r="V66" s="5"/>
      <c r="W66" s="5"/>
      <c r="X66" s="5"/>
      <c r="Y66" s="5"/>
      <c r="Z66" s="5"/>
      <c r="AB66" s="216">
        <v>1</v>
      </c>
    </row>
    <row r="67" spans="1:44" ht="21" customHeight="1">
      <c r="A67" s="5"/>
      <c r="B67" s="5"/>
      <c r="C67" s="5"/>
      <c r="D67" s="5"/>
      <c r="E67" s="5"/>
      <c r="F67" s="5"/>
      <c r="G67" s="5"/>
      <c r="H67" s="5"/>
      <c r="I67" s="5"/>
      <c r="J67" s="5"/>
      <c r="K67" s="5"/>
      <c r="L67" s="5"/>
      <c r="M67" s="5"/>
      <c r="N67" s="5"/>
      <c r="O67" s="5"/>
      <c r="P67" s="5"/>
      <c r="Q67" s="5"/>
      <c r="R67" s="5"/>
      <c r="S67" s="5"/>
      <c r="T67" s="5"/>
      <c r="U67" s="5"/>
      <c r="V67" s="5"/>
      <c r="W67" s="5"/>
      <c r="X67" s="5"/>
      <c r="Y67" s="5"/>
      <c r="Z67" s="5"/>
      <c r="AB67" s="216">
        <v>1</v>
      </c>
    </row>
    <row r="68" spans="1:44"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B68" s="216">
        <v>1</v>
      </c>
    </row>
    <row r="69" spans="1:44" ht="21" customHeight="1">
      <c r="A69" s="5"/>
      <c r="B69" s="5"/>
      <c r="C69" s="5"/>
      <c r="D69" s="5"/>
      <c r="E69" s="5"/>
      <c r="F69" s="5"/>
      <c r="G69" s="5"/>
      <c r="H69" s="5"/>
      <c r="I69" s="5"/>
      <c r="J69" s="5"/>
      <c r="K69" s="5"/>
      <c r="L69" s="5"/>
      <c r="M69" s="5"/>
      <c r="N69" s="5"/>
      <c r="O69" s="5"/>
      <c r="P69" s="5"/>
      <c r="Q69" s="5"/>
      <c r="R69" s="5"/>
      <c r="S69" s="5"/>
      <c r="T69" s="5"/>
      <c r="U69" s="5"/>
      <c r="V69" s="5"/>
      <c r="W69" s="5"/>
      <c r="X69" s="5"/>
      <c r="Y69" s="5"/>
      <c r="Z69" s="5"/>
      <c r="AB69" s="216">
        <v>1</v>
      </c>
    </row>
    <row r="70" spans="1:44"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B70" s="216">
        <v>1</v>
      </c>
    </row>
    <row r="71" spans="1:44" ht="21" customHeight="1">
      <c r="A71" s="5"/>
      <c r="B71" s="5"/>
      <c r="C71" s="5"/>
      <c r="D71" s="5"/>
      <c r="E71" s="5"/>
      <c r="F71" s="5"/>
      <c r="G71" s="5"/>
      <c r="H71" s="5"/>
      <c r="I71" s="5"/>
      <c r="J71" s="5"/>
      <c r="K71" s="5"/>
      <c r="L71" s="5"/>
      <c r="M71" s="5"/>
      <c r="N71" s="5"/>
      <c r="O71" s="5"/>
      <c r="P71" s="5"/>
      <c r="Q71" s="5"/>
      <c r="R71" s="5"/>
      <c r="S71" s="5"/>
      <c r="T71" s="5"/>
      <c r="U71" s="5"/>
      <c r="V71" s="5"/>
      <c r="W71" s="5"/>
      <c r="X71" s="5"/>
      <c r="Y71" s="5"/>
      <c r="Z71" s="5"/>
      <c r="AB71" s="216">
        <v>1</v>
      </c>
    </row>
    <row r="72" spans="1:44">
      <c r="A72" s="5"/>
      <c r="B72" s="5"/>
      <c r="C72" s="5"/>
      <c r="D72" s="5"/>
      <c r="E72" s="5"/>
      <c r="F72" s="5"/>
      <c r="G72" s="5"/>
      <c r="H72" s="5"/>
      <c r="I72" s="5"/>
      <c r="J72" s="5"/>
      <c r="K72" s="5"/>
      <c r="L72" s="5"/>
      <c r="M72" s="5"/>
      <c r="N72" s="5"/>
      <c r="O72" s="5"/>
      <c r="P72" s="5"/>
      <c r="Q72" s="5"/>
      <c r="R72" s="5"/>
      <c r="S72" s="5"/>
      <c r="T72" s="5"/>
      <c r="U72" s="5"/>
      <c r="V72" s="5"/>
      <c r="W72" s="5"/>
      <c r="X72" s="5"/>
      <c r="Y72" s="5"/>
      <c r="Z72" s="5"/>
      <c r="AB72" s="216">
        <v>1</v>
      </c>
    </row>
    <row r="73" spans="1:44" ht="15" customHeight="1">
      <c r="B73" s="3708" t="s">
        <v>200</v>
      </c>
      <c r="C73" s="3717" t="s">
        <v>1045</v>
      </c>
      <c r="D73" s="3717"/>
      <c r="E73" s="3717"/>
      <c r="F73" s="3717"/>
      <c r="G73" s="3717"/>
      <c r="H73" s="3718"/>
      <c r="I73" s="5"/>
      <c r="J73" s="3699" t="s">
        <v>200</v>
      </c>
      <c r="K73" s="3719" t="s">
        <v>1050</v>
      </c>
      <c r="L73" s="3719"/>
      <c r="M73" s="3719"/>
      <c r="N73" s="3719"/>
      <c r="O73" s="3719"/>
      <c r="P73" s="3720"/>
      <c r="Q73" s="5"/>
      <c r="R73" s="3696" t="s">
        <v>200</v>
      </c>
      <c r="S73" s="3715" t="s">
        <v>1051</v>
      </c>
      <c r="T73" s="3715"/>
      <c r="U73" s="3715"/>
      <c r="V73" s="3715"/>
      <c r="W73" s="3715"/>
      <c r="X73" s="3716"/>
      <c r="Y73" s="5"/>
      <c r="Z73" s="5"/>
      <c r="AA73" s="5"/>
      <c r="AB73" s="216">
        <v>1</v>
      </c>
      <c r="AE73" s="142"/>
      <c r="AF73" s="142"/>
      <c r="AG73" s="142"/>
      <c r="AH73" s="142"/>
      <c r="AI73" s="142"/>
      <c r="AJ73" s="142"/>
      <c r="AK73" s="142"/>
      <c r="AL73" s="142"/>
      <c r="AM73" s="142"/>
      <c r="AN73" s="142"/>
      <c r="AO73" s="142"/>
      <c r="AP73" s="142"/>
      <c r="AQ73" s="142"/>
      <c r="AR73" s="142"/>
    </row>
    <row r="74" spans="1:44" ht="15" customHeight="1">
      <c r="B74" s="3708"/>
      <c r="C74" s="3717"/>
      <c r="D74" s="3717"/>
      <c r="E74" s="3717"/>
      <c r="F74" s="3717"/>
      <c r="G74" s="3717"/>
      <c r="H74" s="3718"/>
      <c r="I74" s="5"/>
      <c r="J74" s="3699"/>
      <c r="K74" s="3719"/>
      <c r="L74" s="3719"/>
      <c r="M74" s="3719"/>
      <c r="N74" s="3719"/>
      <c r="O74" s="3719"/>
      <c r="P74" s="3720"/>
      <c r="Q74" s="5"/>
      <c r="R74" s="3696"/>
      <c r="S74" s="3715"/>
      <c r="T74" s="3715"/>
      <c r="U74" s="3715"/>
      <c r="V74" s="3715"/>
      <c r="W74" s="3715"/>
      <c r="X74" s="3716"/>
      <c r="Y74" s="5"/>
      <c r="Z74" s="5"/>
      <c r="AA74" s="5"/>
      <c r="AB74" s="216">
        <v>1</v>
      </c>
      <c r="AE74" s="142"/>
      <c r="AF74" s="142"/>
      <c r="AG74" s="142"/>
      <c r="AH74" s="142"/>
      <c r="AI74" s="142"/>
      <c r="AJ74" s="142"/>
      <c r="AK74" s="142"/>
      <c r="AL74" s="142"/>
      <c r="AM74" s="142"/>
      <c r="AN74" s="142"/>
      <c r="AO74" s="142"/>
      <c r="AP74" s="142"/>
      <c r="AQ74" s="142"/>
      <c r="AR74" s="142"/>
    </row>
    <row r="75" spans="1:44" ht="15.75">
      <c r="B75" s="133"/>
      <c r="C75" s="133" t="s">
        <v>1283</v>
      </c>
      <c r="D75" s="5"/>
      <c r="E75" s="5"/>
      <c r="F75" s="5"/>
      <c r="G75" s="5"/>
      <c r="H75" s="5"/>
      <c r="I75" s="5"/>
      <c r="J75" s="133"/>
      <c r="K75" s="133" t="s">
        <v>1283</v>
      </c>
      <c r="L75" s="5"/>
      <c r="M75" s="5"/>
      <c r="N75" s="5"/>
      <c r="O75" s="5"/>
      <c r="P75" s="5"/>
      <c r="Q75" s="5"/>
      <c r="R75" s="133"/>
      <c r="S75" s="133" t="s">
        <v>1283</v>
      </c>
      <c r="T75" s="5"/>
      <c r="U75" s="5"/>
      <c r="V75" s="5"/>
      <c r="W75" s="5"/>
      <c r="X75" s="5"/>
      <c r="Y75" s="5"/>
      <c r="Z75" s="5"/>
      <c r="AA75" s="5"/>
      <c r="AB75" s="216">
        <v>1</v>
      </c>
      <c r="AE75" s="142"/>
      <c r="AF75" s="142"/>
      <c r="AG75" s="142"/>
      <c r="AH75" s="142"/>
      <c r="AI75" s="142"/>
      <c r="AJ75" s="142"/>
      <c r="AK75" s="142"/>
      <c r="AL75" s="142"/>
      <c r="AM75" s="142"/>
      <c r="AN75" s="142"/>
      <c r="AO75" s="142"/>
      <c r="AP75" s="142"/>
      <c r="AQ75" s="142"/>
      <c r="AR75" s="142"/>
    </row>
    <row r="76" spans="1:44">
      <c r="B76" s="5"/>
      <c r="C76" s="5"/>
      <c r="D76" s="5"/>
      <c r="E76" s="5"/>
      <c r="F76" s="5"/>
      <c r="G76" s="5"/>
      <c r="H76" s="5"/>
      <c r="I76" s="5"/>
      <c r="J76" s="5"/>
      <c r="K76" s="5"/>
      <c r="L76" s="5"/>
      <c r="M76" s="5"/>
      <c r="N76" s="5"/>
      <c r="O76" s="5"/>
      <c r="P76" s="5"/>
      <c r="Q76" s="5"/>
      <c r="R76" s="5"/>
      <c r="S76" s="5"/>
      <c r="T76" s="5"/>
      <c r="U76" s="5"/>
      <c r="V76" s="5"/>
      <c r="W76" s="5"/>
      <c r="X76" s="5"/>
      <c r="Y76" s="5"/>
      <c r="Z76" s="5"/>
      <c r="AB76" s="216">
        <v>1</v>
      </c>
      <c r="AE76" s="142"/>
      <c r="AF76" s="142"/>
      <c r="AG76" s="142"/>
      <c r="AH76" s="142"/>
      <c r="AI76" s="142"/>
      <c r="AJ76" s="142"/>
      <c r="AK76" s="142"/>
      <c r="AL76" s="142"/>
      <c r="AM76" s="142"/>
      <c r="AN76" s="142"/>
      <c r="AO76" s="142"/>
      <c r="AP76" s="142"/>
      <c r="AQ76" s="142"/>
      <c r="AR76" s="142"/>
    </row>
    <row r="77" spans="1:44" ht="15" customHeight="1">
      <c r="B77" s="3708" t="s">
        <v>200</v>
      </c>
      <c r="C77" s="3697" t="s">
        <v>1793</v>
      </c>
      <c r="D77" s="3697"/>
      <c r="E77" s="3697"/>
      <c r="F77" s="3697"/>
      <c r="G77" s="3697"/>
      <c r="H77" s="3698"/>
      <c r="I77" s="5"/>
      <c r="J77" s="3699" t="s">
        <v>200</v>
      </c>
      <c r="K77" s="3700" t="s">
        <v>1798</v>
      </c>
      <c r="L77" s="3700"/>
      <c r="M77" s="3700"/>
      <c r="N77" s="3700"/>
      <c r="O77" s="3700"/>
      <c r="P77" s="3701"/>
      <c r="Q77" s="5"/>
      <c r="R77" s="3696" t="s">
        <v>200</v>
      </c>
      <c r="S77" s="3703" t="s">
        <v>1807</v>
      </c>
      <c r="T77" s="3703"/>
      <c r="U77" s="3703"/>
      <c r="V77" s="3703"/>
      <c r="W77" s="3703"/>
      <c r="X77" s="3704"/>
      <c r="Y77" s="5"/>
      <c r="Z77" s="34" t="s">
        <v>1268</v>
      </c>
      <c r="AB77" s="216">
        <v>1</v>
      </c>
      <c r="AE77" s="142"/>
      <c r="AF77" s="142"/>
      <c r="AG77" s="142"/>
      <c r="AH77" s="142"/>
      <c r="AI77" s="142"/>
      <c r="AJ77" s="142"/>
      <c r="AK77" s="142"/>
      <c r="AL77" s="142"/>
      <c r="AM77" s="142"/>
      <c r="AN77" s="142"/>
      <c r="AO77" s="142"/>
      <c r="AP77" s="142"/>
      <c r="AQ77" s="142"/>
      <c r="AR77" s="142"/>
    </row>
    <row r="78" spans="1:44" ht="15" customHeight="1">
      <c r="B78" s="3708"/>
      <c r="C78" s="3697"/>
      <c r="D78" s="3697"/>
      <c r="E78" s="3697"/>
      <c r="F78" s="3697"/>
      <c r="G78" s="3697"/>
      <c r="H78" s="3698"/>
      <c r="I78" s="5"/>
      <c r="J78" s="3699"/>
      <c r="K78" s="3700"/>
      <c r="L78" s="3700"/>
      <c r="M78" s="3700"/>
      <c r="N78" s="3700"/>
      <c r="O78" s="3700"/>
      <c r="P78" s="3701"/>
      <c r="Q78" s="5"/>
      <c r="R78" s="3696"/>
      <c r="S78" s="3703"/>
      <c r="T78" s="3703"/>
      <c r="U78" s="3703"/>
      <c r="V78" s="3703"/>
      <c r="W78" s="3703"/>
      <c r="X78" s="3704"/>
      <c r="Y78" s="5"/>
      <c r="Z78" s="34" t="s">
        <v>1268</v>
      </c>
      <c r="AB78" s="216">
        <v>1</v>
      </c>
      <c r="AE78" s="142"/>
      <c r="AF78" s="142"/>
      <c r="AG78" s="142"/>
      <c r="AH78" s="142"/>
      <c r="AI78" s="142"/>
      <c r="AJ78" s="142"/>
      <c r="AK78" s="142"/>
      <c r="AL78" s="142"/>
      <c r="AM78" s="142"/>
      <c r="AN78" s="142"/>
      <c r="AO78" s="142"/>
      <c r="AP78" s="142"/>
      <c r="AQ78" s="142"/>
      <c r="AR78" s="142"/>
    </row>
    <row r="79" spans="1:44">
      <c r="B79" s="5"/>
      <c r="C79" s="5"/>
      <c r="D79" s="5"/>
      <c r="E79" s="5"/>
      <c r="F79" s="5"/>
      <c r="G79" s="5"/>
      <c r="H79" s="5"/>
      <c r="I79" s="5"/>
      <c r="J79" s="5"/>
      <c r="K79" s="5"/>
      <c r="L79" s="5"/>
      <c r="M79" s="5"/>
      <c r="N79" s="5"/>
      <c r="O79" s="5"/>
      <c r="P79" s="5"/>
      <c r="Q79" s="5"/>
      <c r="R79" s="5"/>
      <c r="S79" s="5"/>
      <c r="T79" s="5"/>
      <c r="U79" s="5"/>
      <c r="V79" s="5"/>
      <c r="W79" s="5"/>
      <c r="X79" s="5"/>
      <c r="Y79" s="5"/>
      <c r="Z79" s="5"/>
      <c r="AA79" s="5"/>
      <c r="AB79" s="216">
        <v>1</v>
      </c>
      <c r="AE79" s="142"/>
      <c r="AF79" s="142"/>
      <c r="AG79" s="142"/>
      <c r="AH79" s="142"/>
      <c r="AI79" s="142"/>
      <c r="AJ79" s="142"/>
      <c r="AK79" s="142"/>
      <c r="AL79" s="142"/>
      <c r="AM79" s="142"/>
      <c r="AN79" s="142"/>
      <c r="AO79" s="142"/>
      <c r="AP79" s="142"/>
      <c r="AQ79" s="142"/>
      <c r="AR79" s="142"/>
    </row>
    <row r="80" spans="1:44" ht="15" customHeight="1">
      <c r="B80" s="3708" t="s">
        <v>200</v>
      </c>
      <c r="C80" s="3697" t="s">
        <v>1794</v>
      </c>
      <c r="D80" s="3697"/>
      <c r="E80" s="3697"/>
      <c r="F80" s="3697"/>
      <c r="G80" s="3697"/>
      <c r="H80" s="3698"/>
      <c r="I80" s="5"/>
      <c r="J80" s="3699" t="s">
        <v>200</v>
      </c>
      <c r="K80" s="3700" t="s">
        <v>1799</v>
      </c>
      <c r="L80" s="3700"/>
      <c r="M80" s="3700"/>
      <c r="N80" s="3700"/>
      <c r="O80" s="3700"/>
      <c r="P80" s="3701"/>
      <c r="Q80" s="5"/>
      <c r="R80" s="3696" t="s">
        <v>200</v>
      </c>
      <c r="S80" s="3703" t="s">
        <v>1808</v>
      </c>
      <c r="T80" s="3703"/>
      <c r="U80" s="3703"/>
      <c r="V80" s="3703"/>
      <c r="W80" s="3703"/>
      <c r="X80" s="3704"/>
      <c r="Y80" s="5"/>
      <c r="Z80" s="5"/>
      <c r="AA80" s="5"/>
      <c r="AB80" s="216">
        <v>1</v>
      </c>
      <c r="AE80" s="142"/>
      <c r="AF80" s="142"/>
      <c r="AG80" s="142"/>
      <c r="AH80" s="142"/>
      <c r="AI80" s="142"/>
      <c r="AJ80" s="142"/>
      <c r="AK80" s="142"/>
      <c r="AL80" s="142"/>
      <c r="AM80" s="142"/>
      <c r="AN80" s="142"/>
      <c r="AO80" s="142"/>
      <c r="AP80" s="142"/>
      <c r="AQ80" s="142"/>
      <c r="AR80" s="142"/>
    </row>
    <row r="81" spans="2:44" ht="15" customHeight="1">
      <c r="B81" s="3708"/>
      <c r="C81" s="3697"/>
      <c r="D81" s="3697"/>
      <c r="E81" s="3697"/>
      <c r="F81" s="3697"/>
      <c r="G81" s="3697"/>
      <c r="H81" s="3698"/>
      <c r="I81" s="5"/>
      <c r="J81" s="3699"/>
      <c r="K81" s="3700"/>
      <c r="L81" s="3700"/>
      <c r="M81" s="3700"/>
      <c r="N81" s="3700"/>
      <c r="O81" s="3700"/>
      <c r="P81" s="3701"/>
      <c r="Q81" s="5"/>
      <c r="R81" s="3696"/>
      <c r="S81" s="3703"/>
      <c r="T81" s="3703"/>
      <c r="U81" s="3703"/>
      <c r="V81" s="3703"/>
      <c r="W81" s="3703"/>
      <c r="X81" s="3704"/>
      <c r="Y81" s="5"/>
      <c r="Z81" s="5"/>
      <c r="AA81" s="5"/>
      <c r="AB81" s="216">
        <v>1</v>
      </c>
      <c r="AE81" s="142"/>
      <c r="AF81" s="142"/>
      <c r="AG81" s="142"/>
      <c r="AH81" s="142"/>
      <c r="AI81" s="142"/>
      <c r="AJ81" s="142"/>
      <c r="AK81" s="142"/>
      <c r="AL81" s="142"/>
      <c r="AM81" s="142"/>
      <c r="AN81" s="142"/>
      <c r="AO81" s="142"/>
      <c r="AP81" s="142"/>
      <c r="AQ81" s="142"/>
      <c r="AR81" s="142"/>
    </row>
    <row r="82" spans="2:44">
      <c r="B82" s="5"/>
      <c r="C82" s="5"/>
      <c r="D82" s="5"/>
      <c r="E82" s="5"/>
      <c r="F82" s="5"/>
      <c r="G82" s="5"/>
      <c r="H82" s="5"/>
      <c r="I82" s="5"/>
      <c r="J82" s="5"/>
      <c r="K82" s="5"/>
      <c r="L82" s="5"/>
      <c r="M82" s="5"/>
      <c r="N82" s="5"/>
      <c r="O82" s="5"/>
      <c r="P82" s="5"/>
      <c r="Q82" s="5"/>
      <c r="R82" s="5"/>
      <c r="S82" s="5"/>
      <c r="T82" s="5"/>
      <c r="U82" s="5"/>
      <c r="V82" s="5"/>
      <c r="W82" s="5"/>
      <c r="X82" s="5"/>
      <c r="Y82" s="5"/>
      <c r="Z82" s="5"/>
      <c r="AA82" s="5"/>
      <c r="AB82" s="216">
        <v>1</v>
      </c>
      <c r="AE82" s="142"/>
      <c r="AF82" s="142"/>
      <c r="AG82" s="142"/>
      <c r="AH82" s="142"/>
      <c r="AI82" s="142"/>
      <c r="AJ82" s="142"/>
      <c r="AK82" s="142"/>
      <c r="AL82" s="142"/>
      <c r="AM82" s="142"/>
      <c r="AN82" s="142"/>
      <c r="AO82" s="142"/>
      <c r="AP82" s="142"/>
      <c r="AQ82" s="142"/>
      <c r="AR82" s="142"/>
    </row>
    <row r="83" spans="2:44" ht="15" customHeight="1">
      <c r="B83" s="3708" t="s">
        <v>200</v>
      </c>
      <c r="C83" s="3697" t="s">
        <v>1795</v>
      </c>
      <c r="D83" s="3697"/>
      <c r="E83" s="3697"/>
      <c r="F83" s="3697"/>
      <c r="G83" s="3697"/>
      <c r="H83" s="3698"/>
      <c r="I83" s="5"/>
      <c r="J83" s="3699" t="s">
        <v>200</v>
      </c>
      <c r="K83" s="3700" t="s">
        <v>1800</v>
      </c>
      <c r="L83" s="3700"/>
      <c r="M83" s="3700"/>
      <c r="N83" s="3700"/>
      <c r="O83" s="3700"/>
      <c r="P83" s="3701"/>
      <c r="Q83" s="5"/>
      <c r="R83" s="3696" t="s">
        <v>200</v>
      </c>
      <c r="S83" s="3703" t="s">
        <v>1049</v>
      </c>
      <c r="T83" s="3703"/>
      <c r="U83" s="3703"/>
      <c r="V83" s="3703"/>
      <c r="W83" s="3703"/>
      <c r="X83" s="3704"/>
      <c r="Y83" s="5"/>
      <c r="Z83" s="5"/>
      <c r="AA83" s="5"/>
      <c r="AB83" s="216">
        <v>1</v>
      </c>
      <c r="AE83" s="142"/>
      <c r="AF83" s="142"/>
      <c r="AG83" s="142"/>
      <c r="AH83" s="142"/>
      <c r="AI83" s="142"/>
      <c r="AJ83" s="142"/>
      <c r="AK83" s="142"/>
      <c r="AL83" s="142"/>
      <c r="AM83" s="142"/>
      <c r="AN83" s="142"/>
      <c r="AO83" s="142"/>
      <c r="AP83" s="142"/>
      <c r="AQ83" s="142"/>
      <c r="AR83" s="142"/>
    </row>
    <row r="84" spans="2:44" ht="15" customHeight="1">
      <c r="B84" s="3708"/>
      <c r="C84" s="3697"/>
      <c r="D84" s="3697"/>
      <c r="E84" s="3697"/>
      <c r="F84" s="3697"/>
      <c r="G84" s="3697"/>
      <c r="H84" s="3698"/>
      <c r="I84" s="5"/>
      <c r="J84" s="3699"/>
      <c r="K84" s="3700"/>
      <c r="L84" s="3700"/>
      <c r="M84" s="3700"/>
      <c r="N84" s="3700"/>
      <c r="O84" s="3700"/>
      <c r="P84" s="3701"/>
      <c r="Q84" s="5"/>
      <c r="R84" s="3696"/>
      <c r="S84" s="3703"/>
      <c r="T84" s="3703"/>
      <c r="U84" s="3703"/>
      <c r="V84" s="3703"/>
      <c r="W84" s="3703"/>
      <c r="X84" s="3704"/>
      <c r="Y84" s="5"/>
      <c r="Z84" s="5"/>
      <c r="AA84" s="5"/>
      <c r="AB84" s="216">
        <v>1</v>
      </c>
      <c r="AE84" s="142"/>
      <c r="AF84" s="142"/>
      <c r="AG84" s="142"/>
      <c r="AH84" s="142"/>
      <c r="AI84" s="142"/>
      <c r="AJ84" s="142"/>
      <c r="AK84" s="142"/>
      <c r="AL84" s="142"/>
      <c r="AM84" s="142"/>
      <c r="AN84" s="142"/>
      <c r="AO84" s="142"/>
      <c r="AP84" s="142"/>
      <c r="AQ84" s="142"/>
      <c r="AR84" s="142"/>
    </row>
    <row r="85" spans="2:44">
      <c r="B85" s="5"/>
      <c r="C85" s="5"/>
      <c r="D85" s="5"/>
      <c r="E85" s="5"/>
      <c r="F85" s="5"/>
      <c r="G85" s="5"/>
      <c r="H85" s="5"/>
      <c r="I85" s="5"/>
      <c r="J85" s="5"/>
      <c r="K85" s="5"/>
      <c r="L85" s="5"/>
      <c r="M85" s="5"/>
      <c r="N85" s="5"/>
      <c r="O85" s="5"/>
      <c r="P85" s="5"/>
      <c r="Q85" s="5"/>
      <c r="R85" s="5"/>
      <c r="S85" s="5"/>
      <c r="T85" s="5"/>
      <c r="U85" s="5"/>
      <c r="V85" s="5"/>
      <c r="W85" s="5"/>
      <c r="X85" s="5"/>
      <c r="Y85" s="5"/>
      <c r="Z85" s="5"/>
      <c r="AA85" s="5"/>
      <c r="AB85" s="216">
        <v>1</v>
      </c>
      <c r="AE85" s="142"/>
      <c r="AF85" s="142"/>
      <c r="AG85" s="142"/>
      <c r="AH85" s="142"/>
      <c r="AI85" s="142"/>
      <c r="AJ85" s="142"/>
      <c r="AK85" s="142"/>
      <c r="AL85" s="142"/>
      <c r="AM85" s="142"/>
      <c r="AN85" s="142"/>
      <c r="AO85" s="142"/>
      <c r="AP85" s="142"/>
      <c r="AQ85" s="142"/>
      <c r="AR85" s="142"/>
    </row>
    <row r="86" spans="2:44" ht="15" customHeight="1">
      <c r="B86" s="3708" t="s">
        <v>200</v>
      </c>
      <c r="C86" s="3697" t="s">
        <v>1796</v>
      </c>
      <c r="D86" s="3697"/>
      <c r="E86" s="3697"/>
      <c r="F86" s="3697"/>
      <c r="G86" s="3697"/>
      <c r="H86" s="3698"/>
      <c r="I86" s="5"/>
      <c r="J86" s="3699" t="s">
        <v>200</v>
      </c>
      <c r="K86" s="3700" t="s">
        <v>1801</v>
      </c>
      <c r="L86" s="3700"/>
      <c r="M86" s="3700"/>
      <c r="N86" s="3700"/>
      <c r="O86" s="3700"/>
      <c r="P86" s="3701"/>
      <c r="Q86" s="5"/>
      <c r="R86" s="3696" t="s">
        <v>200</v>
      </c>
      <c r="S86" s="3703" t="s">
        <v>1809</v>
      </c>
      <c r="T86" s="3703"/>
      <c r="U86" s="3703"/>
      <c r="V86" s="3703"/>
      <c r="W86" s="3703"/>
      <c r="X86" s="3704"/>
      <c r="Y86" s="5"/>
      <c r="Z86" s="5"/>
      <c r="AA86" s="5"/>
      <c r="AB86" s="216">
        <v>1</v>
      </c>
      <c r="AE86" s="142"/>
      <c r="AF86" s="142"/>
      <c r="AG86" s="142"/>
      <c r="AH86" s="142"/>
      <c r="AI86" s="142"/>
      <c r="AJ86" s="142"/>
      <c r="AK86" s="142"/>
      <c r="AL86" s="142"/>
      <c r="AM86" s="142"/>
      <c r="AN86" s="142"/>
      <c r="AO86" s="142"/>
      <c r="AP86" s="142"/>
      <c r="AQ86" s="142"/>
      <c r="AR86" s="142"/>
    </row>
    <row r="87" spans="2:44" ht="15" customHeight="1">
      <c r="B87" s="3708"/>
      <c r="C87" s="3697"/>
      <c r="D87" s="3697"/>
      <c r="E87" s="3697"/>
      <c r="F87" s="3697"/>
      <c r="G87" s="3697"/>
      <c r="H87" s="3698"/>
      <c r="I87" s="5"/>
      <c r="J87" s="3699"/>
      <c r="K87" s="3700"/>
      <c r="L87" s="3700"/>
      <c r="M87" s="3700"/>
      <c r="N87" s="3700"/>
      <c r="O87" s="3700"/>
      <c r="P87" s="3701"/>
      <c r="Q87" s="5"/>
      <c r="R87" s="3696"/>
      <c r="S87" s="3703"/>
      <c r="T87" s="3703"/>
      <c r="U87" s="3703"/>
      <c r="V87" s="3703"/>
      <c r="W87" s="3703"/>
      <c r="X87" s="3704"/>
      <c r="Y87" s="5"/>
      <c r="Z87" s="5"/>
      <c r="AA87" s="5"/>
      <c r="AB87" s="216">
        <v>1</v>
      </c>
      <c r="AE87" s="142"/>
      <c r="AF87" s="142"/>
      <c r="AG87" s="142"/>
      <c r="AH87" s="142"/>
      <c r="AI87" s="142"/>
      <c r="AJ87" s="142"/>
      <c r="AK87" s="142"/>
      <c r="AL87" s="142"/>
      <c r="AM87" s="142"/>
      <c r="AN87" s="142"/>
      <c r="AO87" s="142"/>
      <c r="AP87" s="142"/>
      <c r="AQ87" s="142"/>
      <c r="AR87" s="142"/>
    </row>
    <row r="88" spans="2:44">
      <c r="B88" s="5"/>
      <c r="C88" s="5"/>
      <c r="D88" s="5"/>
      <c r="E88" s="5"/>
      <c r="F88" s="5"/>
      <c r="G88" s="5"/>
      <c r="H88" s="5"/>
      <c r="I88" s="5"/>
      <c r="J88" s="5"/>
      <c r="K88" s="5"/>
      <c r="L88" s="5"/>
      <c r="M88" s="5"/>
      <c r="N88" s="5"/>
      <c r="O88" s="5"/>
      <c r="P88" s="5"/>
      <c r="Q88" s="5"/>
      <c r="R88" s="5"/>
      <c r="S88" s="5"/>
      <c r="T88" s="5"/>
      <c r="U88" s="5"/>
      <c r="V88" s="5"/>
      <c r="W88" s="5"/>
      <c r="X88" s="5"/>
      <c r="Y88" s="5"/>
      <c r="Z88" s="5"/>
      <c r="AA88" s="5"/>
      <c r="AB88" s="216">
        <v>1</v>
      </c>
      <c r="AE88" s="142"/>
      <c r="AF88" s="142"/>
      <c r="AG88" s="142"/>
      <c r="AH88" s="142"/>
      <c r="AI88" s="142"/>
      <c r="AJ88" s="142"/>
      <c r="AK88" s="142"/>
      <c r="AL88" s="142"/>
      <c r="AM88" s="142"/>
      <c r="AN88" s="142"/>
      <c r="AO88" s="142"/>
      <c r="AP88" s="142"/>
      <c r="AQ88" s="142"/>
      <c r="AR88" s="142"/>
    </row>
    <row r="89" spans="2:44" ht="15" customHeight="1">
      <c r="B89" s="3708" t="s">
        <v>200</v>
      </c>
      <c r="C89" s="3697" t="s">
        <v>1797</v>
      </c>
      <c r="D89" s="3697"/>
      <c r="E89" s="3697"/>
      <c r="F89" s="3697"/>
      <c r="G89" s="3697"/>
      <c r="H89" s="3698"/>
      <c r="I89" s="5"/>
      <c r="J89" s="3699" t="s">
        <v>200</v>
      </c>
      <c r="K89" s="3700" t="s">
        <v>1802</v>
      </c>
      <c r="L89" s="3700"/>
      <c r="M89" s="3700"/>
      <c r="N89" s="3700"/>
      <c r="O89" s="3700"/>
      <c r="P89" s="3701"/>
      <c r="Q89" s="5"/>
      <c r="R89" s="3696" t="s">
        <v>200</v>
      </c>
      <c r="S89" s="3703" t="s">
        <v>1810</v>
      </c>
      <c r="T89" s="3703"/>
      <c r="U89" s="3703"/>
      <c r="V89" s="3703"/>
      <c r="W89" s="3703"/>
      <c r="X89" s="3704"/>
      <c r="Y89" s="5"/>
      <c r="Z89" s="5"/>
      <c r="AA89" s="5"/>
      <c r="AB89" s="216">
        <v>1</v>
      </c>
      <c r="AE89" s="142"/>
      <c r="AF89" s="142"/>
      <c r="AG89" s="142"/>
      <c r="AH89" s="142"/>
      <c r="AI89" s="142"/>
      <c r="AJ89" s="142"/>
      <c r="AK89" s="142"/>
      <c r="AL89" s="142"/>
      <c r="AM89" s="142"/>
      <c r="AN89" s="142"/>
      <c r="AO89" s="142"/>
      <c r="AP89" s="142"/>
      <c r="AQ89" s="142"/>
      <c r="AR89" s="142"/>
    </row>
    <row r="90" spans="2:44" ht="15" customHeight="1">
      <c r="B90" s="3708"/>
      <c r="C90" s="3697"/>
      <c r="D90" s="3697"/>
      <c r="E90" s="3697"/>
      <c r="F90" s="3697"/>
      <c r="G90" s="3697"/>
      <c r="H90" s="3698"/>
      <c r="I90" s="5"/>
      <c r="J90" s="3699"/>
      <c r="K90" s="3700"/>
      <c r="L90" s="3700"/>
      <c r="M90" s="3700"/>
      <c r="N90" s="3700"/>
      <c r="O90" s="3700"/>
      <c r="P90" s="3701"/>
      <c r="Q90" s="5"/>
      <c r="R90" s="3696"/>
      <c r="S90" s="3703"/>
      <c r="T90" s="3703"/>
      <c r="U90" s="3703"/>
      <c r="V90" s="3703"/>
      <c r="W90" s="3703"/>
      <c r="X90" s="3704"/>
      <c r="Y90" s="5"/>
      <c r="Z90" s="5"/>
      <c r="AA90" s="5"/>
      <c r="AB90" s="216">
        <v>1</v>
      </c>
      <c r="AE90" s="142"/>
      <c r="AF90" s="142"/>
      <c r="AG90" s="142"/>
      <c r="AH90" s="142"/>
      <c r="AI90" s="142"/>
      <c r="AJ90" s="142"/>
      <c r="AK90" s="142"/>
      <c r="AL90" s="142"/>
      <c r="AM90" s="142"/>
      <c r="AN90" s="142"/>
      <c r="AO90" s="142"/>
      <c r="AP90" s="142"/>
      <c r="AQ90" s="142"/>
      <c r="AR90" s="142"/>
    </row>
    <row r="91" spans="2:44">
      <c r="B91" s="5"/>
      <c r="C91" s="5"/>
      <c r="D91" s="5"/>
      <c r="E91" s="5"/>
      <c r="F91" s="5"/>
      <c r="G91" s="5"/>
      <c r="H91" s="5"/>
      <c r="I91" s="5"/>
      <c r="J91" s="5"/>
      <c r="K91" s="5"/>
      <c r="L91" s="5"/>
      <c r="M91" s="5"/>
      <c r="N91" s="5"/>
      <c r="O91" s="5"/>
      <c r="P91" s="5"/>
      <c r="Q91" s="5"/>
      <c r="R91" s="5"/>
      <c r="S91" s="5"/>
      <c r="T91" s="5"/>
      <c r="U91" s="5"/>
      <c r="V91" s="5"/>
      <c r="W91" s="5"/>
      <c r="X91" s="5"/>
      <c r="Y91" s="5"/>
      <c r="Z91" s="5"/>
      <c r="AA91" s="5"/>
      <c r="AB91" s="216">
        <v>1</v>
      </c>
      <c r="AE91" s="142"/>
      <c r="AF91" s="142"/>
      <c r="AG91" s="142"/>
      <c r="AH91" s="142"/>
      <c r="AI91" s="142"/>
      <c r="AJ91" s="142"/>
      <c r="AK91" s="142"/>
      <c r="AL91" s="142"/>
      <c r="AM91" s="142"/>
      <c r="AN91" s="142"/>
      <c r="AO91" s="142"/>
      <c r="AP91" s="142"/>
      <c r="AQ91" s="142"/>
      <c r="AR91" s="142"/>
    </row>
    <row r="92" spans="2:44" ht="15.75" customHeight="1" thickBot="1">
      <c r="B92" s="202">
        <v>3</v>
      </c>
      <c r="C92" s="202">
        <v>11</v>
      </c>
      <c r="D92" s="202">
        <v>11</v>
      </c>
      <c r="E92" s="202">
        <v>11</v>
      </c>
      <c r="F92" s="202">
        <v>11</v>
      </c>
      <c r="G92" s="202">
        <v>12</v>
      </c>
      <c r="H92" s="202">
        <v>40</v>
      </c>
      <c r="I92" s="5"/>
      <c r="J92" s="3699" t="s">
        <v>200</v>
      </c>
      <c r="K92" s="3700" t="s">
        <v>1803</v>
      </c>
      <c r="L92" s="3700"/>
      <c r="M92" s="3700"/>
      <c r="N92" s="3700"/>
      <c r="O92" s="3700"/>
      <c r="P92" s="3701"/>
      <c r="Q92" s="5"/>
      <c r="R92" s="3696" t="s">
        <v>200</v>
      </c>
      <c r="S92" s="3703" t="s">
        <v>1811</v>
      </c>
      <c r="T92" s="3703"/>
      <c r="U92" s="3703"/>
      <c r="V92" s="3703"/>
      <c r="W92" s="3703"/>
      <c r="X92" s="3704"/>
      <c r="Y92" s="5"/>
      <c r="Z92" s="5"/>
      <c r="AA92" s="5"/>
      <c r="AB92" s="216">
        <v>1</v>
      </c>
      <c r="AE92" s="142"/>
      <c r="AF92" s="142"/>
      <c r="AG92" s="142"/>
      <c r="AH92" s="142"/>
      <c r="AI92" s="142"/>
      <c r="AJ92" s="142"/>
      <c r="AK92" s="142"/>
      <c r="AL92" s="142"/>
      <c r="AM92" s="142"/>
      <c r="AN92" s="142"/>
      <c r="AO92" s="142"/>
      <c r="AP92" s="142"/>
      <c r="AQ92" s="142"/>
      <c r="AR92" s="142"/>
    </row>
    <row r="93" spans="2:44" ht="15" customHeight="1">
      <c r="B93" s="5"/>
      <c r="C93" s="5"/>
      <c r="D93" s="5"/>
      <c r="E93" s="5"/>
      <c r="F93" s="5"/>
      <c r="G93" s="5"/>
      <c r="H93" s="5"/>
      <c r="I93" s="5"/>
      <c r="J93" s="3699"/>
      <c r="K93" s="3700"/>
      <c r="L93" s="3700"/>
      <c r="M93" s="3700"/>
      <c r="N93" s="3700"/>
      <c r="O93" s="3700"/>
      <c r="P93" s="3701"/>
      <c r="Q93" s="5"/>
      <c r="R93" s="3696"/>
      <c r="S93" s="3703"/>
      <c r="T93" s="3703"/>
      <c r="U93" s="3703"/>
      <c r="V93" s="3703"/>
      <c r="W93" s="3703"/>
      <c r="X93" s="3704"/>
      <c r="Y93" s="5"/>
      <c r="Z93" s="5"/>
      <c r="AA93" s="5"/>
      <c r="AB93" s="216">
        <v>1</v>
      </c>
      <c r="AE93" s="142"/>
      <c r="AF93" s="142"/>
      <c r="AG93" s="142"/>
      <c r="AH93" s="142"/>
      <c r="AI93" s="142"/>
      <c r="AJ93" s="142"/>
      <c r="AK93" s="142"/>
      <c r="AL93" s="142"/>
      <c r="AM93" s="142"/>
      <c r="AN93" s="142"/>
      <c r="AO93" s="142"/>
      <c r="AP93" s="142"/>
      <c r="AQ93" s="142"/>
      <c r="AR93" s="142"/>
    </row>
    <row r="94" spans="2:44" ht="15.75">
      <c r="B94" s="133" t="s">
        <v>1285</v>
      </c>
      <c r="C94" s="5"/>
      <c r="D94" s="5"/>
      <c r="E94" s="5"/>
      <c r="F94" s="5"/>
      <c r="G94" s="5"/>
      <c r="H94" s="5"/>
      <c r="I94" s="5"/>
      <c r="J94" s="5"/>
      <c r="K94" s="5"/>
      <c r="L94" s="5"/>
      <c r="M94" s="5"/>
      <c r="N94" s="5"/>
      <c r="O94" s="5"/>
      <c r="P94" s="5"/>
      <c r="Q94" s="5"/>
      <c r="R94" s="5"/>
      <c r="S94" s="5"/>
      <c r="T94" s="5"/>
      <c r="U94" s="5"/>
      <c r="V94" s="5"/>
      <c r="W94" s="5"/>
      <c r="X94" s="5"/>
      <c r="Y94" s="5"/>
      <c r="Z94" s="5"/>
      <c r="AA94" s="5"/>
      <c r="AB94" s="216">
        <v>1</v>
      </c>
      <c r="AE94" s="142"/>
      <c r="AF94" s="142"/>
      <c r="AG94" s="142"/>
      <c r="AH94" s="142"/>
      <c r="AI94" s="142"/>
      <c r="AJ94" s="142"/>
      <c r="AK94" s="142"/>
      <c r="AL94" s="142"/>
      <c r="AM94" s="142"/>
      <c r="AN94" s="142"/>
      <c r="AO94" s="142"/>
      <c r="AP94" s="142"/>
      <c r="AQ94" s="142"/>
      <c r="AR94" s="142"/>
    </row>
    <row r="95" spans="2:44" ht="15.75" customHeight="1" thickBot="1">
      <c r="B95" s="3721" t="s">
        <v>830</v>
      </c>
      <c r="C95" s="3722" t="s">
        <v>1104</v>
      </c>
      <c r="D95" s="3722"/>
      <c r="E95" s="3722"/>
      <c r="F95" s="3722"/>
      <c r="G95" s="3722"/>
      <c r="H95" s="3723"/>
      <c r="I95" s="5"/>
      <c r="J95" s="3699" t="s">
        <v>200</v>
      </c>
      <c r="K95" s="3700" t="s">
        <v>1805</v>
      </c>
      <c r="L95" s="3700"/>
      <c r="M95" s="3700"/>
      <c r="N95" s="3700"/>
      <c r="O95" s="3700"/>
      <c r="P95" s="3701"/>
      <c r="Q95" s="5"/>
      <c r="R95" s="202">
        <v>3</v>
      </c>
      <c r="S95" s="202">
        <v>11</v>
      </c>
      <c r="T95" s="202">
        <v>11</v>
      </c>
      <c r="U95" s="202">
        <v>11</v>
      </c>
      <c r="V95" s="202">
        <v>11</v>
      </c>
      <c r="W95" s="202">
        <v>12</v>
      </c>
      <c r="X95" s="202">
        <v>40</v>
      </c>
      <c r="Y95" s="5"/>
      <c r="Z95" s="5"/>
      <c r="AA95" s="5"/>
      <c r="AB95" s="216">
        <v>1</v>
      </c>
      <c r="AE95" s="142"/>
      <c r="AF95" s="142"/>
      <c r="AG95" s="142"/>
      <c r="AH95" s="142"/>
      <c r="AI95" s="142"/>
      <c r="AJ95" s="142"/>
      <c r="AK95" s="142"/>
      <c r="AL95" s="142"/>
      <c r="AM95" s="142"/>
      <c r="AN95" s="142"/>
      <c r="AO95" s="142"/>
      <c r="AP95" s="142"/>
      <c r="AQ95" s="142"/>
      <c r="AR95" s="142"/>
    </row>
    <row r="96" spans="2:44" ht="15" customHeight="1">
      <c r="B96" s="3721"/>
      <c r="C96" s="3722"/>
      <c r="D96" s="3722"/>
      <c r="E96" s="3722"/>
      <c r="F96" s="3722"/>
      <c r="G96" s="3722"/>
      <c r="H96" s="3723"/>
      <c r="I96" s="5"/>
      <c r="J96" s="3699"/>
      <c r="K96" s="3700"/>
      <c r="L96" s="3700"/>
      <c r="M96" s="3700"/>
      <c r="N96" s="3700"/>
      <c r="O96" s="3700"/>
      <c r="P96" s="3701"/>
      <c r="Q96" s="5"/>
      <c r="R96" s="5"/>
      <c r="S96" s="5"/>
      <c r="T96" s="5"/>
      <c r="U96" s="5"/>
      <c r="V96" s="5"/>
      <c r="W96" s="5"/>
      <c r="X96" s="5"/>
      <c r="Y96" s="5"/>
      <c r="Z96" s="5"/>
      <c r="AA96" s="5"/>
      <c r="AB96" s="216">
        <v>1</v>
      </c>
      <c r="AE96" s="142"/>
      <c r="AF96" s="142"/>
      <c r="AG96" s="142"/>
      <c r="AH96" s="142"/>
      <c r="AI96" s="142"/>
      <c r="AJ96" s="142"/>
      <c r="AK96" s="142"/>
      <c r="AL96" s="142"/>
      <c r="AM96" s="142"/>
      <c r="AN96" s="142"/>
      <c r="AO96" s="142"/>
      <c r="AP96" s="142"/>
      <c r="AQ96" s="142"/>
      <c r="AR96" s="142"/>
    </row>
    <row r="97" spans="1:44">
      <c r="B97" s="5"/>
      <c r="C97" s="5"/>
      <c r="D97" s="5"/>
      <c r="E97" s="5"/>
      <c r="F97" s="5"/>
      <c r="G97" s="5"/>
      <c r="H97" s="5"/>
      <c r="I97" s="5"/>
      <c r="J97" s="5"/>
      <c r="K97" s="5"/>
      <c r="L97" s="5"/>
      <c r="M97" s="5"/>
      <c r="N97" s="5"/>
      <c r="O97" s="5"/>
      <c r="P97" s="5"/>
      <c r="Q97" s="5"/>
      <c r="R97" s="5"/>
      <c r="S97" s="5"/>
      <c r="T97" s="5"/>
      <c r="U97" s="5"/>
      <c r="V97" s="5"/>
      <c r="W97" s="5"/>
      <c r="X97" s="5"/>
      <c r="Y97" s="5"/>
      <c r="Z97" s="5"/>
      <c r="AA97" s="5"/>
      <c r="AB97" s="216">
        <v>1</v>
      </c>
      <c r="AE97" s="142"/>
      <c r="AF97" s="142"/>
      <c r="AG97" s="142"/>
      <c r="AH97" s="142"/>
      <c r="AI97" s="142"/>
      <c r="AJ97" s="142"/>
      <c r="AK97" s="142"/>
      <c r="AL97" s="142"/>
      <c r="AM97" s="142"/>
      <c r="AN97" s="142"/>
      <c r="AO97" s="142"/>
      <c r="AP97" s="142"/>
      <c r="AQ97" s="142"/>
      <c r="AR97" s="142"/>
    </row>
    <row r="98" spans="1:44" ht="15" customHeight="1">
      <c r="B98" s="3721" t="s">
        <v>830</v>
      </c>
      <c r="C98" s="3722" t="s">
        <v>1284</v>
      </c>
      <c r="D98" s="3722"/>
      <c r="E98" s="3722"/>
      <c r="F98" s="3722"/>
      <c r="G98" s="3722"/>
      <c r="H98" s="3723"/>
      <c r="I98" s="5"/>
      <c r="J98" s="3699" t="s">
        <v>200</v>
      </c>
      <c r="K98" s="3700" t="s">
        <v>1806</v>
      </c>
      <c r="L98" s="3700"/>
      <c r="M98" s="3700"/>
      <c r="N98" s="3700"/>
      <c r="O98" s="3700"/>
      <c r="P98" s="3701"/>
      <c r="Q98" s="5"/>
      <c r="R98" s="5"/>
      <c r="S98" s="5"/>
      <c r="T98" s="5"/>
      <c r="U98" s="5"/>
      <c r="V98" s="5"/>
      <c r="W98" s="5"/>
      <c r="X98" s="5"/>
      <c r="Y98" s="5"/>
      <c r="Z98" s="5"/>
      <c r="AA98" s="5"/>
      <c r="AB98" s="216">
        <v>1</v>
      </c>
      <c r="AE98" s="142"/>
      <c r="AF98" s="142"/>
      <c r="AG98" s="142"/>
      <c r="AH98" s="142"/>
      <c r="AI98" s="142"/>
      <c r="AJ98" s="142"/>
      <c r="AK98" s="142"/>
      <c r="AL98" s="142"/>
      <c r="AM98" s="142"/>
      <c r="AN98" s="142"/>
      <c r="AO98" s="142"/>
      <c r="AP98" s="142"/>
      <c r="AQ98" s="142"/>
      <c r="AR98" s="142"/>
    </row>
    <row r="99" spans="1:44" ht="15" customHeight="1">
      <c r="B99" s="3721"/>
      <c r="C99" s="3722"/>
      <c r="D99" s="3722"/>
      <c r="E99" s="3722"/>
      <c r="F99" s="3722"/>
      <c r="G99" s="3722"/>
      <c r="H99" s="3723"/>
      <c r="I99" s="5"/>
      <c r="J99" s="3699"/>
      <c r="K99" s="3700"/>
      <c r="L99" s="3700"/>
      <c r="M99" s="3700"/>
      <c r="N99" s="3700"/>
      <c r="O99" s="3700"/>
      <c r="P99" s="3701"/>
      <c r="Q99" s="5"/>
      <c r="R99" s="5"/>
      <c r="S99" s="5"/>
      <c r="T99" s="5"/>
      <c r="U99" s="5"/>
      <c r="V99" s="5"/>
      <c r="W99" s="5"/>
      <c r="X99" s="5"/>
      <c r="Y99" s="5"/>
      <c r="Z99" s="5"/>
      <c r="AA99" s="5"/>
      <c r="AB99" s="216">
        <v>1</v>
      </c>
      <c r="AE99" s="142"/>
      <c r="AJ99" s="142"/>
      <c r="AK99" s="142"/>
      <c r="AL99" s="142"/>
      <c r="AM99" s="142"/>
      <c r="AN99" s="142"/>
      <c r="AO99" s="142"/>
      <c r="AP99" s="142"/>
      <c r="AQ99" s="142"/>
      <c r="AR99" s="142"/>
    </row>
    <row r="100" spans="1:44">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216">
        <v>1</v>
      </c>
      <c r="AE100" s="142"/>
      <c r="AJ100" s="142"/>
      <c r="AK100" s="142"/>
      <c r="AL100" s="142"/>
      <c r="AM100" s="142"/>
      <c r="AN100" s="142"/>
      <c r="AO100" s="142"/>
      <c r="AP100" s="142"/>
      <c r="AQ100" s="142"/>
      <c r="AR100" s="142"/>
    </row>
    <row r="101" spans="1:44" ht="15" customHeight="1">
      <c r="B101" s="3724" t="s">
        <v>1282</v>
      </c>
      <c r="C101" s="3725" t="s">
        <v>1105</v>
      </c>
      <c r="D101" s="3725"/>
      <c r="E101" s="3725"/>
      <c r="F101" s="3725"/>
      <c r="G101" s="3725"/>
      <c r="H101" s="3726"/>
      <c r="I101" s="5"/>
      <c r="J101" s="3699" t="s">
        <v>200</v>
      </c>
      <c r="K101" s="3700"/>
      <c r="L101" s="3700"/>
      <c r="M101" s="3700"/>
      <c r="N101" s="3700"/>
      <c r="O101" s="3700"/>
      <c r="P101" s="3701"/>
      <c r="Q101" s="5"/>
      <c r="R101" s="5"/>
      <c r="S101" s="5"/>
      <c r="T101" s="5"/>
      <c r="U101" s="5"/>
      <c r="V101" s="5"/>
      <c r="W101" s="5"/>
      <c r="X101" s="5"/>
      <c r="Y101" s="5"/>
      <c r="Z101" s="5"/>
      <c r="AA101" s="5"/>
      <c r="AB101" s="216">
        <v>1</v>
      </c>
      <c r="AE101" s="142"/>
      <c r="AJ101" s="142"/>
      <c r="AK101" s="142"/>
      <c r="AL101" s="142"/>
      <c r="AM101" s="142"/>
      <c r="AN101" s="142"/>
      <c r="AO101" s="142"/>
      <c r="AP101" s="142"/>
      <c r="AQ101" s="142"/>
      <c r="AR101" s="142"/>
    </row>
    <row r="102" spans="1:44" ht="15" customHeight="1">
      <c r="B102" s="3724"/>
      <c r="C102" s="3725"/>
      <c r="D102" s="3725"/>
      <c r="E102" s="3725"/>
      <c r="F102" s="3725"/>
      <c r="G102" s="3725"/>
      <c r="H102" s="3726"/>
      <c r="I102" s="5"/>
      <c r="J102" s="3699"/>
      <c r="K102" s="3700"/>
      <c r="L102" s="3700"/>
      <c r="M102" s="3700"/>
      <c r="N102" s="3700"/>
      <c r="O102" s="3700"/>
      <c r="P102" s="3701"/>
      <c r="Q102" s="5"/>
      <c r="R102" s="5"/>
      <c r="S102" s="5"/>
      <c r="T102" s="5"/>
      <c r="U102" s="5"/>
      <c r="V102" s="5"/>
      <c r="W102" s="5"/>
      <c r="X102" s="5"/>
      <c r="Y102" s="5"/>
      <c r="Z102" s="5"/>
      <c r="AA102" s="5"/>
      <c r="AB102" s="216">
        <v>1</v>
      </c>
      <c r="AE102" s="142"/>
      <c r="AJ102" s="142"/>
      <c r="AK102" s="142"/>
      <c r="AL102" s="142"/>
      <c r="AM102" s="142"/>
      <c r="AN102" s="142"/>
      <c r="AO102" s="142"/>
      <c r="AP102" s="142"/>
      <c r="AQ102" s="142"/>
      <c r="AR102" s="142"/>
    </row>
    <row r="103" spans="1:44">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216">
        <v>1</v>
      </c>
      <c r="AE103" s="142"/>
      <c r="AJ103" s="142"/>
      <c r="AK103" s="142"/>
      <c r="AL103" s="142"/>
      <c r="AM103" s="142"/>
      <c r="AN103" s="142"/>
      <c r="AO103" s="142"/>
      <c r="AP103" s="142"/>
      <c r="AQ103" s="142"/>
      <c r="AR103" s="142"/>
    </row>
    <row r="104" spans="1:44" ht="15" customHeight="1">
      <c r="B104" s="3724" t="s">
        <v>1282</v>
      </c>
      <c r="C104" s="3725" t="s">
        <v>737</v>
      </c>
      <c r="D104" s="3725"/>
      <c r="E104" s="3725"/>
      <c r="F104" s="3725"/>
      <c r="G104" s="3725"/>
      <c r="H104" s="3726"/>
      <c r="I104" s="5"/>
      <c r="J104" s="3699" t="s">
        <v>200</v>
      </c>
      <c r="K104" s="3700"/>
      <c r="L104" s="3700"/>
      <c r="M104" s="3700"/>
      <c r="N104" s="3700"/>
      <c r="O104" s="3700"/>
      <c r="P104" s="3701"/>
      <c r="Q104" s="5"/>
      <c r="R104" s="5"/>
      <c r="S104" s="5"/>
      <c r="T104" s="5"/>
      <c r="U104" s="5"/>
      <c r="V104" s="5"/>
      <c r="W104" s="5"/>
      <c r="X104" s="5"/>
      <c r="Y104" s="5"/>
      <c r="Z104" s="5"/>
      <c r="AA104" s="5"/>
      <c r="AB104" s="216">
        <v>1</v>
      </c>
      <c r="AE104" s="142"/>
      <c r="AJ104" s="142"/>
      <c r="AK104" s="142"/>
      <c r="AL104" s="142"/>
      <c r="AM104" s="142"/>
      <c r="AN104" s="142"/>
      <c r="AO104" s="142"/>
      <c r="AP104" s="142"/>
      <c r="AQ104" s="142"/>
      <c r="AR104" s="142"/>
    </row>
    <row r="105" spans="1:44" ht="15" customHeight="1">
      <c r="B105" s="3724"/>
      <c r="C105" s="3725"/>
      <c r="D105" s="3725"/>
      <c r="E105" s="3725"/>
      <c r="F105" s="3725"/>
      <c r="G105" s="3725"/>
      <c r="H105" s="3726"/>
      <c r="I105" s="5"/>
      <c r="J105" s="3699"/>
      <c r="K105" s="3700"/>
      <c r="L105" s="3700"/>
      <c r="M105" s="3700"/>
      <c r="N105" s="3700"/>
      <c r="O105" s="3700"/>
      <c r="P105" s="3701"/>
      <c r="Q105" s="5"/>
      <c r="R105" s="5"/>
      <c r="S105" s="5"/>
      <c r="T105" s="5"/>
      <c r="U105" s="5"/>
      <c r="V105" s="5"/>
      <c r="W105" s="5"/>
      <c r="X105" s="5"/>
      <c r="Y105" s="5"/>
      <c r="Z105" s="5"/>
      <c r="AA105" s="5"/>
      <c r="AB105" s="216">
        <v>1</v>
      </c>
      <c r="AE105" s="142"/>
      <c r="AJ105" s="142"/>
      <c r="AK105" s="142"/>
      <c r="AL105" s="142"/>
      <c r="AM105" s="142"/>
      <c r="AN105" s="142"/>
      <c r="AO105" s="142"/>
      <c r="AP105" s="142"/>
      <c r="AQ105" s="142"/>
      <c r="AR105" s="142"/>
    </row>
    <row r="106" spans="1:44">
      <c r="S106" s="5"/>
      <c r="T106" s="5"/>
      <c r="U106" s="5"/>
      <c r="V106" s="5"/>
      <c r="W106" s="5"/>
      <c r="X106" s="5"/>
      <c r="Y106" s="5"/>
      <c r="Z106" s="5"/>
      <c r="AA106" s="5"/>
      <c r="AB106" s="216">
        <v>1</v>
      </c>
      <c r="AE106" s="142"/>
      <c r="AJ106" s="142"/>
      <c r="AK106" s="142"/>
      <c r="AL106" s="142"/>
      <c r="AM106" s="142"/>
      <c r="AN106" s="142"/>
      <c r="AO106" s="142"/>
      <c r="AP106" s="142"/>
      <c r="AQ106" s="142"/>
      <c r="AR106" s="142"/>
    </row>
    <row r="107" spans="1:44">
      <c r="A107" s="99"/>
      <c r="B107" s="5"/>
      <c r="C107" s="536" t="s">
        <v>79</v>
      </c>
      <c r="D107" s="5"/>
      <c r="H107" s="99"/>
      <c r="M107" s="5"/>
      <c r="O107" s="5"/>
      <c r="P107" s="5"/>
      <c r="Q107" s="536" t="s">
        <v>79</v>
      </c>
      <c r="R107" s="5"/>
      <c r="S107" s="5"/>
      <c r="T107" s="5"/>
      <c r="U107" s="5"/>
      <c r="V107" s="5"/>
      <c r="W107" s="5"/>
      <c r="X107" s="5"/>
      <c r="Y107" s="5"/>
      <c r="Z107" s="99"/>
      <c r="AA107" s="99"/>
      <c r="AB107" s="216">
        <v>1</v>
      </c>
    </row>
    <row r="108" spans="1:44" ht="15.75">
      <c r="A108" s="99"/>
      <c r="B108" s="3161"/>
      <c r="C108" s="3094">
        <v>30</v>
      </c>
      <c r="D108" s="3161" t="s">
        <v>1760</v>
      </c>
      <c r="H108" s="99"/>
      <c r="M108" s="5"/>
      <c r="O108" s="5"/>
      <c r="P108" s="3163"/>
      <c r="Q108" s="3094">
        <v>300</v>
      </c>
      <c r="R108" s="3163" t="s">
        <v>1749</v>
      </c>
      <c r="S108" s="5"/>
      <c r="T108" s="5"/>
      <c r="U108" s="5"/>
      <c r="V108" s="5"/>
      <c r="W108" s="5"/>
      <c r="X108" s="5"/>
      <c r="Y108" s="5"/>
      <c r="Z108" s="99"/>
      <c r="AA108" s="99"/>
      <c r="AB108" s="216">
        <v>1</v>
      </c>
    </row>
    <row r="109" spans="1:44" ht="15.75">
      <c r="A109" s="99"/>
      <c r="B109" s="3161"/>
      <c r="C109" s="3094">
        <v>60</v>
      </c>
      <c r="D109" s="3161" t="s">
        <v>1759</v>
      </c>
      <c r="H109" s="99"/>
      <c r="M109" s="5"/>
      <c r="O109" s="5"/>
      <c r="P109" s="3163"/>
      <c r="Q109" s="3094">
        <v>300</v>
      </c>
      <c r="R109" s="3163" t="s">
        <v>1753</v>
      </c>
      <c r="S109" s="5"/>
      <c r="T109" s="5"/>
      <c r="U109" s="5"/>
      <c r="V109" s="5"/>
      <c r="W109" s="5"/>
      <c r="X109" s="5"/>
      <c r="Y109" s="5"/>
      <c r="Z109" s="99"/>
      <c r="AA109" s="99"/>
      <c r="AB109" s="216">
        <v>1</v>
      </c>
      <c r="AD109"/>
    </row>
    <row r="110" spans="1:44" ht="15.75">
      <c r="A110" s="99"/>
      <c r="B110" s="3161"/>
      <c r="C110" s="3094">
        <v>75</v>
      </c>
      <c r="D110" s="3161" t="s">
        <v>1770</v>
      </c>
      <c r="H110" s="99"/>
      <c r="M110" s="5"/>
      <c r="O110" s="5"/>
      <c r="P110" s="3163"/>
      <c r="Q110" s="3094">
        <v>300</v>
      </c>
      <c r="R110" s="3163" t="s">
        <v>1742</v>
      </c>
      <c r="S110" s="5"/>
      <c r="T110" s="5"/>
      <c r="U110" s="5"/>
      <c r="V110" s="5"/>
      <c r="W110" s="5"/>
      <c r="X110" s="5"/>
      <c r="Y110" s="5"/>
      <c r="Z110" s="99"/>
      <c r="AA110" s="99"/>
      <c r="AB110" s="216">
        <v>1</v>
      </c>
      <c r="AD110"/>
    </row>
    <row r="111" spans="1:44" ht="15.75">
      <c r="A111" s="99"/>
      <c r="B111" s="3162"/>
      <c r="C111" s="3094">
        <v>120</v>
      </c>
      <c r="D111" s="3162" t="s">
        <v>1736</v>
      </c>
      <c r="H111" s="99"/>
      <c r="M111" s="5"/>
      <c r="O111" s="5"/>
      <c r="P111" s="3163"/>
      <c r="Q111" s="3094">
        <v>300</v>
      </c>
      <c r="R111" s="3163" t="s">
        <v>1743</v>
      </c>
      <c r="S111" s="5"/>
      <c r="T111" s="5"/>
      <c r="U111" s="5"/>
      <c r="V111" s="5"/>
      <c r="W111" s="5"/>
      <c r="X111" s="5"/>
      <c r="Y111" s="5"/>
      <c r="Z111" s="5"/>
      <c r="AA111" s="5"/>
      <c r="AB111" s="216">
        <v>1</v>
      </c>
      <c r="AD111"/>
    </row>
    <row r="112" spans="1:44" ht="15.75">
      <c r="A112" s="99"/>
      <c r="B112" s="3162"/>
      <c r="C112" s="3094">
        <v>120</v>
      </c>
      <c r="D112" s="3162" t="s">
        <v>1764</v>
      </c>
      <c r="H112" s="99"/>
      <c r="M112" s="5"/>
      <c r="N112" s="5"/>
      <c r="O112" s="5"/>
      <c r="P112" s="3163"/>
      <c r="Q112" s="3094">
        <v>300</v>
      </c>
      <c r="R112" s="3163" t="s">
        <v>1744</v>
      </c>
      <c r="S112" s="5"/>
      <c r="T112" s="5"/>
      <c r="U112" s="5"/>
      <c r="V112" s="5"/>
      <c r="W112" s="5"/>
      <c r="X112" s="5"/>
      <c r="Y112" s="5"/>
      <c r="Z112" s="5"/>
      <c r="AA112" s="5"/>
      <c r="AB112" s="216">
        <v>1</v>
      </c>
      <c r="AD112"/>
    </row>
    <row r="113" spans="1:30" ht="15.75">
      <c r="A113" s="99"/>
      <c r="B113" s="3162"/>
      <c r="C113" s="3094">
        <v>150</v>
      </c>
      <c r="D113" s="3162" t="s">
        <v>1738</v>
      </c>
      <c r="H113" s="99"/>
      <c r="M113" s="5"/>
      <c r="N113" s="5"/>
      <c r="O113" s="5"/>
      <c r="P113" s="3163"/>
      <c r="Q113" s="3094">
        <v>300</v>
      </c>
      <c r="R113" s="3163" t="s">
        <v>1766</v>
      </c>
      <c r="S113" s="5"/>
      <c r="T113" s="5"/>
      <c r="U113" s="5"/>
      <c r="V113" s="5"/>
      <c r="W113" s="5"/>
      <c r="X113" s="5"/>
      <c r="Y113" s="5"/>
      <c r="Z113" s="5"/>
      <c r="AA113" s="5"/>
      <c r="AB113" s="216">
        <v>1</v>
      </c>
      <c r="AD113"/>
    </row>
    <row r="114" spans="1:30" ht="15.75">
      <c r="A114" s="99"/>
      <c r="B114" s="3162"/>
      <c r="C114" s="3094">
        <v>150</v>
      </c>
      <c r="D114" s="3162" t="s">
        <v>1740</v>
      </c>
      <c r="H114" s="99"/>
      <c r="M114" s="5"/>
      <c r="N114" s="5"/>
      <c r="O114" s="5"/>
      <c r="P114" s="3163"/>
      <c r="Q114" s="3094">
        <v>300</v>
      </c>
      <c r="R114" s="3163" t="s">
        <v>1757</v>
      </c>
      <c r="S114" s="5"/>
      <c r="T114" s="5"/>
      <c r="U114" s="5"/>
      <c r="V114" s="5"/>
      <c r="W114" s="5"/>
      <c r="X114" s="5"/>
      <c r="Y114" s="5"/>
      <c r="Z114" s="5"/>
      <c r="AA114" s="5"/>
      <c r="AB114" s="216">
        <v>1</v>
      </c>
      <c r="AD114"/>
    </row>
    <row r="115" spans="1:30" ht="15.75">
      <c r="A115" s="99"/>
      <c r="B115" s="3162"/>
      <c r="C115" s="3094">
        <v>150</v>
      </c>
      <c r="D115" s="3162" t="s">
        <v>1758</v>
      </c>
      <c r="H115" s="99"/>
      <c r="M115" s="5"/>
      <c r="N115" s="5"/>
      <c r="O115" s="5"/>
      <c r="P115" s="3163"/>
      <c r="Q115" s="3094">
        <v>300</v>
      </c>
      <c r="R115" s="3163" t="s">
        <v>1746</v>
      </c>
      <c r="S115" s="5"/>
      <c r="T115" s="5"/>
      <c r="U115" s="5"/>
      <c r="V115" s="5"/>
      <c r="W115" s="5"/>
      <c r="X115" s="5"/>
      <c r="Y115" s="5"/>
      <c r="Z115" s="5"/>
      <c r="AA115" s="5"/>
      <c r="AB115" s="216">
        <v>1</v>
      </c>
      <c r="AD115"/>
    </row>
    <row r="116" spans="1:30" ht="15.75">
      <c r="A116" s="99"/>
      <c r="B116" s="3162"/>
      <c r="C116" s="3094">
        <v>150</v>
      </c>
      <c r="D116" s="3162" t="s">
        <v>1733</v>
      </c>
      <c r="H116" s="99"/>
      <c r="M116" s="5"/>
      <c r="N116" s="5"/>
      <c r="O116" s="5"/>
      <c r="P116" s="3163"/>
      <c r="Q116" s="3094">
        <v>300</v>
      </c>
      <c r="R116" s="3163" t="s">
        <v>1769</v>
      </c>
      <c r="S116" s="5"/>
      <c r="T116" s="5"/>
      <c r="U116" s="5"/>
      <c r="V116" s="5"/>
      <c r="W116" s="5"/>
      <c r="X116" s="5"/>
      <c r="Y116" s="5"/>
      <c r="Z116" s="5"/>
      <c r="AA116" s="5"/>
      <c r="AB116" s="216">
        <v>1</v>
      </c>
      <c r="AD116"/>
    </row>
    <row r="117" spans="1:30" ht="15.75">
      <c r="A117" s="99"/>
      <c r="B117" s="3162"/>
      <c r="C117" s="3094">
        <v>150</v>
      </c>
      <c r="D117" s="3162" t="s">
        <v>1641</v>
      </c>
      <c r="H117" s="99"/>
      <c r="M117" s="5"/>
      <c r="N117" s="5"/>
      <c r="O117" s="5"/>
      <c r="P117" s="3163"/>
      <c r="Q117" s="3094">
        <v>300</v>
      </c>
      <c r="R117" s="3163" t="s">
        <v>1747</v>
      </c>
      <c r="S117" s="5"/>
      <c r="T117" s="5"/>
      <c r="U117" s="5"/>
      <c r="V117" s="5"/>
      <c r="W117" s="5"/>
      <c r="X117" s="5"/>
      <c r="Y117" s="5"/>
      <c r="Z117" s="5"/>
      <c r="AA117" s="5"/>
      <c r="AB117" s="216">
        <v>1</v>
      </c>
      <c r="AD117"/>
    </row>
    <row r="118" spans="1:30" ht="15.75">
      <c r="A118" s="99"/>
      <c r="B118" s="3162"/>
      <c r="C118" s="3094">
        <v>180</v>
      </c>
      <c r="D118" s="3162" t="s">
        <v>1741</v>
      </c>
      <c r="H118" s="99"/>
      <c r="M118" s="5"/>
      <c r="N118" s="5"/>
      <c r="O118" s="5"/>
      <c r="P118" s="3163"/>
      <c r="Q118" s="3094">
        <v>300</v>
      </c>
      <c r="R118" s="3163" t="s">
        <v>1734</v>
      </c>
      <c r="S118" s="5"/>
      <c r="T118" s="5"/>
      <c r="U118" s="5"/>
      <c r="V118" s="5"/>
      <c r="W118" s="5"/>
      <c r="X118" s="5"/>
      <c r="Y118" s="5"/>
      <c r="Z118" s="5"/>
      <c r="AA118" s="5"/>
      <c r="AB118" s="216">
        <v>1</v>
      </c>
      <c r="AD118"/>
    </row>
    <row r="119" spans="1:30" ht="15.75">
      <c r="A119" s="99"/>
      <c r="B119" s="3162"/>
      <c r="C119" s="3094">
        <v>200</v>
      </c>
      <c r="D119" s="3162" t="s">
        <v>1745</v>
      </c>
      <c r="H119" s="99"/>
      <c r="M119" s="5"/>
      <c r="N119" s="5"/>
      <c r="O119" s="5"/>
      <c r="P119" s="3163"/>
      <c r="Q119" s="3094">
        <v>300</v>
      </c>
      <c r="R119" s="3163" t="s">
        <v>1739</v>
      </c>
      <c r="S119" s="5"/>
      <c r="T119" s="5"/>
      <c r="U119" s="5"/>
      <c r="V119" s="5"/>
      <c r="W119" s="5"/>
      <c r="X119" s="5"/>
      <c r="Y119" s="5"/>
      <c r="Z119" s="5"/>
      <c r="AA119" s="5"/>
      <c r="AB119" s="216">
        <v>1</v>
      </c>
      <c r="AD119"/>
    </row>
    <row r="120" spans="1:30" ht="15.75">
      <c r="A120" s="99"/>
      <c r="B120" s="3162"/>
      <c r="C120" s="3094">
        <v>200</v>
      </c>
      <c r="D120" s="3162" t="s">
        <v>1761</v>
      </c>
      <c r="H120" s="99"/>
      <c r="M120" s="5"/>
      <c r="N120" s="5"/>
      <c r="O120" s="5"/>
      <c r="P120" s="3163"/>
      <c r="Q120" s="3094">
        <v>330</v>
      </c>
      <c r="R120" s="3163" t="s">
        <v>1763</v>
      </c>
      <c r="S120" s="5"/>
      <c r="T120" s="5"/>
      <c r="U120" s="5"/>
      <c r="V120" s="5"/>
      <c r="W120" s="5"/>
      <c r="X120" s="5"/>
      <c r="Y120" s="5"/>
      <c r="Z120" s="5"/>
      <c r="AA120" s="5"/>
      <c r="AB120" s="216">
        <v>1</v>
      </c>
      <c r="AD120"/>
    </row>
    <row r="121" spans="1:30" ht="15.75">
      <c r="A121" s="99"/>
      <c r="B121" s="3162"/>
      <c r="C121" s="3094">
        <v>200</v>
      </c>
      <c r="D121" s="3162" t="s">
        <v>1768</v>
      </c>
      <c r="H121" s="99"/>
      <c r="M121" s="5"/>
      <c r="N121" s="5"/>
      <c r="O121" s="5"/>
      <c r="P121" s="3163"/>
      <c r="Q121" s="3094">
        <v>350</v>
      </c>
      <c r="R121" s="3163" t="s">
        <v>1748</v>
      </c>
      <c r="S121" s="5"/>
      <c r="T121" s="5"/>
      <c r="U121" s="5"/>
      <c r="V121" s="5"/>
      <c r="W121" s="5"/>
      <c r="X121" s="5"/>
      <c r="Y121" s="5"/>
      <c r="Z121" s="5"/>
      <c r="AA121" s="5"/>
      <c r="AB121" s="216">
        <v>1</v>
      </c>
      <c r="AD121"/>
    </row>
    <row r="122" spans="1:30" ht="15.75">
      <c r="A122" s="99"/>
      <c r="B122" s="3162"/>
      <c r="C122" s="3094">
        <v>200</v>
      </c>
      <c r="D122" s="3162" t="s">
        <v>1765</v>
      </c>
      <c r="H122" s="99"/>
      <c r="M122" s="5"/>
      <c r="N122" s="5"/>
      <c r="O122" s="5"/>
      <c r="P122" s="3163"/>
      <c r="Q122" s="3094">
        <v>350</v>
      </c>
      <c r="R122" s="3163" t="s">
        <v>1750</v>
      </c>
      <c r="S122" s="5"/>
      <c r="T122" s="5"/>
      <c r="U122" s="5"/>
      <c r="V122" s="5"/>
      <c r="W122" s="5"/>
      <c r="X122" s="5"/>
      <c r="Y122" s="5"/>
      <c r="Z122" s="5"/>
      <c r="AA122" s="5"/>
      <c r="AB122" s="216">
        <v>1</v>
      </c>
      <c r="AD122"/>
    </row>
    <row r="123" spans="1:30" ht="15.75">
      <c r="A123" s="99"/>
      <c r="B123" s="3162"/>
      <c r="C123" s="3094">
        <v>200</v>
      </c>
      <c r="D123" s="3162" t="s">
        <v>1731</v>
      </c>
      <c r="H123" s="99"/>
      <c r="M123" s="5"/>
      <c r="N123" s="5"/>
      <c r="O123" s="5"/>
      <c r="P123" s="3163"/>
      <c r="Q123" s="3094">
        <v>350</v>
      </c>
      <c r="R123" s="3163" t="s">
        <v>1751</v>
      </c>
      <c r="S123" s="5"/>
      <c r="T123" s="5"/>
      <c r="U123" s="5"/>
      <c r="V123" s="5"/>
      <c r="W123" s="5"/>
      <c r="X123" s="5"/>
      <c r="Y123" s="5"/>
      <c r="Z123" s="5"/>
      <c r="AA123" s="5"/>
      <c r="AB123" s="216">
        <v>1</v>
      </c>
      <c r="AD123"/>
    </row>
    <row r="124" spans="1:30" ht="15.75">
      <c r="A124" s="99"/>
      <c r="B124" s="3163"/>
      <c r="C124" s="3094">
        <v>215</v>
      </c>
      <c r="D124" s="3163" t="s">
        <v>1730</v>
      </c>
      <c r="H124" s="99"/>
      <c r="M124" s="5"/>
      <c r="N124" s="5"/>
      <c r="O124" s="5"/>
      <c r="P124" s="3163"/>
      <c r="Q124" s="3094">
        <v>350</v>
      </c>
      <c r="R124" s="3163" t="s">
        <v>1752</v>
      </c>
      <c r="S124" s="5"/>
      <c r="T124" s="5"/>
      <c r="U124" s="5"/>
      <c r="V124" s="5"/>
      <c r="W124" s="5"/>
      <c r="X124" s="5"/>
      <c r="Y124" s="5"/>
      <c r="Z124" s="5"/>
      <c r="AA124" s="5"/>
      <c r="AB124" s="216">
        <v>1</v>
      </c>
      <c r="AD124"/>
    </row>
    <row r="125" spans="1:30" ht="15.75">
      <c r="A125" s="99"/>
      <c r="B125" s="3163"/>
      <c r="C125" s="3094">
        <v>240</v>
      </c>
      <c r="D125" s="3163" t="s">
        <v>1729</v>
      </c>
      <c r="H125" s="99"/>
      <c r="M125" s="5"/>
      <c r="N125" s="5"/>
      <c r="O125" s="5"/>
      <c r="P125" s="3163"/>
      <c r="Q125" s="3094">
        <v>350</v>
      </c>
      <c r="R125" s="3163" t="s">
        <v>1732</v>
      </c>
      <c r="S125" s="5"/>
      <c r="T125" s="5"/>
      <c r="U125" s="5"/>
      <c r="V125" s="5"/>
      <c r="W125" s="5"/>
      <c r="X125" s="5"/>
      <c r="Y125" s="5"/>
      <c r="Z125" s="5"/>
      <c r="AA125" s="5"/>
      <c r="AB125" s="216">
        <v>1</v>
      </c>
      <c r="AD125"/>
    </row>
    <row r="126" spans="1:30" ht="15.75">
      <c r="A126" s="99"/>
      <c r="B126" s="3163"/>
      <c r="C126" s="3094">
        <v>250</v>
      </c>
      <c r="D126" s="3163" t="s">
        <v>1754</v>
      </c>
      <c r="H126" s="99"/>
      <c r="M126" s="5"/>
      <c r="N126" s="5"/>
      <c r="O126" s="5"/>
      <c r="P126" s="3163"/>
      <c r="Q126" s="3094">
        <v>350</v>
      </c>
      <c r="R126" s="3163" t="s">
        <v>1767</v>
      </c>
      <c r="S126" s="5"/>
      <c r="T126" s="5"/>
      <c r="U126" s="5"/>
      <c r="V126" s="5"/>
      <c r="W126" s="5"/>
      <c r="X126" s="5"/>
      <c r="Y126" s="5"/>
      <c r="Z126" s="5"/>
      <c r="AA126" s="5"/>
      <c r="AB126" s="216">
        <v>1</v>
      </c>
      <c r="AD126"/>
    </row>
    <row r="127" spans="1:30" ht="15.75">
      <c r="A127" s="99"/>
      <c r="B127" s="3163"/>
      <c r="C127" s="3094">
        <v>250</v>
      </c>
      <c r="D127" s="3163" t="s">
        <v>1755</v>
      </c>
      <c r="H127" s="99"/>
      <c r="M127" s="5"/>
      <c r="N127" s="5"/>
      <c r="O127" s="5"/>
      <c r="P127" s="3163"/>
      <c r="Q127" s="3094">
        <v>350</v>
      </c>
      <c r="R127" s="3163" t="s">
        <v>1735</v>
      </c>
      <c r="S127" s="5"/>
      <c r="T127" s="5"/>
      <c r="U127" s="5"/>
      <c r="V127" s="5"/>
      <c r="W127" s="5"/>
      <c r="X127" s="5"/>
      <c r="Y127" s="5"/>
      <c r="Z127" s="5"/>
      <c r="AA127" s="5"/>
      <c r="AB127" s="216">
        <v>1</v>
      </c>
      <c r="AD127"/>
    </row>
    <row r="128" spans="1:30" ht="15.75">
      <c r="A128" s="99"/>
      <c r="B128" s="3163"/>
      <c r="C128" s="3094">
        <v>250</v>
      </c>
      <c r="D128" s="3163" t="s">
        <v>1756</v>
      </c>
      <c r="H128" s="99"/>
      <c r="M128" s="5"/>
      <c r="N128" s="5"/>
      <c r="O128" s="5"/>
      <c r="P128" s="3163"/>
      <c r="Q128" s="3094">
        <v>500</v>
      </c>
      <c r="R128" s="3163" t="s">
        <v>1737</v>
      </c>
      <c r="S128" s="5"/>
      <c r="T128" s="5"/>
      <c r="U128" s="5"/>
      <c r="V128" s="5"/>
      <c r="W128" s="5"/>
      <c r="X128" s="5"/>
      <c r="Y128" s="5"/>
      <c r="Z128" s="5"/>
      <c r="AA128" s="5"/>
      <c r="AB128" s="216">
        <v>1</v>
      </c>
      <c r="AD128"/>
    </row>
    <row r="129" spans="1:30" ht="15.75">
      <c r="A129" s="99"/>
      <c r="B129" s="3163"/>
      <c r="C129" s="3094">
        <v>250</v>
      </c>
      <c r="D129" s="3163" t="s">
        <v>1762</v>
      </c>
      <c r="H129" s="99"/>
      <c r="M129" s="5"/>
      <c r="N129" s="5"/>
      <c r="O129" s="5"/>
      <c r="P129" s="3163"/>
      <c r="Q129" s="3094">
        <v>500</v>
      </c>
      <c r="R129" s="3163" t="s">
        <v>1728</v>
      </c>
      <c r="S129" s="5"/>
      <c r="T129" s="5"/>
      <c r="U129" s="5"/>
      <c r="V129" s="5"/>
      <c r="W129" s="5"/>
      <c r="X129" s="5"/>
      <c r="Y129" s="5"/>
      <c r="Z129" s="5"/>
      <c r="AA129" s="5"/>
      <c r="AB129" s="216">
        <v>1</v>
      </c>
      <c r="AD129"/>
    </row>
    <row r="130" spans="1:30">
      <c r="A130" s="99"/>
      <c r="H130" s="99"/>
      <c r="M130" s="5"/>
      <c r="N130" s="5"/>
      <c r="O130" s="5"/>
      <c r="P130" s="5"/>
      <c r="Q130" s="5"/>
      <c r="R130" s="5"/>
      <c r="S130" s="5"/>
      <c r="T130" s="5"/>
      <c r="U130" s="5"/>
      <c r="V130" s="5"/>
      <c r="W130" s="5"/>
      <c r="X130" s="5"/>
      <c r="Y130" s="5"/>
      <c r="Z130" s="5"/>
      <c r="AA130" s="5"/>
      <c r="AB130" s="216">
        <v>1</v>
      </c>
      <c r="AD130"/>
    </row>
    <row r="131" spans="1:30" ht="15.75" thickBot="1">
      <c r="A131" s="99"/>
      <c r="H131" s="99"/>
      <c r="M131" s="5"/>
      <c r="N131" s="5"/>
      <c r="O131" s="5"/>
      <c r="P131" s="5"/>
      <c r="Q131" s="5"/>
      <c r="R131" s="5"/>
      <c r="S131" s="5"/>
      <c r="T131" s="5"/>
      <c r="U131" s="5"/>
      <c r="V131" s="5"/>
      <c r="W131" s="5"/>
      <c r="X131" s="5"/>
      <c r="Y131" s="5"/>
      <c r="Z131" s="5"/>
      <c r="AA131" s="5"/>
      <c r="AB131" s="216">
        <v>1</v>
      </c>
      <c r="AD131"/>
    </row>
    <row r="132" spans="1:30">
      <c r="B132" s="176" t="s">
        <v>43</v>
      </c>
      <c r="P132" s="176" t="s">
        <v>43</v>
      </c>
      <c r="S132" s="5"/>
      <c r="T132" s="5"/>
      <c r="U132" s="5"/>
      <c r="V132" s="5"/>
      <c r="W132" s="5"/>
      <c r="X132" s="5"/>
      <c r="Y132" s="5"/>
      <c r="Z132" s="5"/>
      <c r="AA132" s="5"/>
      <c r="AB132" s="216">
        <v>1</v>
      </c>
      <c r="AD132"/>
    </row>
    <row r="133" spans="1:30" ht="15.75">
      <c r="B133" s="3317" t="s">
        <v>43</v>
      </c>
      <c r="C133" s="5" t="s">
        <v>1612</v>
      </c>
      <c r="D133" s="5"/>
      <c r="E133" s="5"/>
      <c r="F133" s="5"/>
      <c r="G133" s="5"/>
      <c r="H133" s="5"/>
      <c r="I133" s="5"/>
      <c r="J133" s="5"/>
      <c r="K133" s="5"/>
      <c r="L133" s="5"/>
      <c r="M133" s="5"/>
      <c r="N133" s="5"/>
      <c r="P133" s="3317" t="s">
        <v>43</v>
      </c>
      <c r="Q133" s="5" t="s">
        <v>1586</v>
      </c>
      <c r="R133" s="5"/>
      <c r="S133" s="5"/>
      <c r="T133" s="5"/>
      <c r="U133" s="5"/>
      <c r="V133" s="5"/>
      <c r="W133" s="5"/>
      <c r="X133" s="5"/>
      <c r="Y133" s="5"/>
      <c r="Z133" s="5"/>
      <c r="AA133" s="5"/>
      <c r="AB133" s="216">
        <v>1</v>
      </c>
      <c r="AD133"/>
    </row>
    <row r="134" spans="1:30" ht="15.75">
      <c r="B134" s="187" t="str">
        <f t="shared" ref="B134:B153" si="0">IF(D134&lt;&gt;"","A","►")</f>
        <v>A</v>
      </c>
      <c r="C134" s="5"/>
      <c r="D134" s="51" t="s">
        <v>1658</v>
      </c>
      <c r="E134" s="5"/>
      <c r="F134" s="5"/>
      <c r="G134" s="5"/>
      <c r="H134" s="5"/>
      <c r="I134" s="5"/>
      <c r="J134" s="5"/>
      <c r="K134" s="5"/>
      <c r="L134" s="5"/>
      <c r="M134" s="5"/>
      <c r="N134" s="5"/>
      <c r="P134" s="187" t="str">
        <f t="shared" ref="P134:P197" si="1">IF(R134&lt;&gt;"","A","►")</f>
        <v>►</v>
      </c>
      <c r="Q134" s="5"/>
      <c r="R134" s="5"/>
      <c r="S134" s="5"/>
      <c r="T134" s="5"/>
      <c r="U134" s="5"/>
      <c r="V134" s="5"/>
      <c r="W134" s="5"/>
      <c r="X134" s="5"/>
      <c r="Y134" s="5"/>
      <c r="Z134" s="5"/>
      <c r="AA134" s="5"/>
      <c r="AB134" s="216">
        <v>1</v>
      </c>
      <c r="AD134"/>
    </row>
    <row r="135" spans="1:30" ht="18">
      <c r="B135" s="187" t="str">
        <f t="shared" si="0"/>
        <v>A</v>
      </c>
      <c r="C135" s="5"/>
      <c r="D135" s="51" t="s">
        <v>1614</v>
      </c>
      <c r="E135" s="5"/>
      <c r="F135" s="5"/>
      <c r="G135" s="5"/>
      <c r="H135" s="5"/>
      <c r="I135" s="5"/>
      <c r="J135" s="5"/>
      <c r="K135" s="5"/>
      <c r="L135" s="5"/>
      <c r="M135" s="5"/>
      <c r="N135" s="5"/>
      <c r="P135" s="187" t="str">
        <f t="shared" si="1"/>
        <v>A</v>
      </c>
      <c r="Q135" s="5"/>
      <c r="R135" s="366" t="s">
        <v>1587</v>
      </c>
      <c r="S135" s="5"/>
      <c r="T135" s="5"/>
      <c r="U135" s="5"/>
      <c r="V135" s="5"/>
      <c r="W135" s="5"/>
      <c r="X135" s="5"/>
      <c r="Y135" s="5"/>
      <c r="Z135" s="5"/>
      <c r="AA135" s="5"/>
      <c r="AB135" s="216">
        <v>1</v>
      </c>
      <c r="AD135"/>
    </row>
    <row r="136" spans="1:30" ht="15.75">
      <c r="B136" s="187" t="str">
        <f t="shared" si="0"/>
        <v>A</v>
      </c>
      <c r="C136" s="5"/>
      <c r="D136" s="5" t="s">
        <v>1507</v>
      </c>
      <c r="E136" s="5"/>
      <c r="F136" s="5"/>
      <c r="G136" s="5"/>
      <c r="H136" s="5"/>
      <c r="I136" s="5"/>
      <c r="J136" s="5"/>
      <c r="K136" s="5"/>
      <c r="L136" s="5"/>
      <c r="M136" s="5"/>
      <c r="N136" s="5"/>
      <c r="P136" s="187" t="str">
        <f t="shared" si="1"/>
        <v>►</v>
      </c>
      <c r="Q136" s="5"/>
      <c r="R136" s="48"/>
      <c r="S136" s="5"/>
      <c r="T136" s="5"/>
      <c r="U136" s="5"/>
      <c r="V136" s="5"/>
      <c r="W136" s="5"/>
      <c r="X136" s="5"/>
      <c r="Y136" s="5"/>
      <c r="Z136" s="5"/>
      <c r="AA136" s="5"/>
      <c r="AB136" s="216">
        <v>1</v>
      </c>
      <c r="AD136"/>
    </row>
    <row r="137" spans="1:30" ht="15.75">
      <c r="B137" s="187" t="str">
        <f t="shared" si="0"/>
        <v>►</v>
      </c>
      <c r="C137" s="5"/>
      <c r="D137" s="51"/>
      <c r="E137" s="5"/>
      <c r="F137" s="5"/>
      <c r="G137" s="5"/>
      <c r="H137" s="5"/>
      <c r="I137" s="5"/>
      <c r="J137" s="5"/>
      <c r="K137" s="5"/>
      <c r="L137" s="5"/>
      <c r="M137" s="5"/>
      <c r="N137" s="5"/>
      <c r="P137" s="187" t="str">
        <f t="shared" si="1"/>
        <v>A</v>
      </c>
      <c r="Q137" s="5"/>
      <c r="R137" s="51" t="s">
        <v>1588</v>
      </c>
      <c r="S137" s="5"/>
      <c r="T137" s="5"/>
      <c r="U137" s="5"/>
      <c r="V137" s="5"/>
      <c r="W137" s="5"/>
      <c r="X137" s="5"/>
      <c r="Y137" s="5"/>
      <c r="Z137" s="5"/>
      <c r="AA137" s="5"/>
      <c r="AB137" s="216">
        <v>1</v>
      </c>
      <c r="AD137"/>
    </row>
    <row r="138" spans="1:30" ht="18">
      <c r="B138" s="187" t="str">
        <f t="shared" si="0"/>
        <v>A</v>
      </c>
      <c r="C138" s="5"/>
      <c r="D138" s="366" t="s">
        <v>1613</v>
      </c>
      <c r="E138" s="5"/>
      <c r="F138" s="5"/>
      <c r="G138" s="5"/>
      <c r="H138" s="5"/>
      <c r="I138" s="5"/>
      <c r="J138" s="5"/>
      <c r="K138" s="5"/>
      <c r="L138" s="5"/>
      <c r="M138" s="5"/>
      <c r="N138" s="5"/>
      <c r="P138" s="187" t="str">
        <f t="shared" si="1"/>
        <v>A</v>
      </c>
      <c r="Q138" s="5"/>
      <c r="R138" s="51" t="s">
        <v>1589</v>
      </c>
      <c r="S138" s="5"/>
      <c r="T138" s="5"/>
      <c r="U138" s="5"/>
      <c r="V138" s="5"/>
      <c r="W138" s="5"/>
      <c r="X138" s="5"/>
      <c r="Y138" s="5"/>
      <c r="Z138" s="5"/>
      <c r="AA138" s="5"/>
      <c r="AB138" s="216">
        <v>1</v>
      </c>
      <c r="AD138"/>
    </row>
    <row r="139" spans="1:30" ht="15.75">
      <c r="B139" s="187" t="str">
        <f t="shared" si="0"/>
        <v>A</v>
      </c>
      <c r="C139" s="5"/>
      <c r="D139" s="51" t="s">
        <v>1657</v>
      </c>
      <c r="E139" s="5"/>
      <c r="F139" s="5"/>
      <c r="G139" s="5"/>
      <c r="H139" s="5"/>
      <c r="I139" s="5"/>
      <c r="J139" s="5"/>
      <c r="K139" s="5"/>
      <c r="L139" s="5"/>
      <c r="M139" s="5"/>
      <c r="N139" s="5"/>
      <c r="P139" s="187" t="str">
        <f t="shared" si="1"/>
        <v>A</v>
      </c>
      <c r="Q139" s="5"/>
      <c r="R139" s="51" t="s">
        <v>1590</v>
      </c>
      <c r="S139" s="5"/>
      <c r="T139" s="5"/>
      <c r="U139" s="5"/>
      <c r="V139" s="5"/>
      <c r="W139" s="5"/>
      <c r="X139" s="5"/>
      <c r="Y139" s="5"/>
      <c r="Z139" s="5"/>
      <c r="AA139" s="5"/>
      <c r="AB139" s="216">
        <v>1</v>
      </c>
      <c r="AD139"/>
    </row>
    <row r="140" spans="1:30" ht="18">
      <c r="B140" s="187" t="str">
        <f t="shared" si="0"/>
        <v>►</v>
      </c>
      <c r="C140" s="5"/>
      <c r="D140" s="366"/>
      <c r="E140" s="5"/>
      <c r="F140" s="5"/>
      <c r="G140" s="5"/>
      <c r="H140" s="5"/>
      <c r="I140" s="5"/>
      <c r="J140" s="5"/>
      <c r="K140" s="5"/>
      <c r="L140" s="5"/>
      <c r="M140" s="5"/>
      <c r="N140" s="5"/>
      <c r="P140" s="187" t="str">
        <f t="shared" si="1"/>
        <v>►</v>
      </c>
      <c r="Q140" s="5"/>
      <c r="R140" s="5"/>
      <c r="S140" s="5"/>
      <c r="T140" s="5"/>
      <c r="U140" s="5"/>
      <c r="V140" s="5"/>
      <c r="W140" s="5"/>
      <c r="X140" s="5"/>
      <c r="Y140" s="5"/>
      <c r="Z140" s="5"/>
      <c r="AA140" s="5"/>
      <c r="AB140" s="216">
        <v>1</v>
      </c>
      <c r="AD140"/>
    </row>
    <row r="141" spans="1:30" ht="18">
      <c r="B141" s="187" t="str">
        <f t="shared" si="0"/>
        <v>A</v>
      </c>
      <c r="C141" s="5"/>
      <c r="D141" s="48" t="s">
        <v>1619</v>
      </c>
      <c r="E141" s="5"/>
      <c r="F141" s="5"/>
      <c r="G141" s="5"/>
      <c r="H141" s="5"/>
      <c r="I141" s="5"/>
      <c r="J141" s="5"/>
      <c r="K141" s="5"/>
      <c r="L141" s="5"/>
      <c r="M141" s="5"/>
      <c r="N141" s="5"/>
      <c r="P141" s="187" t="str">
        <f t="shared" si="1"/>
        <v>A</v>
      </c>
      <c r="Q141" s="5"/>
      <c r="R141" s="366" t="s">
        <v>1500</v>
      </c>
      <c r="S141" s="5"/>
      <c r="T141" s="5"/>
      <c r="U141" s="5"/>
      <c r="V141" s="5"/>
      <c r="W141" s="5"/>
      <c r="X141" s="5"/>
      <c r="Y141" s="5"/>
      <c r="Z141" s="5"/>
      <c r="AA141" s="5"/>
      <c r="AB141" s="216">
        <v>1</v>
      </c>
      <c r="AD141"/>
    </row>
    <row r="142" spans="1:30" ht="15.75">
      <c r="B142" s="187" t="str">
        <f t="shared" si="0"/>
        <v>A</v>
      </c>
      <c r="C142" s="5"/>
      <c r="D142" s="51" t="s">
        <v>1435</v>
      </c>
      <c r="E142" s="5"/>
      <c r="F142" s="5"/>
      <c r="G142" s="5"/>
      <c r="H142" s="5"/>
      <c r="I142" s="5"/>
      <c r="J142" s="5"/>
      <c r="K142" s="5"/>
      <c r="L142" s="5"/>
      <c r="M142" s="5"/>
      <c r="N142" s="5"/>
      <c r="P142" s="187" t="str">
        <f t="shared" si="1"/>
        <v>►</v>
      </c>
      <c r="Q142" s="5"/>
      <c r="R142" s="5"/>
      <c r="S142" s="5"/>
      <c r="T142" s="5"/>
      <c r="U142" s="5"/>
      <c r="V142" s="5"/>
      <c r="W142" s="5"/>
      <c r="X142" s="5"/>
      <c r="Y142" s="5"/>
      <c r="Z142" s="5"/>
      <c r="AA142" s="5"/>
      <c r="AB142" s="216">
        <v>1</v>
      </c>
      <c r="AD142"/>
    </row>
    <row r="143" spans="1:30" ht="15.75">
      <c r="B143" s="187" t="str">
        <f t="shared" si="0"/>
        <v>A</v>
      </c>
      <c r="C143" s="5"/>
      <c r="D143" s="51" t="s">
        <v>1436</v>
      </c>
      <c r="E143" s="5"/>
      <c r="F143" s="5"/>
      <c r="G143" s="5"/>
      <c r="H143" s="5"/>
      <c r="I143" s="5"/>
      <c r="J143" s="5"/>
      <c r="K143" s="5"/>
      <c r="L143" s="5"/>
      <c r="M143" s="5"/>
      <c r="N143" s="5"/>
      <c r="P143" s="187" t="str">
        <f t="shared" si="1"/>
        <v>A</v>
      </c>
      <c r="Q143" s="5"/>
      <c r="R143" s="5" t="s">
        <v>1713</v>
      </c>
      <c r="S143" s="5"/>
      <c r="T143" s="5"/>
      <c r="U143" s="5"/>
      <c r="V143" s="5"/>
      <c r="W143" s="5"/>
      <c r="X143" s="5"/>
      <c r="Y143" s="5"/>
      <c r="Z143" s="5"/>
      <c r="AA143" s="5"/>
      <c r="AB143" s="216">
        <v>1</v>
      </c>
      <c r="AD143"/>
    </row>
    <row r="144" spans="1:30" ht="15.75">
      <c r="B144" s="187" t="str">
        <f t="shared" si="0"/>
        <v>A</v>
      </c>
      <c r="C144" s="5"/>
      <c r="D144" s="51" t="s">
        <v>1437</v>
      </c>
      <c r="E144" s="5"/>
      <c r="F144" s="5"/>
      <c r="G144" s="5"/>
      <c r="H144" s="5"/>
      <c r="I144" s="5"/>
      <c r="J144" s="5"/>
      <c r="K144" s="5"/>
      <c r="L144" s="5"/>
      <c r="M144" s="5"/>
      <c r="N144" s="5"/>
      <c r="P144" s="187" t="str">
        <f t="shared" si="1"/>
        <v>A</v>
      </c>
      <c r="Q144" s="5"/>
      <c r="R144" s="5" t="s">
        <v>1714</v>
      </c>
      <c r="S144" s="5"/>
      <c r="T144" s="5"/>
      <c r="U144" s="5"/>
      <c r="V144" s="5"/>
      <c r="W144" s="5"/>
      <c r="X144" s="5"/>
      <c r="Y144" s="5"/>
      <c r="Z144" s="5"/>
      <c r="AA144" s="5"/>
      <c r="AB144" s="216">
        <v>1</v>
      </c>
      <c r="AD144"/>
    </row>
    <row r="145" spans="2:30" ht="15.75">
      <c r="B145" s="187" t="str">
        <f t="shared" si="0"/>
        <v>►</v>
      </c>
      <c r="C145" s="5"/>
      <c r="D145" s="5"/>
      <c r="E145" s="5"/>
      <c r="F145" s="5"/>
      <c r="G145" s="5"/>
      <c r="H145" s="5"/>
      <c r="I145" s="5"/>
      <c r="J145" s="5"/>
      <c r="K145" s="5"/>
      <c r="L145" s="5"/>
      <c r="M145" s="5"/>
      <c r="N145" s="5"/>
      <c r="P145" s="187" t="str">
        <f t="shared" si="1"/>
        <v>►</v>
      </c>
      <c r="Q145" s="5"/>
      <c r="R145" s="5"/>
      <c r="S145" s="5"/>
      <c r="T145" s="5"/>
      <c r="U145" s="5"/>
      <c r="V145" s="5"/>
      <c r="W145" s="5"/>
      <c r="X145" s="5"/>
      <c r="Y145" s="5"/>
      <c r="Z145" s="5"/>
      <c r="AA145" s="5"/>
      <c r="AB145" s="216">
        <v>1</v>
      </c>
      <c r="AD145"/>
    </row>
    <row r="146" spans="2:30" ht="15.75">
      <c r="B146" s="187" t="str">
        <f t="shared" si="0"/>
        <v>A</v>
      </c>
      <c r="C146" s="5"/>
      <c r="D146" s="51" t="s">
        <v>1506</v>
      </c>
      <c r="E146" s="5"/>
      <c r="F146" s="5"/>
      <c r="G146" s="5"/>
      <c r="H146" s="5"/>
      <c r="I146" s="5"/>
      <c r="J146" s="5"/>
      <c r="K146" s="5"/>
      <c r="L146" s="5"/>
      <c r="M146" s="5"/>
      <c r="N146" s="5"/>
      <c r="P146" s="187" t="str">
        <f t="shared" si="1"/>
        <v>►</v>
      </c>
      <c r="Q146" s="5"/>
      <c r="R146" s="5"/>
      <c r="S146" s="5"/>
      <c r="T146" s="5"/>
      <c r="U146" s="5"/>
      <c r="V146" s="5"/>
      <c r="W146" s="5"/>
      <c r="X146" s="5"/>
      <c r="Y146" s="5"/>
      <c r="Z146" s="5"/>
      <c r="AA146" s="5"/>
      <c r="AB146" s="216">
        <v>1</v>
      </c>
      <c r="AD146"/>
    </row>
    <row r="147" spans="2:30" ht="15.75">
      <c r="B147" s="187" t="str">
        <f t="shared" si="0"/>
        <v>►</v>
      </c>
      <c r="C147" s="5"/>
      <c r="D147" s="51"/>
      <c r="E147" s="5"/>
      <c r="F147" s="5"/>
      <c r="G147" s="5"/>
      <c r="H147" s="5"/>
      <c r="I147" s="5"/>
      <c r="J147" s="5"/>
      <c r="K147" s="5"/>
      <c r="L147" s="5"/>
      <c r="M147" s="5"/>
      <c r="N147" s="5"/>
      <c r="P147" s="3317" t="s">
        <v>43</v>
      </c>
      <c r="Q147" s="5"/>
      <c r="R147" s="5"/>
      <c r="S147" s="5"/>
      <c r="T147" s="5"/>
      <c r="U147" s="5"/>
      <c r="V147" s="5"/>
      <c r="W147" s="5"/>
      <c r="X147" s="5"/>
      <c r="Y147" s="5"/>
      <c r="Z147" s="5"/>
      <c r="AA147" s="5"/>
      <c r="AB147" s="216">
        <v>1</v>
      </c>
      <c r="AD147"/>
    </row>
    <row r="148" spans="2:30" ht="15.75">
      <c r="B148" s="187" t="str">
        <f t="shared" si="0"/>
        <v>A</v>
      </c>
      <c r="C148" s="5"/>
      <c r="D148" s="51" t="s">
        <v>1615</v>
      </c>
      <c r="E148" s="5"/>
      <c r="F148" s="5"/>
      <c r="G148" s="5"/>
      <c r="H148" s="5"/>
      <c r="I148" s="5"/>
      <c r="J148" s="5"/>
      <c r="K148" s="5"/>
      <c r="L148" s="5"/>
      <c r="M148" s="5"/>
      <c r="N148" s="5"/>
      <c r="P148" s="3317" t="s">
        <v>43</v>
      </c>
      <c r="Q148" s="5" t="s">
        <v>1545</v>
      </c>
      <c r="R148" s="5"/>
      <c r="S148" s="5"/>
      <c r="T148" s="5"/>
      <c r="U148" s="5"/>
      <c r="V148" s="5"/>
      <c r="W148" s="5"/>
      <c r="X148" s="5"/>
      <c r="Y148" s="5"/>
      <c r="Z148" s="5"/>
      <c r="AA148" s="5"/>
      <c r="AB148" s="216">
        <v>1</v>
      </c>
      <c r="AD148"/>
    </row>
    <row r="149" spans="2:30" ht="15.75">
      <c r="B149" s="187" t="str">
        <f t="shared" si="0"/>
        <v>►</v>
      </c>
      <c r="C149" s="5"/>
      <c r="D149" s="5"/>
      <c r="E149" s="5"/>
      <c r="F149" s="5"/>
      <c r="G149" s="5"/>
      <c r="H149" s="5"/>
      <c r="I149" s="5"/>
      <c r="J149" s="5"/>
      <c r="K149" s="5"/>
      <c r="L149" s="5"/>
      <c r="M149" s="5"/>
      <c r="N149" s="5"/>
      <c r="P149" s="187" t="str">
        <f t="shared" si="1"/>
        <v>►</v>
      </c>
      <c r="Q149" s="5"/>
      <c r="R149" s="5"/>
      <c r="S149" s="5"/>
      <c r="T149" s="5"/>
      <c r="U149" s="5"/>
      <c r="V149" s="5"/>
      <c r="W149" s="5"/>
      <c r="X149" s="5"/>
      <c r="Y149" s="5"/>
      <c r="Z149" s="5"/>
      <c r="AA149" s="5"/>
      <c r="AB149" s="216">
        <v>1</v>
      </c>
      <c r="AD149"/>
    </row>
    <row r="150" spans="2:30" ht="18">
      <c r="B150" s="187" t="str">
        <f t="shared" si="0"/>
        <v>A</v>
      </c>
      <c r="C150" s="5"/>
      <c r="D150" s="366" t="s">
        <v>1500</v>
      </c>
      <c r="E150" s="5"/>
      <c r="F150" s="5"/>
      <c r="G150" s="5"/>
      <c r="H150" s="5"/>
      <c r="I150" s="5"/>
      <c r="J150" s="5"/>
      <c r="K150" s="5"/>
      <c r="L150" s="5"/>
      <c r="M150" s="5"/>
      <c r="N150" s="5"/>
      <c r="P150" s="187" t="str">
        <f t="shared" si="1"/>
        <v>A</v>
      </c>
      <c r="Q150" s="5"/>
      <c r="R150" s="366" t="s">
        <v>1546</v>
      </c>
      <c r="S150" s="5"/>
      <c r="T150" s="5"/>
      <c r="U150" s="5"/>
      <c r="V150" s="5"/>
      <c r="W150" s="5"/>
      <c r="X150" s="5"/>
      <c r="Y150" s="5"/>
      <c r="Z150" s="5"/>
      <c r="AA150" s="5"/>
      <c r="AB150" s="216">
        <v>1</v>
      </c>
      <c r="AD150"/>
    </row>
    <row r="151" spans="2:30" ht="15.75">
      <c r="B151" s="187" t="str">
        <f t="shared" si="0"/>
        <v>►</v>
      </c>
      <c r="C151" s="5"/>
      <c r="D151" s="5"/>
      <c r="E151" s="5"/>
      <c r="F151" s="5"/>
      <c r="G151" s="5"/>
      <c r="H151" s="5"/>
      <c r="I151" s="5"/>
      <c r="J151" s="5"/>
      <c r="K151" s="5"/>
      <c r="L151" s="5"/>
      <c r="M151" s="5"/>
      <c r="N151" s="5"/>
      <c r="P151" s="187" t="str">
        <f t="shared" si="1"/>
        <v>►</v>
      </c>
      <c r="Q151" s="5"/>
      <c r="R151" s="48"/>
      <c r="S151" s="5"/>
      <c r="T151" s="5"/>
      <c r="U151" s="5"/>
      <c r="V151" s="5"/>
      <c r="W151" s="5"/>
      <c r="X151" s="5"/>
      <c r="Y151" s="5"/>
      <c r="Z151" s="5"/>
      <c r="AA151" s="5"/>
      <c r="AB151" s="216">
        <v>1</v>
      </c>
      <c r="AD151"/>
    </row>
    <row r="152" spans="2:30" ht="15.75">
      <c r="B152" s="187" t="str">
        <f t="shared" si="0"/>
        <v>A</v>
      </c>
      <c r="C152" s="5"/>
      <c r="D152" s="5" t="s">
        <v>1725</v>
      </c>
      <c r="E152" s="5"/>
      <c r="F152" s="5"/>
      <c r="G152" s="5"/>
      <c r="H152" s="5"/>
      <c r="I152" s="5"/>
      <c r="J152" s="5"/>
      <c r="K152" s="5"/>
      <c r="L152" s="5"/>
      <c r="M152" s="5"/>
      <c r="N152" s="5"/>
      <c r="P152" s="187" t="str">
        <f t="shared" si="1"/>
        <v>A</v>
      </c>
      <c r="Q152" s="5"/>
      <c r="R152" s="51" t="s">
        <v>1547</v>
      </c>
      <c r="S152" s="5"/>
      <c r="T152" s="5"/>
      <c r="U152" s="5"/>
      <c r="V152" s="5"/>
      <c r="W152" s="5"/>
      <c r="X152" s="5"/>
      <c r="Y152" s="5"/>
      <c r="Z152" s="5"/>
      <c r="AA152" s="5"/>
      <c r="AB152" s="216">
        <v>1</v>
      </c>
      <c r="AD152"/>
    </row>
    <row r="153" spans="2:30" ht="15.75">
      <c r="B153" s="187" t="str">
        <f t="shared" si="0"/>
        <v>A</v>
      </c>
      <c r="C153" s="5"/>
      <c r="D153" s="5" t="s">
        <v>1726</v>
      </c>
      <c r="E153" s="5"/>
      <c r="F153" s="5"/>
      <c r="G153" s="5"/>
      <c r="H153" s="5"/>
      <c r="I153" s="5"/>
      <c r="J153" s="5"/>
      <c r="K153" s="5"/>
      <c r="L153" s="5"/>
      <c r="M153" s="5"/>
      <c r="N153" s="5"/>
      <c r="P153" s="187" t="str">
        <f t="shared" si="1"/>
        <v>A</v>
      </c>
      <c r="Q153" s="5"/>
      <c r="R153" s="51" t="s">
        <v>1548</v>
      </c>
      <c r="S153" s="5"/>
      <c r="T153" s="5"/>
      <c r="U153" s="5"/>
      <c r="V153" s="5"/>
      <c r="W153" s="5"/>
      <c r="X153" s="5"/>
      <c r="Y153" s="5"/>
      <c r="Z153" s="5"/>
      <c r="AA153" s="5"/>
      <c r="AB153" s="216">
        <v>1</v>
      </c>
      <c r="AD153"/>
    </row>
    <row r="154" spans="2:30" ht="15.75">
      <c r="B154" s="3317" t="s">
        <v>43</v>
      </c>
      <c r="C154" s="5"/>
      <c r="D154" s="5"/>
      <c r="E154" s="5"/>
      <c r="F154" s="5"/>
      <c r="G154" s="5"/>
      <c r="H154" s="5"/>
      <c r="I154" s="5"/>
      <c r="J154" s="5"/>
      <c r="K154" s="5"/>
      <c r="L154" s="5"/>
      <c r="M154" s="5"/>
      <c r="N154" s="5"/>
      <c r="P154" s="187" t="str">
        <f t="shared" si="1"/>
        <v>A</v>
      </c>
      <c r="Q154" s="5"/>
      <c r="R154" s="51" t="s">
        <v>1549</v>
      </c>
      <c r="S154" s="5"/>
      <c r="T154" s="5"/>
      <c r="U154" s="5"/>
      <c r="V154" s="5"/>
      <c r="W154" s="5"/>
      <c r="X154" s="5"/>
      <c r="Y154" s="5"/>
      <c r="Z154" s="5"/>
      <c r="AA154" s="5"/>
      <c r="AB154" s="216">
        <v>1</v>
      </c>
      <c r="AD154"/>
    </row>
    <row r="155" spans="2:30" ht="15.75">
      <c r="B155" s="3317" t="s">
        <v>43</v>
      </c>
      <c r="C155" s="5" t="s">
        <v>1608</v>
      </c>
      <c r="D155" s="5"/>
      <c r="E155" s="5"/>
      <c r="F155" s="5"/>
      <c r="G155" s="5"/>
      <c r="H155" s="5"/>
      <c r="I155" s="5"/>
      <c r="J155" s="5"/>
      <c r="K155" s="5"/>
      <c r="L155" s="5"/>
      <c r="M155" s="5"/>
      <c r="N155" s="5"/>
      <c r="P155" s="187" t="str">
        <f t="shared" si="1"/>
        <v>►</v>
      </c>
      <c r="Q155" s="5"/>
      <c r="R155" s="5"/>
      <c r="S155" s="5"/>
      <c r="T155" s="5"/>
      <c r="U155" s="5"/>
      <c r="V155" s="5"/>
      <c r="W155" s="5"/>
      <c r="X155" s="5"/>
      <c r="Y155" s="5"/>
      <c r="Z155" s="5"/>
      <c r="AA155" s="5"/>
      <c r="AB155" s="216">
        <v>1</v>
      </c>
      <c r="AD155"/>
    </row>
    <row r="156" spans="2:30" ht="18">
      <c r="B156" s="187" t="str">
        <f t="shared" ref="B156:B166" si="2">IF(D156&lt;&gt;"","A","►")</f>
        <v>►</v>
      </c>
      <c r="C156" s="5"/>
      <c r="D156" s="5"/>
      <c r="E156" s="5"/>
      <c r="F156" s="5"/>
      <c r="G156" s="5"/>
      <c r="H156" s="5"/>
      <c r="I156" s="5"/>
      <c r="J156" s="5"/>
      <c r="K156" s="5"/>
      <c r="L156" s="5"/>
      <c r="M156" s="5"/>
      <c r="N156" s="5"/>
      <c r="P156" s="187" t="str">
        <f t="shared" si="1"/>
        <v>A</v>
      </c>
      <c r="Q156" s="5"/>
      <c r="R156" s="366" t="s">
        <v>1500</v>
      </c>
      <c r="S156" s="5"/>
      <c r="T156" s="5"/>
      <c r="U156" s="5"/>
      <c r="V156" s="5"/>
      <c r="W156" s="5"/>
      <c r="X156" s="5"/>
      <c r="Y156" s="5"/>
      <c r="Z156" s="5"/>
      <c r="AA156" s="5"/>
      <c r="AB156" s="216">
        <v>1</v>
      </c>
      <c r="AD156"/>
    </row>
    <row r="157" spans="2:30" ht="18">
      <c r="B157" s="187" t="str">
        <f t="shared" si="2"/>
        <v>A</v>
      </c>
      <c r="C157" s="5"/>
      <c r="D157" s="366" t="s">
        <v>1609</v>
      </c>
      <c r="E157" s="5"/>
      <c r="F157" s="5"/>
      <c r="G157" s="5"/>
      <c r="H157" s="5"/>
      <c r="I157" s="5"/>
      <c r="J157" s="5"/>
      <c r="K157" s="5"/>
      <c r="L157" s="5"/>
      <c r="M157" s="5"/>
      <c r="N157" s="5"/>
      <c r="P157" s="187" t="str">
        <f t="shared" si="1"/>
        <v>►</v>
      </c>
      <c r="Q157" s="5"/>
      <c r="R157" s="5"/>
      <c r="S157" s="5"/>
      <c r="T157" s="5"/>
      <c r="U157" s="5"/>
      <c r="V157" s="5"/>
      <c r="W157" s="5"/>
      <c r="X157" s="5"/>
      <c r="Y157" s="5"/>
      <c r="Z157" s="5"/>
      <c r="AA157" s="5"/>
      <c r="AB157" s="216">
        <v>1</v>
      </c>
      <c r="AD157"/>
    </row>
    <row r="158" spans="2:30" ht="15.75">
      <c r="B158" s="187" t="str">
        <f t="shared" si="2"/>
        <v>►</v>
      </c>
      <c r="C158" s="5"/>
      <c r="D158" s="48"/>
      <c r="E158" s="5"/>
      <c r="F158" s="5"/>
      <c r="G158" s="5"/>
      <c r="H158" s="5"/>
      <c r="I158" s="5"/>
      <c r="J158" s="5"/>
      <c r="K158" s="5"/>
      <c r="L158" s="5"/>
      <c r="M158" s="5"/>
      <c r="N158" s="5"/>
      <c r="P158" s="187" t="str">
        <f t="shared" si="1"/>
        <v>A</v>
      </c>
      <c r="Q158" s="5"/>
      <c r="R158" s="5" t="s">
        <v>1694</v>
      </c>
      <c r="S158" s="5"/>
      <c r="T158" s="5"/>
      <c r="U158" s="5"/>
      <c r="V158" s="5"/>
      <c r="W158" s="5"/>
      <c r="X158" s="5"/>
      <c r="Y158" s="5"/>
      <c r="Z158" s="5"/>
      <c r="AA158" s="5"/>
      <c r="AB158" s="216">
        <v>1</v>
      </c>
      <c r="AD158"/>
    </row>
    <row r="159" spans="2:30" ht="15.75">
      <c r="B159" s="187" t="str">
        <f t="shared" si="2"/>
        <v>A</v>
      </c>
      <c r="C159" s="5"/>
      <c r="D159" s="51" t="s">
        <v>1610</v>
      </c>
      <c r="E159" s="5"/>
      <c r="F159" s="5"/>
      <c r="G159" s="5"/>
      <c r="H159" s="5"/>
      <c r="I159" s="5"/>
      <c r="J159" s="5"/>
      <c r="K159" s="5"/>
      <c r="L159" s="5"/>
      <c r="M159" s="5"/>
      <c r="N159" s="5"/>
      <c r="P159" s="187" t="str">
        <f t="shared" si="1"/>
        <v>A</v>
      </c>
      <c r="Q159" s="5"/>
      <c r="R159" s="5" t="s">
        <v>1695</v>
      </c>
      <c r="S159" s="5"/>
      <c r="T159" s="5"/>
      <c r="U159" s="5"/>
      <c r="V159" s="5"/>
      <c r="W159" s="5"/>
      <c r="X159" s="5"/>
      <c r="Y159" s="5"/>
      <c r="Z159" s="5"/>
      <c r="AA159" s="5"/>
      <c r="AB159" s="216">
        <v>1</v>
      </c>
      <c r="AD159"/>
    </row>
    <row r="160" spans="2:30" ht="15.75">
      <c r="B160" s="187" t="str">
        <f t="shared" si="2"/>
        <v>A</v>
      </c>
      <c r="C160" s="5"/>
      <c r="D160" s="51" t="s">
        <v>1611</v>
      </c>
      <c r="E160" s="5"/>
      <c r="F160" s="5"/>
      <c r="G160" s="5"/>
      <c r="H160" s="5"/>
      <c r="I160" s="5"/>
      <c r="J160" s="5"/>
      <c r="K160" s="5"/>
      <c r="L160" s="5"/>
      <c r="M160" s="5"/>
      <c r="N160" s="5"/>
      <c r="P160" s="187" t="str">
        <f t="shared" si="1"/>
        <v>►</v>
      </c>
      <c r="Q160" s="5"/>
      <c r="R160" s="5"/>
      <c r="S160" s="5"/>
      <c r="T160" s="5"/>
      <c r="U160" s="5"/>
      <c r="V160" s="5"/>
      <c r="W160" s="5"/>
      <c r="X160" s="5"/>
      <c r="Y160" s="5"/>
      <c r="Z160" s="5"/>
      <c r="AA160" s="5"/>
      <c r="AB160" s="216">
        <v>1</v>
      </c>
      <c r="AD160"/>
    </row>
    <row r="161" spans="2:69" ht="15.75">
      <c r="B161" s="187" t="str">
        <f t="shared" si="2"/>
        <v>►</v>
      </c>
      <c r="C161" s="5"/>
      <c r="D161" s="5"/>
      <c r="E161" s="5"/>
      <c r="F161" s="5"/>
      <c r="G161" s="5"/>
      <c r="H161" s="5"/>
      <c r="I161" s="5"/>
      <c r="J161" s="5"/>
      <c r="K161" s="5"/>
      <c r="L161" s="5"/>
      <c r="M161" s="5"/>
      <c r="N161" s="5"/>
      <c r="P161" s="187" t="str">
        <f t="shared" si="1"/>
        <v>►</v>
      </c>
      <c r="Q161" s="5"/>
      <c r="R161" s="5"/>
      <c r="S161" s="5"/>
      <c r="T161" s="5"/>
      <c r="U161" s="5"/>
      <c r="V161" s="5"/>
      <c r="W161" s="5"/>
      <c r="X161" s="5"/>
      <c r="Y161" s="5"/>
      <c r="Z161" s="5"/>
      <c r="AA161" s="5"/>
      <c r="AB161" s="216">
        <v>1</v>
      </c>
      <c r="AD161"/>
    </row>
    <row r="162" spans="2:69" ht="18">
      <c r="B162" s="187" t="str">
        <f t="shared" si="2"/>
        <v>A</v>
      </c>
      <c r="C162" s="5"/>
      <c r="D162" s="366" t="s">
        <v>1500</v>
      </c>
      <c r="E162" s="5"/>
      <c r="F162" s="5"/>
      <c r="G162" s="5"/>
      <c r="H162" s="5"/>
      <c r="I162" s="5"/>
      <c r="J162" s="5"/>
      <c r="K162" s="5"/>
      <c r="L162" s="5"/>
      <c r="M162" s="5"/>
      <c r="N162" s="5"/>
      <c r="P162" s="3317" t="s">
        <v>43</v>
      </c>
      <c r="Q162" s="5"/>
      <c r="R162" s="5"/>
      <c r="S162" s="5"/>
      <c r="T162" s="5"/>
      <c r="U162" s="5"/>
      <c r="V162" s="5"/>
      <c r="W162" s="5"/>
      <c r="X162" s="5"/>
      <c r="Y162" s="5"/>
      <c r="Z162" s="5"/>
      <c r="AA162" s="5"/>
      <c r="AB162" s="216">
        <v>1</v>
      </c>
      <c r="AD162"/>
      <c r="BN162" s="3168"/>
      <c r="BO162" s="3168"/>
      <c r="BP162" s="3168"/>
      <c r="BQ162" s="3168"/>
    </row>
    <row r="163" spans="2:69" ht="15.75">
      <c r="B163" s="187" t="str">
        <f t="shared" si="2"/>
        <v>►</v>
      </c>
      <c r="C163" s="5"/>
      <c r="D163" s="5"/>
      <c r="E163" s="5"/>
      <c r="F163" s="5"/>
      <c r="G163" s="5"/>
      <c r="H163" s="5"/>
      <c r="I163" s="5"/>
      <c r="J163" s="5"/>
      <c r="K163" s="5"/>
      <c r="L163" s="5"/>
      <c r="M163" s="5"/>
      <c r="N163" s="5"/>
      <c r="P163" s="3317" t="s">
        <v>43</v>
      </c>
      <c r="Q163" s="5" t="s">
        <v>1550</v>
      </c>
      <c r="R163" s="5"/>
      <c r="S163" s="5"/>
      <c r="T163" s="5"/>
      <c r="U163" s="5"/>
      <c r="V163" s="5"/>
      <c r="W163" s="5"/>
      <c r="X163" s="5"/>
      <c r="Y163" s="5"/>
      <c r="Z163" s="5"/>
      <c r="AA163" s="5"/>
      <c r="AB163" s="216">
        <v>1</v>
      </c>
      <c r="AD163"/>
      <c r="BG163" s="3168"/>
      <c r="BH163" s="3168"/>
      <c r="BI163" s="3168"/>
      <c r="BJ163" s="3168"/>
    </row>
    <row r="164" spans="2:69" ht="15.75">
      <c r="B164" s="187" t="str">
        <f t="shared" si="2"/>
        <v>A</v>
      </c>
      <c r="C164" s="5"/>
      <c r="D164" s="5" t="s">
        <v>1723</v>
      </c>
      <c r="E164" s="5"/>
      <c r="F164" s="5"/>
      <c r="G164" s="5"/>
      <c r="H164" s="5"/>
      <c r="I164" s="5"/>
      <c r="J164" s="5"/>
      <c r="K164" s="5"/>
      <c r="L164" s="5"/>
      <c r="M164" s="5"/>
      <c r="N164" s="5"/>
      <c r="P164" s="187" t="str">
        <f t="shared" si="1"/>
        <v>►</v>
      </c>
      <c r="Q164" s="5"/>
      <c r="R164" s="5"/>
      <c r="S164" s="5"/>
      <c r="T164" s="5"/>
      <c r="U164" s="5"/>
      <c r="V164" s="5"/>
      <c r="W164" s="5"/>
      <c r="X164" s="5"/>
      <c r="Y164" s="5"/>
      <c r="Z164" s="5"/>
      <c r="AA164" s="5"/>
      <c r="AB164" s="216">
        <v>1</v>
      </c>
      <c r="AD164"/>
    </row>
    <row r="165" spans="2:69" ht="18">
      <c r="B165" s="187" t="str">
        <f t="shared" si="2"/>
        <v>A</v>
      </c>
      <c r="C165" s="5"/>
      <c r="D165" s="5" t="s">
        <v>1724</v>
      </c>
      <c r="E165" s="5"/>
      <c r="F165" s="5"/>
      <c r="G165" s="5"/>
      <c r="H165" s="5"/>
      <c r="I165" s="5"/>
      <c r="J165" s="5"/>
      <c r="K165" s="5"/>
      <c r="L165" s="5"/>
      <c r="M165" s="5"/>
      <c r="N165" s="5"/>
      <c r="P165" s="187" t="str">
        <f t="shared" si="1"/>
        <v>A</v>
      </c>
      <c r="Q165" s="5"/>
      <c r="R165" s="366" t="s">
        <v>1551</v>
      </c>
      <c r="S165" s="5"/>
      <c r="T165" s="5"/>
      <c r="U165" s="5"/>
      <c r="V165" s="5"/>
      <c r="W165" s="5"/>
      <c r="X165" s="5"/>
      <c r="Y165" s="5"/>
      <c r="Z165" s="5"/>
      <c r="AA165" s="5"/>
      <c r="AB165" s="216">
        <v>1</v>
      </c>
      <c r="AD165"/>
    </row>
    <row r="166" spans="2:69" ht="15.75">
      <c r="B166" s="187" t="str">
        <f t="shared" si="2"/>
        <v>►</v>
      </c>
      <c r="C166" s="5"/>
      <c r="D166" s="5"/>
      <c r="E166" s="5"/>
      <c r="F166" s="5"/>
      <c r="G166" s="5"/>
      <c r="H166" s="5"/>
      <c r="I166" s="5"/>
      <c r="J166" s="5"/>
      <c r="K166" s="5"/>
      <c r="L166" s="5"/>
      <c r="M166" s="5"/>
      <c r="N166" s="5"/>
      <c r="P166" s="187" t="str">
        <f t="shared" si="1"/>
        <v>►</v>
      </c>
      <c r="Q166" s="5"/>
      <c r="R166" s="48"/>
      <c r="S166" s="5"/>
      <c r="T166" s="5"/>
      <c r="U166" s="5"/>
      <c r="V166" s="5"/>
      <c r="W166" s="5"/>
      <c r="X166" s="5"/>
      <c r="Y166" s="5"/>
      <c r="Z166" s="5"/>
      <c r="AA166" s="5"/>
      <c r="AB166" s="216">
        <v>1</v>
      </c>
      <c r="AD166"/>
    </row>
    <row r="167" spans="2:69" ht="15.75">
      <c r="B167" s="3317" t="s">
        <v>43</v>
      </c>
      <c r="C167" s="5"/>
      <c r="D167" s="5"/>
      <c r="E167" s="5"/>
      <c r="F167" s="5"/>
      <c r="G167" s="5"/>
      <c r="H167" s="5"/>
      <c r="I167" s="5"/>
      <c r="J167" s="5"/>
      <c r="K167" s="5"/>
      <c r="L167" s="5"/>
      <c r="M167" s="5"/>
      <c r="N167" s="5"/>
      <c r="P167" s="187" t="str">
        <f t="shared" si="1"/>
        <v>A</v>
      </c>
      <c r="Q167" s="5"/>
      <c r="R167" s="51" t="s">
        <v>1552</v>
      </c>
      <c r="S167" s="5"/>
      <c r="T167" s="5"/>
      <c r="U167" s="5"/>
      <c r="V167" s="5"/>
      <c r="W167" s="5"/>
      <c r="X167" s="5"/>
      <c r="Y167" s="5"/>
      <c r="Z167" s="5"/>
      <c r="AA167" s="5"/>
      <c r="AB167" s="216">
        <v>1</v>
      </c>
      <c r="AD167"/>
    </row>
    <row r="168" spans="2:69" ht="15.75">
      <c r="B168" s="3317" t="s">
        <v>43</v>
      </c>
      <c r="C168" s="5" t="s">
        <v>1628</v>
      </c>
      <c r="D168" s="5"/>
      <c r="E168" s="5"/>
      <c r="F168" s="5"/>
      <c r="G168" s="5"/>
      <c r="H168" s="5"/>
      <c r="I168" s="5"/>
      <c r="J168" s="5"/>
      <c r="K168" s="5"/>
      <c r="L168" s="5"/>
      <c r="M168" s="5"/>
      <c r="N168" s="5"/>
      <c r="P168" s="187" t="str">
        <f t="shared" si="1"/>
        <v>A</v>
      </c>
      <c r="Q168" s="5"/>
      <c r="R168" s="51" t="s">
        <v>1553</v>
      </c>
      <c r="S168" s="5"/>
      <c r="T168" s="5"/>
      <c r="U168" s="5"/>
      <c r="V168" s="5"/>
      <c r="W168" s="5"/>
      <c r="X168" s="5"/>
      <c r="Y168" s="5"/>
      <c r="Z168" s="5"/>
      <c r="AA168" s="5"/>
      <c r="AB168" s="216">
        <v>1</v>
      </c>
      <c r="AD168"/>
    </row>
    <row r="169" spans="2:69" ht="15.75">
      <c r="B169" s="187" t="str">
        <f t="shared" ref="B169:B176" si="3">IF(D169&lt;&gt;"","A","►")</f>
        <v>A</v>
      </c>
      <c r="C169" s="5"/>
      <c r="D169" s="5" t="s">
        <v>1629</v>
      </c>
      <c r="E169" s="5"/>
      <c r="F169" s="5"/>
      <c r="G169" s="5"/>
      <c r="H169" s="5"/>
      <c r="I169" s="5"/>
      <c r="J169" s="5"/>
      <c r="K169" s="5"/>
      <c r="L169" s="5"/>
      <c r="M169" s="5"/>
      <c r="N169" s="5"/>
      <c r="P169" s="187" t="str">
        <f t="shared" si="1"/>
        <v>A</v>
      </c>
      <c r="Q169" s="5"/>
      <c r="R169" s="51" t="s">
        <v>1554</v>
      </c>
      <c r="S169" s="5"/>
      <c r="T169" s="5"/>
      <c r="U169" s="5"/>
      <c r="V169" s="5"/>
      <c r="W169" s="5"/>
      <c r="X169" s="5"/>
      <c r="Y169" s="5"/>
      <c r="Z169" s="5"/>
      <c r="AA169" s="5"/>
      <c r="AB169" s="216">
        <v>1</v>
      </c>
      <c r="AD169"/>
    </row>
    <row r="170" spans="2:69" ht="18">
      <c r="B170" s="187" t="str">
        <f t="shared" si="3"/>
        <v>A</v>
      </c>
      <c r="C170" s="5"/>
      <c r="D170" s="366" t="s">
        <v>1456</v>
      </c>
      <c r="E170" s="5"/>
      <c r="F170" s="5"/>
      <c r="G170" s="5"/>
      <c r="H170" s="5"/>
      <c r="I170" s="5"/>
      <c r="J170" s="5"/>
      <c r="K170" s="5"/>
      <c r="L170" s="5"/>
      <c r="M170" s="5"/>
      <c r="N170" s="5"/>
      <c r="P170" s="187" t="str">
        <f t="shared" si="1"/>
        <v>►</v>
      </c>
      <c r="Q170" s="5"/>
      <c r="R170" s="5"/>
      <c r="S170" s="5"/>
      <c r="T170" s="5"/>
      <c r="U170" s="5"/>
      <c r="V170" s="5"/>
      <c r="W170" s="5"/>
      <c r="X170" s="5"/>
      <c r="Y170" s="5"/>
      <c r="Z170" s="5"/>
      <c r="AA170" s="5"/>
      <c r="AB170" s="216">
        <v>1</v>
      </c>
      <c r="AD170"/>
    </row>
    <row r="171" spans="2:69" ht="18">
      <c r="B171" s="187" t="str">
        <f t="shared" si="3"/>
        <v>►</v>
      </c>
      <c r="C171" s="5"/>
      <c r="D171" s="48"/>
      <c r="E171" s="5"/>
      <c r="F171" s="5"/>
      <c r="G171" s="5"/>
      <c r="H171" s="5"/>
      <c r="I171" s="5"/>
      <c r="J171" s="5"/>
      <c r="K171" s="5"/>
      <c r="L171" s="5"/>
      <c r="M171" s="5"/>
      <c r="N171" s="5"/>
      <c r="P171" s="187" t="str">
        <f t="shared" si="1"/>
        <v>A</v>
      </c>
      <c r="Q171" s="5"/>
      <c r="R171" s="366" t="s">
        <v>1500</v>
      </c>
      <c r="S171" s="5"/>
      <c r="T171" s="5"/>
      <c r="U171" s="5"/>
      <c r="V171" s="5"/>
      <c r="W171" s="5"/>
      <c r="X171" s="5"/>
      <c r="Y171" s="5"/>
      <c r="Z171" s="5"/>
      <c r="AA171" s="5"/>
      <c r="AB171" s="216">
        <v>1</v>
      </c>
      <c r="AD171"/>
    </row>
    <row r="172" spans="2:69" ht="15.75">
      <c r="B172" s="187" t="str">
        <f t="shared" si="3"/>
        <v>A</v>
      </c>
      <c r="C172" s="5"/>
      <c r="D172" s="51" t="s">
        <v>1457</v>
      </c>
      <c r="E172" s="5"/>
      <c r="F172" s="5"/>
      <c r="G172" s="5"/>
      <c r="H172" s="5"/>
      <c r="I172" s="5"/>
      <c r="J172" s="5"/>
      <c r="K172" s="5"/>
      <c r="L172" s="5"/>
      <c r="M172" s="5"/>
      <c r="N172" s="5"/>
      <c r="P172" s="187" t="str">
        <f t="shared" si="1"/>
        <v>►</v>
      </c>
      <c r="Q172" s="5"/>
      <c r="R172" s="5"/>
      <c r="S172" s="5"/>
      <c r="T172" s="5"/>
      <c r="U172" s="5"/>
      <c r="V172" s="5"/>
      <c r="W172" s="5"/>
      <c r="X172" s="5"/>
      <c r="Y172" s="5"/>
      <c r="Z172" s="5"/>
      <c r="AA172" s="5"/>
      <c r="AB172" s="216">
        <v>1</v>
      </c>
      <c r="AD172"/>
    </row>
    <row r="173" spans="2:69" ht="15.75">
      <c r="B173" s="187" t="str">
        <f t="shared" si="3"/>
        <v>A</v>
      </c>
      <c r="C173" s="5"/>
      <c r="D173" s="51" t="s">
        <v>1458</v>
      </c>
      <c r="E173" s="5"/>
      <c r="F173" s="5"/>
      <c r="G173" s="5"/>
      <c r="H173" s="5"/>
      <c r="I173" s="5"/>
      <c r="J173" s="5"/>
      <c r="K173" s="5"/>
      <c r="L173" s="5"/>
      <c r="M173" s="5"/>
      <c r="N173" s="5"/>
      <c r="P173" s="187" t="str">
        <f t="shared" si="1"/>
        <v>A</v>
      </c>
      <c r="Q173" s="5"/>
      <c r="R173" s="5" t="s">
        <v>1696</v>
      </c>
      <c r="S173" s="5"/>
      <c r="T173" s="5"/>
      <c r="U173" s="5"/>
      <c r="V173" s="5"/>
      <c r="W173" s="5"/>
      <c r="X173" s="5"/>
      <c r="Y173" s="5"/>
      <c r="Z173" s="5"/>
      <c r="AA173" s="5"/>
      <c r="AB173" s="216">
        <v>1</v>
      </c>
      <c r="AD173"/>
    </row>
    <row r="174" spans="2:69" ht="15.75">
      <c r="B174" s="187" t="str">
        <f t="shared" si="3"/>
        <v>A</v>
      </c>
      <c r="C174" s="5"/>
      <c r="D174" s="48" t="s">
        <v>1459</v>
      </c>
      <c r="E174" s="5"/>
      <c r="F174" s="5"/>
      <c r="G174" s="5"/>
      <c r="H174" s="5"/>
      <c r="I174" s="5"/>
      <c r="J174" s="5"/>
      <c r="K174" s="5"/>
      <c r="L174" s="5"/>
      <c r="M174" s="5"/>
      <c r="N174" s="5"/>
      <c r="P174" s="187" t="str">
        <f t="shared" si="1"/>
        <v>A</v>
      </c>
      <c r="Q174" s="5"/>
      <c r="R174" s="5" t="s">
        <v>1697</v>
      </c>
      <c r="S174" s="5"/>
      <c r="T174" s="5"/>
      <c r="U174" s="5"/>
      <c r="V174" s="5"/>
      <c r="W174" s="5"/>
      <c r="X174" s="5"/>
      <c r="Y174" s="5"/>
      <c r="Z174" s="5"/>
      <c r="AA174" s="5"/>
      <c r="AB174" s="216">
        <v>1</v>
      </c>
      <c r="AD174"/>
    </row>
    <row r="175" spans="2:69" ht="15.75">
      <c r="B175" s="187" t="str">
        <f t="shared" si="3"/>
        <v>►</v>
      </c>
      <c r="C175" s="5"/>
      <c r="D175" s="5"/>
      <c r="E175" s="5"/>
      <c r="F175" s="5"/>
      <c r="G175" s="5"/>
      <c r="H175" s="5"/>
      <c r="I175" s="5"/>
      <c r="J175" s="5"/>
      <c r="K175" s="5"/>
      <c r="L175" s="5"/>
      <c r="M175" s="5"/>
      <c r="N175" s="5"/>
      <c r="P175" s="187" t="str">
        <f t="shared" si="1"/>
        <v>►</v>
      </c>
      <c r="Q175" s="5"/>
      <c r="R175" s="5"/>
      <c r="S175" s="5"/>
      <c r="T175" s="5"/>
      <c r="U175" s="5"/>
      <c r="V175" s="5"/>
      <c r="W175" s="5"/>
      <c r="X175" s="5"/>
      <c r="Y175" s="5"/>
      <c r="Z175" s="5"/>
      <c r="AA175" s="5"/>
      <c r="AB175" s="216">
        <v>1</v>
      </c>
      <c r="AD175"/>
    </row>
    <row r="176" spans="2:69" ht="15.75">
      <c r="B176" s="187" t="str">
        <f t="shared" si="3"/>
        <v>A</v>
      </c>
      <c r="C176" s="5"/>
      <c r="D176" s="5" t="s">
        <v>1438</v>
      </c>
      <c r="E176" s="5"/>
      <c r="F176" s="5"/>
      <c r="G176" s="5"/>
      <c r="H176" s="5"/>
      <c r="I176" s="5"/>
      <c r="J176" s="5"/>
      <c r="K176" s="5"/>
      <c r="L176" s="5"/>
      <c r="M176" s="5"/>
      <c r="N176" s="5"/>
      <c r="P176" s="3317" t="s">
        <v>43</v>
      </c>
      <c r="Q176" s="5"/>
      <c r="R176" s="5"/>
      <c r="S176" s="5"/>
      <c r="T176" s="5"/>
      <c r="U176" s="5"/>
      <c r="V176" s="5"/>
      <c r="W176" s="5"/>
      <c r="X176" s="5"/>
      <c r="Y176" s="5"/>
      <c r="Z176" s="5"/>
      <c r="AA176" s="5"/>
      <c r="AB176" s="216">
        <v>1</v>
      </c>
      <c r="AD176"/>
    </row>
    <row r="177" spans="2:30" ht="15.75">
      <c r="B177" s="3317" t="s">
        <v>43</v>
      </c>
      <c r="C177" s="5"/>
      <c r="D177" s="5"/>
      <c r="E177" s="5"/>
      <c r="F177" s="5"/>
      <c r="G177" s="5"/>
      <c r="H177" s="5"/>
      <c r="I177" s="5"/>
      <c r="J177" s="5"/>
      <c r="K177" s="5"/>
      <c r="L177" s="5"/>
      <c r="M177" s="5"/>
      <c r="N177" s="5"/>
      <c r="P177" s="3317" t="s">
        <v>43</v>
      </c>
      <c r="Q177" s="5" t="s">
        <v>1555</v>
      </c>
      <c r="R177" s="5"/>
      <c r="S177" s="5"/>
      <c r="T177" s="5"/>
      <c r="U177" s="5"/>
      <c r="V177" s="5"/>
      <c r="W177" s="5"/>
      <c r="X177" s="5"/>
      <c r="Y177" s="5"/>
      <c r="Z177" s="5"/>
      <c r="AA177" s="5"/>
      <c r="AB177" s="216">
        <v>1</v>
      </c>
      <c r="AD177"/>
    </row>
    <row r="178" spans="2:30" ht="15.75">
      <c r="B178" s="3317" t="s">
        <v>43</v>
      </c>
      <c r="C178" s="5" t="s">
        <v>1676</v>
      </c>
      <c r="D178" s="5"/>
      <c r="E178" s="5"/>
      <c r="F178" s="5"/>
      <c r="G178" s="5"/>
      <c r="H178" s="5"/>
      <c r="I178" s="5"/>
      <c r="J178" s="5"/>
      <c r="K178" s="5"/>
      <c r="L178" s="5"/>
      <c r="M178" s="5"/>
      <c r="N178" s="5"/>
      <c r="P178" s="187" t="str">
        <f t="shared" si="1"/>
        <v>►</v>
      </c>
      <c r="Q178" s="5"/>
      <c r="R178" s="5"/>
      <c r="S178" s="5"/>
      <c r="T178" s="5"/>
      <c r="U178" s="5"/>
      <c r="V178" s="5"/>
      <c r="W178" s="5"/>
      <c r="X178" s="5"/>
      <c r="Y178" s="5"/>
      <c r="Z178" s="5"/>
      <c r="AA178" s="5"/>
      <c r="AB178" s="216">
        <v>1</v>
      </c>
      <c r="AD178"/>
    </row>
    <row r="179" spans="2:30" ht="18">
      <c r="B179" s="187" t="str">
        <f t="shared" ref="B179:B190" si="4">IF(D179&lt;&gt;"","A","►")</f>
        <v>A</v>
      </c>
      <c r="C179" s="5"/>
      <c r="D179" s="5" t="s">
        <v>1677</v>
      </c>
      <c r="E179" s="5"/>
      <c r="F179" s="5"/>
      <c r="G179" s="5"/>
      <c r="H179" s="5"/>
      <c r="I179" s="5"/>
      <c r="J179" s="5"/>
      <c r="K179" s="5"/>
      <c r="L179" s="5"/>
      <c r="M179" s="5"/>
      <c r="N179" s="5"/>
      <c r="P179" s="187" t="str">
        <f t="shared" si="1"/>
        <v>A</v>
      </c>
      <c r="Q179" s="5"/>
      <c r="R179" s="366" t="s">
        <v>1556</v>
      </c>
      <c r="S179" s="5"/>
      <c r="T179" s="5"/>
      <c r="U179" s="5"/>
      <c r="V179" s="5"/>
      <c r="W179" s="5"/>
      <c r="X179" s="5"/>
      <c r="Y179" s="5"/>
      <c r="Z179" s="5"/>
      <c r="AA179" s="5"/>
      <c r="AB179" s="216">
        <v>1</v>
      </c>
      <c r="AD179"/>
    </row>
    <row r="180" spans="2:30" ht="15.75">
      <c r="B180" s="187" t="str">
        <f t="shared" si="4"/>
        <v>►</v>
      </c>
      <c r="C180" s="5"/>
      <c r="D180" s="5"/>
      <c r="E180" s="5"/>
      <c r="F180" s="5"/>
      <c r="G180" s="5"/>
      <c r="H180" s="5"/>
      <c r="I180" s="5"/>
      <c r="J180" s="5"/>
      <c r="K180" s="5"/>
      <c r="L180" s="5"/>
      <c r="M180" s="5"/>
      <c r="N180" s="5"/>
      <c r="P180" s="187" t="str">
        <f t="shared" si="1"/>
        <v>►</v>
      </c>
      <c r="Q180" s="5"/>
      <c r="R180" s="48"/>
      <c r="S180" s="5"/>
      <c r="T180" s="5"/>
      <c r="U180" s="5"/>
      <c r="V180" s="5"/>
      <c r="W180" s="5"/>
      <c r="X180" s="5"/>
      <c r="Y180" s="5"/>
      <c r="Z180" s="5"/>
      <c r="AA180" s="5"/>
      <c r="AB180" s="216">
        <v>1</v>
      </c>
      <c r="AD180"/>
    </row>
    <row r="181" spans="2:30" ht="18">
      <c r="B181" s="187" t="str">
        <f t="shared" si="4"/>
        <v>A</v>
      </c>
      <c r="C181" s="5"/>
      <c r="D181" s="366" t="s">
        <v>1527</v>
      </c>
      <c r="E181" s="5"/>
      <c r="F181" s="5"/>
      <c r="G181" s="5"/>
      <c r="H181" s="5"/>
      <c r="I181" s="5"/>
      <c r="J181" s="5"/>
      <c r="K181" s="5"/>
      <c r="L181" s="5"/>
      <c r="M181" s="5"/>
      <c r="N181" s="5"/>
      <c r="P181" s="187" t="str">
        <f t="shared" si="1"/>
        <v>A</v>
      </c>
      <c r="Q181" s="5"/>
      <c r="R181" s="51" t="s">
        <v>1547</v>
      </c>
      <c r="S181" s="5"/>
      <c r="T181" s="5"/>
      <c r="U181" s="5"/>
      <c r="V181" s="5"/>
      <c r="W181" s="5"/>
      <c r="X181" s="5"/>
      <c r="Y181" s="5"/>
      <c r="Z181" s="5"/>
      <c r="AA181" s="5"/>
      <c r="AB181" s="216">
        <v>1</v>
      </c>
      <c r="AD181"/>
    </row>
    <row r="182" spans="2:30" ht="15.75">
      <c r="B182" s="187" t="str">
        <f t="shared" si="4"/>
        <v>►</v>
      </c>
      <c r="C182" s="5"/>
      <c r="D182" s="48"/>
      <c r="E182" s="5"/>
      <c r="F182" s="5"/>
      <c r="G182" s="5"/>
      <c r="H182" s="5"/>
      <c r="I182" s="5"/>
      <c r="J182" s="5"/>
      <c r="K182" s="5"/>
      <c r="L182" s="5"/>
      <c r="M182" s="5"/>
      <c r="N182" s="5"/>
      <c r="P182" s="187" t="str">
        <f t="shared" si="1"/>
        <v>A</v>
      </c>
      <c r="Q182" s="5"/>
      <c r="R182" s="51" t="s">
        <v>1557</v>
      </c>
      <c r="S182" s="5"/>
      <c r="T182" s="5"/>
      <c r="U182" s="5"/>
      <c r="V182" s="5"/>
      <c r="W182" s="5"/>
      <c r="X182" s="5"/>
      <c r="Y182" s="5"/>
      <c r="Z182" s="5"/>
      <c r="AA182" s="5"/>
      <c r="AB182" s="216">
        <v>1</v>
      </c>
      <c r="AD182"/>
    </row>
    <row r="183" spans="2:30" ht="15.75">
      <c r="B183" s="187" t="str">
        <f t="shared" si="4"/>
        <v>A</v>
      </c>
      <c r="C183" s="5"/>
      <c r="D183" s="51" t="s">
        <v>1528</v>
      </c>
      <c r="E183" s="5"/>
      <c r="F183" s="5"/>
      <c r="G183" s="5"/>
      <c r="H183" s="5"/>
      <c r="I183" s="5"/>
      <c r="J183" s="5"/>
      <c r="K183" s="5"/>
      <c r="L183" s="5"/>
      <c r="M183" s="5"/>
      <c r="N183" s="5"/>
      <c r="P183" s="187" t="str">
        <f t="shared" si="1"/>
        <v>A</v>
      </c>
      <c r="Q183" s="5"/>
      <c r="R183" s="51" t="s">
        <v>1558</v>
      </c>
      <c r="S183" s="5"/>
      <c r="T183" s="5"/>
      <c r="U183" s="5"/>
      <c r="V183" s="5"/>
      <c r="W183" s="5"/>
      <c r="X183" s="5"/>
      <c r="Y183" s="5"/>
      <c r="Z183" s="5"/>
      <c r="AA183" s="5"/>
      <c r="AB183" s="216">
        <v>1</v>
      </c>
      <c r="AD183"/>
    </row>
    <row r="184" spans="2:30" ht="15.75">
      <c r="B184" s="187" t="str">
        <f t="shared" si="4"/>
        <v>A</v>
      </c>
      <c r="C184" s="5"/>
      <c r="D184" s="49" t="s">
        <v>1529</v>
      </c>
      <c r="E184" s="5"/>
      <c r="F184" s="5"/>
      <c r="G184" s="5"/>
      <c r="H184" s="5"/>
      <c r="I184" s="5"/>
      <c r="J184" s="5"/>
      <c r="K184" s="5"/>
      <c r="L184" s="5"/>
      <c r="M184" s="5"/>
      <c r="N184" s="5"/>
      <c r="P184" s="187" t="str">
        <f t="shared" si="1"/>
        <v>►</v>
      </c>
      <c r="Q184" s="5"/>
      <c r="R184" s="5"/>
      <c r="S184" s="5"/>
      <c r="T184" s="5"/>
      <c r="U184" s="5"/>
      <c r="V184" s="5"/>
      <c r="W184" s="5"/>
      <c r="X184" s="5"/>
      <c r="Y184" s="5"/>
      <c r="Z184" s="5"/>
      <c r="AA184" s="5"/>
      <c r="AB184" s="216">
        <v>1</v>
      </c>
      <c r="AD184"/>
    </row>
    <row r="185" spans="2:30" ht="18">
      <c r="B185" s="187" t="str">
        <f t="shared" si="4"/>
        <v>►</v>
      </c>
      <c r="C185" s="5"/>
      <c r="D185" s="5"/>
      <c r="E185" s="5"/>
      <c r="F185" s="5"/>
      <c r="G185" s="5"/>
      <c r="H185" s="5"/>
      <c r="I185" s="5"/>
      <c r="J185" s="5"/>
      <c r="K185" s="5"/>
      <c r="L185" s="5"/>
      <c r="M185" s="5"/>
      <c r="N185" s="5"/>
      <c r="P185" s="187" t="str">
        <f t="shared" si="1"/>
        <v>A</v>
      </c>
      <c r="Q185" s="5"/>
      <c r="R185" s="366" t="s">
        <v>1500</v>
      </c>
      <c r="S185" s="5"/>
      <c r="T185" s="5"/>
      <c r="U185" s="5"/>
      <c r="V185" s="5"/>
      <c r="W185" s="5"/>
      <c r="X185" s="5"/>
      <c r="Y185" s="5"/>
      <c r="Z185" s="5"/>
      <c r="AA185" s="5"/>
      <c r="AB185" s="216">
        <v>1</v>
      </c>
      <c r="AD185"/>
    </row>
    <row r="186" spans="2:30" ht="18">
      <c r="B186" s="187" t="str">
        <f t="shared" si="4"/>
        <v>A</v>
      </c>
      <c r="C186" s="5"/>
      <c r="D186" s="366" t="s">
        <v>1500</v>
      </c>
      <c r="E186" s="5"/>
      <c r="F186" s="5"/>
      <c r="G186" s="5"/>
      <c r="H186" s="5"/>
      <c r="I186" s="5"/>
      <c r="J186" s="5"/>
      <c r="K186" s="5"/>
      <c r="L186" s="5"/>
      <c r="M186" s="5"/>
      <c r="N186" s="5"/>
      <c r="P186" s="187" t="str">
        <f t="shared" si="1"/>
        <v>►</v>
      </c>
      <c r="Q186" s="5"/>
      <c r="R186" s="5"/>
      <c r="S186" s="5"/>
      <c r="T186" s="5"/>
      <c r="U186" s="5"/>
      <c r="V186" s="5"/>
      <c r="W186" s="5"/>
      <c r="X186" s="5"/>
      <c r="Y186" s="5"/>
      <c r="Z186" s="5"/>
      <c r="AA186" s="5"/>
      <c r="AB186" s="216">
        <v>1</v>
      </c>
      <c r="AD186"/>
    </row>
    <row r="187" spans="2:30" ht="15.75">
      <c r="B187" s="187" t="str">
        <f t="shared" si="4"/>
        <v>►</v>
      </c>
      <c r="C187" s="5"/>
      <c r="D187" s="48"/>
      <c r="E187" s="5"/>
      <c r="F187" s="5"/>
      <c r="G187" s="5"/>
      <c r="H187" s="5"/>
      <c r="I187" s="5"/>
      <c r="J187" s="5"/>
      <c r="K187" s="5"/>
      <c r="L187" s="5"/>
      <c r="M187" s="5"/>
      <c r="N187" s="5"/>
      <c r="P187" s="187" t="str">
        <f t="shared" si="1"/>
        <v>A</v>
      </c>
      <c r="Q187" s="5"/>
      <c r="R187" s="5" t="s">
        <v>1698</v>
      </c>
      <c r="S187" s="5"/>
      <c r="T187" s="5"/>
      <c r="U187" s="5"/>
      <c r="V187" s="5"/>
      <c r="W187" s="5"/>
      <c r="X187" s="5"/>
      <c r="Y187" s="5"/>
      <c r="Z187" s="5"/>
      <c r="AA187" s="5"/>
      <c r="AB187" s="216">
        <v>1</v>
      </c>
      <c r="AD187"/>
    </row>
    <row r="188" spans="2:30" ht="15.75">
      <c r="B188" s="187" t="str">
        <f t="shared" si="4"/>
        <v>A</v>
      </c>
      <c r="C188" s="5"/>
      <c r="D188" s="48" t="s">
        <v>1678</v>
      </c>
      <c r="E188" s="5"/>
      <c r="F188" s="5"/>
      <c r="G188" s="5"/>
      <c r="H188" s="5"/>
      <c r="I188" s="5"/>
      <c r="J188" s="5"/>
      <c r="K188" s="5"/>
      <c r="L188" s="5"/>
      <c r="M188" s="5"/>
      <c r="N188" s="5"/>
      <c r="P188" s="187" t="str">
        <f t="shared" si="1"/>
        <v>A</v>
      </c>
      <c r="Q188" s="5"/>
      <c r="R188" s="5" t="s">
        <v>1699</v>
      </c>
      <c r="S188" s="5"/>
      <c r="T188" s="5"/>
      <c r="U188" s="5"/>
      <c r="V188" s="5"/>
      <c r="W188" s="5"/>
      <c r="X188" s="5"/>
      <c r="Y188" s="5"/>
      <c r="Z188" s="5"/>
      <c r="AA188" s="5"/>
      <c r="AB188" s="216">
        <v>1</v>
      </c>
      <c r="AD188"/>
    </row>
    <row r="189" spans="2:30" ht="15.75">
      <c r="B189" s="187" t="str">
        <f t="shared" si="4"/>
        <v>A</v>
      </c>
      <c r="C189" s="5"/>
      <c r="D189" s="5" t="s">
        <v>1679</v>
      </c>
      <c r="E189" s="5"/>
      <c r="F189" s="5"/>
      <c r="G189" s="5"/>
      <c r="H189" s="5"/>
      <c r="I189" s="5"/>
      <c r="J189" s="5"/>
      <c r="K189" s="5"/>
      <c r="L189" s="5"/>
      <c r="M189" s="5"/>
      <c r="N189" s="5"/>
      <c r="P189" s="187" t="str">
        <f t="shared" si="1"/>
        <v>►</v>
      </c>
      <c r="Q189" s="5"/>
      <c r="R189" s="5"/>
      <c r="S189" s="5"/>
      <c r="T189" s="5"/>
      <c r="U189" s="5"/>
      <c r="V189" s="5"/>
      <c r="W189" s="5"/>
      <c r="X189" s="5"/>
      <c r="Y189" s="5"/>
      <c r="Z189" s="5"/>
      <c r="AA189" s="5"/>
      <c r="AB189" s="216">
        <v>1</v>
      </c>
      <c r="AD189"/>
    </row>
    <row r="190" spans="2:30" ht="15.75">
      <c r="B190" s="187" t="str">
        <f t="shared" si="4"/>
        <v>►</v>
      </c>
      <c r="C190" s="5"/>
      <c r="D190" s="5"/>
      <c r="E190" s="5"/>
      <c r="F190" s="5"/>
      <c r="G190" s="5"/>
      <c r="H190" s="5"/>
      <c r="I190" s="5"/>
      <c r="J190" s="5"/>
      <c r="K190" s="5"/>
      <c r="L190" s="5"/>
      <c r="M190" s="5"/>
      <c r="N190" s="5"/>
      <c r="P190" s="187" t="str">
        <f t="shared" si="1"/>
        <v>►</v>
      </c>
      <c r="Q190" s="5"/>
      <c r="R190" s="5"/>
      <c r="S190" s="5"/>
      <c r="T190" s="5"/>
      <c r="U190" s="5"/>
      <c r="V190" s="5"/>
      <c r="W190" s="5"/>
      <c r="X190" s="5"/>
      <c r="Y190" s="5"/>
      <c r="Z190" s="5"/>
      <c r="AA190" s="5"/>
      <c r="AB190" s="216">
        <v>1</v>
      </c>
      <c r="AD190"/>
    </row>
    <row r="191" spans="2:30" ht="15.75">
      <c r="B191" s="187" t="str">
        <f t="shared" ref="B191" si="5">IF(C191&lt;&gt;"","A","►")</f>
        <v>A</v>
      </c>
      <c r="C191" s="5" t="s">
        <v>1638</v>
      </c>
      <c r="D191" s="5"/>
      <c r="E191" s="5"/>
      <c r="F191" s="5"/>
      <c r="G191" s="5"/>
      <c r="H191" s="5"/>
      <c r="I191" s="5"/>
      <c r="J191" s="5"/>
      <c r="K191" s="5"/>
      <c r="L191" s="5"/>
      <c r="M191" s="5"/>
      <c r="N191" s="5"/>
      <c r="P191" s="3317" t="s">
        <v>43</v>
      </c>
      <c r="Q191" s="5"/>
      <c r="R191" s="5"/>
      <c r="S191" s="5"/>
      <c r="T191" s="5"/>
      <c r="U191" s="5"/>
      <c r="V191" s="5"/>
      <c r="W191" s="5"/>
      <c r="X191" s="5"/>
      <c r="Y191" s="5"/>
      <c r="Z191" s="5"/>
      <c r="AA191" s="5"/>
      <c r="AB191" s="216">
        <v>1</v>
      </c>
      <c r="AD191"/>
    </row>
    <row r="192" spans="2:30" ht="15.75">
      <c r="B192" s="187" t="str">
        <f t="shared" ref="B192:B200" si="6">IF(D192&lt;&gt;"","A","►")</f>
        <v>A</v>
      </c>
      <c r="C192" s="5"/>
      <c r="D192" s="5" t="s">
        <v>1639</v>
      </c>
      <c r="E192" s="5"/>
      <c r="F192" s="5"/>
      <c r="G192" s="5"/>
      <c r="H192" s="5"/>
      <c r="I192" s="5"/>
      <c r="J192" s="5"/>
      <c r="K192" s="5"/>
      <c r="L192" s="5"/>
      <c r="M192" s="5"/>
      <c r="N192" s="5"/>
      <c r="P192" s="3317" t="s">
        <v>43</v>
      </c>
      <c r="Q192" s="5" t="s">
        <v>1508</v>
      </c>
      <c r="R192" s="5"/>
      <c r="S192" s="5"/>
      <c r="T192" s="5"/>
      <c r="U192" s="5"/>
      <c r="V192" s="5"/>
      <c r="W192" s="5"/>
      <c r="X192" s="5"/>
      <c r="Y192" s="5"/>
      <c r="Z192" s="5"/>
      <c r="AA192" s="5"/>
      <c r="AB192" s="216">
        <v>1</v>
      </c>
      <c r="AD192"/>
    </row>
    <row r="193" spans="2:30" ht="15.75">
      <c r="B193" s="187" t="str">
        <f t="shared" si="6"/>
        <v>A</v>
      </c>
      <c r="C193" s="5"/>
      <c r="D193" s="5" t="s">
        <v>1640</v>
      </c>
      <c r="E193" s="5"/>
      <c r="F193" s="5"/>
      <c r="G193" s="5"/>
      <c r="H193" s="5"/>
      <c r="I193" s="5"/>
      <c r="J193" s="5"/>
      <c r="K193" s="5"/>
      <c r="L193" s="5"/>
      <c r="M193" s="5"/>
      <c r="N193" s="5"/>
      <c r="P193" s="187" t="str">
        <f t="shared" si="1"/>
        <v>►</v>
      </c>
      <c r="Q193" s="5"/>
      <c r="R193" s="5"/>
      <c r="S193" s="5"/>
      <c r="T193" s="5"/>
      <c r="U193" s="5"/>
      <c r="V193" s="5"/>
      <c r="W193" s="5"/>
      <c r="X193" s="5"/>
      <c r="Y193" s="5"/>
      <c r="Z193" s="5"/>
      <c r="AA193" s="5"/>
      <c r="AB193" s="216">
        <v>1</v>
      </c>
      <c r="AD193"/>
    </row>
    <row r="194" spans="2:30" ht="18">
      <c r="B194" s="187" t="str">
        <f t="shared" si="6"/>
        <v>A</v>
      </c>
      <c r="C194" s="5"/>
      <c r="D194" s="366" t="s">
        <v>1478</v>
      </c>
      <c r="E194" s="5"/>
      <c r="F194" s="5"/>
      <c r="G194" s="5"/>
      <c r="H194" s="5"/>
      <c r="I194" s="5"/>
      <c r="J194" s="5"/>
      <c r="K194" s="5"/>
      <c r="L194" s="5"/>
      <c r="M194" s="5"/>
      <c r="N194" s="5"/>
      <c r="P194" s="187" t="str">
        <f t="shared" si="1"/>
        <v>A</v>
      </c>
      <c r="Q194" s="5"/>
      <c r="R194" s="366" t="s">
        <v>1509</v>
      </c>
      <c r="S194" s="5"/>
      <c r="T194" s="5"/>
      <c r="U194" s="5"/>
      <c r="V194" s="5"/>
      <c r="W194" s="5"/>
      <c r="X194" s="5"/>
      <c r="Y194" s="5"/>
      <c r="Z194" s="5"/>
      <c r="AA194" s="5"/>
      <c r="AB194" s="216">
        <v>1</v>
      </c>
      <c r="AD194"/>
    </row>
    <row r="195" spans="2:30" ht="15.75">
      <c r="B195" s="187" t="str">
        <f t="shared" si="6"/>
        <v>►</v>
      </c>
      <c r="C195" s="5"/>
      <c r="D195" s="48"/>
      <c r="E195" s="5"/>
      <c r="F195" s="5"/>
      <c r="G195" s="5"/>
      <c r="H195" s="5"/>
      <c r="I195" s="5"/>
      <c r="J195" s="5"/>
      <c r="K195" s="5"/>
      <c r="L195" s="5"/>
      <c r="M195" s="5"/>
      <c r="N195" s="5"/>
      <c r="P195" s="187" t="str">
        <f t="shared" si="1"/>
        <v>►</v>
      </c>
      <c r="Q195" s="5"/>
      <c r="R195" s="48"/>
      <c r="S195" s="5"/>
      <c r="T195" s="5"/>
      <c r="U195" s="5"/>
      <c r="V195" s="5"/>
      <c r="W195" s="5"/>
      <c r="X195" s="5"/>
      <c r="Y195" s="5"/>
      <c r="Z195" s="5"/>
      <c r="AA195" s="5"/>
      <c r="AB195" s="216">
        <v>1</v>
      </c>
      <c r="AD195"/>
    </row>
    <row r="196" spans="2:30" ht="15.75">
      <c r="B196" s="187" t="str">
        <f t="shared" si="6"/>
        <v>A</v>
      </c>
      <c r="C196" s="5"/>
      <c r="D196" s="51" t="s">
        <v>1479</v>
      </c>
      <c r="E196" s="5"/>
      <c r="F196" s="5"/>
      <c r="G196" s="5"/>
      <c r="H196" s="5"/>
      <c r="I196" s="5"/>
      <c r="J196" s="5"/>
      <c r="K196" s="5"/>
      <c r="L196" s="5"/>
      <c r="M196" s="5"/>
      <c r="N196" s="5"/>
      <c r="P196" s="187" t="str">
        <f t="shared" si="1"/>
        <v>A</v>
      </c>
      <c r="Q196" s="5"/>
      <c r="R196" s="51" t="s">
        <v>1510</v>
      </c>
      <c r="S196" s="5"/>
      <c r="T196" s="5"/>
      <c r="U196" s="5"/>
      <c r="V196" s="5"/>
      <c r="W196" s="5"/>
      <c r="X196" s="5"/>
      <c r="Y196" s="5"/>
      <c r="Z196" s="5"/>
      <c r="AA196" s="5"/>
      <c r="AB196" s="216">
        <v>1</v>
      </c>
      <c r="AD196"/>
    </row>
    <row r="197" spans="2:30" ht="15.75">
      <c r="B197" s="187" t="str">
        <f t="shared" si="6"/>
        <v>A</v>
      </c>
      <c r="C197" s="5"/>
      <c r="D197" s="51" t="s">
        <v>1480</v>
      </c>
      <c r="E197" s="5"/>
      <c r="F197" s="5"/>
      <c r="G197" s="5"/>
      <c r="H197" s="5"/>
      <c r="I197" s="5"/>
      <c r="J197" s="5"/>
      <c r="K197" s="5"/>
      <c r="L197" s="5"/>
      <c r="M197" s="5"/>
      <c r="N197" s="5"/>
      <c r="P197" s="187" t="str">
        <f t="shared" si="1"/>
        <v>A</v>
      </c>
      <c r="Q197" s="5"/>
      <c r="R197" s="51" t="s">
        <v>1659</v>
      </c>
      <c r="S197" s="5"/>
      <c r="T197" s="5"/>
      <c r="U197" s="5"/>
      <c r="V197" s="5"/>
      <c r="W197" s="5"/>
      <c r="X197" s="5"/>
      <c r="Y197" s="5"/>
      <c r="Z197" s="5"/>
      <c r="AA197" s="5"/>
      <c r="AB197" s="216">
        <v>1</v>
      </c>
      <c r="AD197"/>
    </row>
    <row r="198" spans="2:30" ht="15.75">
      <c r="B198" s="187" t="str">
        <f t="shared" si="6"/>
        <v>►</v>
      </c>
      <c r="C198" s="5"/>
      <c r="D198" s="5"/>
      <c r="E198" s="5"/>
      <c r="F198" s="5"/>
      <c r="G198" s="5"/>
      <c r="H198" s="5"/>
      <c r="I198" s="5"/>
      <c r="J198" s="5"/>
      <c r="K198" s="5"/>
      <c r="L198" s="5"/>
      <c r="M198" s="5"/>
      <c r="N198" s="5"/>
      <c r="P198" s="187" t="str">
        <f t="shared" ref="P198:P236" si="7">IF(R198&lt;&gt;"","A","►")</f>
        <v>A</v>
      </c>
      <c r="Q198" s="5"/>
      <c r="R198" s="51" t="s">
        <v>1660</v>
      </c>
      <c r="S198" s="5"/>
      <c r="T198" s="5"/>
      <c r="U198" s="5"/>
      <c r="V198" s="5"/>
      <c r="W198" s="5"/>
      <c r="X198" s="5"/>
      <c r="Y198" s="5"/>
      <c r="Z198" s="5"/>
      <c r="AA198" s="5"/>
      <c r="AB198" s="216">
        <v>1</v>
      </c>
      <c r="AD198"/>
    </row>
    <row r="199" spans="2:30" ht="15.75">
      <c r="B199" s="187" t="str">
        <f t="shared" si="6"/>
        <v>A</v>
      </c>
      <c r="C199" s="5"/>
      <c r="D199" s="5" t="s">
        <v>1481</v>
      </c>
      <c r="E199" s="5"/>
      <c r="F199" s="5"/>
      <c r="G199" s="5"/>
      <c r="H199" s="5"/>
      <c r="I199" s="5"/>
      <c r="J199" s="5"/>
      <c r="K199" s="5"/>
      <c r="L199" s="5"/>
      <c r="M199" s="5"/>
      <c r="N199" s="5"/>
      <c r="P199" s="187" t="str">
        <f t="shared" si="7"/>
        <v>►</v>
      </c>
      <c r="Q199" s="5"/>
      <c r="R199" s="51"/>
      <c r="S199" s="5"/>
      <c r="T199" s="5"/>
      <c r="U199" s="5"/>
      <c r="V199" s="5"/>
      <c r="W199" s="5"/>
      <c r="X199" s="5"/>
      <c r="Y199" s="5"/>
      <c r="Z199" s="5"/>
      <c r="AA199" s="5"/>
      <c r="AB199" s="216">
        <v>1</v>
      </c>
      <c r="AD199"/>
    </row>
    <row r="200" spans="2:30" ht="15.75">
      <c r="B200" s="187" t="str">
        <f t="shared" si="6"/>
        <v>►</v>
      </c>
      <c r="C200" s="5"/>
      <c r="D200" s="5"/>
      <c r="E200" s="5"/>
      <c r="F200" s="5"/>
      <c r="G200" s="5"/>
      <c r="H200" s="5"/>
      <c r="I200" s="5"/>
      <c r="J200" s="5"/>
      <c r="K200" s="5"/>
      <c r="L200" s="5"/>
      <c r="M200" s="5"/>
      <c r="N200" s="5"/>
      <c r="P200" s="187" t="str">
        <f t="shared" si="7"/>
        <v>A</v>
      </c>
      <c r="Q200" s="5"/>
      <c r="R200" s="51" t="s">
        <v>1511</v>
      </c>
      <c r="S200" s="5"/>
      <c r="T200" s="5"/>
      <c r="U200" s="5"/>
      <c r="V200" s="5"/>
      <c r="W200" s="5"/>
      <c r="X200" s="5"/>
      <c r="Y200" s="5"/>
      <c r="Z200" s="5"/>
      <c r="AA200" s="5"/>
      <c r="AB200" s="216">
        <v>1</v>
      </c>
      <c r="AD200"/>
    </row>
    <row r="201" spans="2:30" ht="15.75">
      <c r="B201" s="3317" t="s">
        <v>43</v>
      </c>
      <c r="C201" s="5"/>
      <c r="D201" s="5"/>
      <c r="E201" s="5"/>
      <c r="F201" s="5"/>
      <c r="G201" s="5"/>
      <c r="H201" s="5"/>
      <c r="I201" s="5"/>
      <c r="J201" s="5"/>
      <c r="K201" s="5"/>
      <c r="L201" s="5"/>
      <c r="M201" s="5"/>
      <c r="N201" s="5"/>
      <c r="P201" s="187" t="str">
        <f t="shared" si="7"/>
        <v>►</v>
      </c>
      <c r="Q201" s="5"/>
      <c r="R201" s="5"/>
      <c r="S201" s="5"/>
      <c r="T201" s="5"/>
      <c r="U201" s="5"/>
      <c r="V201" s="5"/>
      <c r="W201" s="5"/>
      <c r="X201" s="5"/>
      <c r="Y201" s="5"/>
      <c r="Z201" s="5"/>
      <c r="AA201" s="5"/>
      <c r="AB201" s="216">
        <v>1</v>
      </c>
      <c r="AD201"/>
    </row>
    <row r="202" spans="2:30" ht="18">
      <c r="B202" s="3317" t="s">
        <v>43</v>
      </c>
      <c r="C202" s="5" t="s">
        <v>1771</v>
      </c>
      <c r="D202" s="5"/>
      <c r="E202" s="5"/>
      <c r="F202" s="5"/>
      <c r="G202" s="5"/>
      <c r="H202" s="5"/>
      <c r="I202" s="5"/>
      <c r="J202" s="5"/>
      <c r="K202" s="5"/>
      <c r="L202" s="5"/>
      <c r="M202" s="5"/>
      <c r="N202" s="5"/>
      <c r="P202" s="187" t="str">
        <f t="shared" si="7"/>
        <v>A</v>
      </c>
      <c r="Q202" s="5"/>
      <c r="R202" s="366" t="s">
        <v>1500</v>
      </c>
      <c r="S202" s="5"/>
      <c r="T202" s="5"/>
      <c r="U202" s="5"/>
      <c r="V202" s="5"/>
      <c r="W202" s="5"/>
      <c r="X202" s="5"/>
      <c r="Y202" s="5"/>
      <c r="Z202" s="5"/>
      <c r="AA202" s="5"/>
      <c r="AB202" s="216">
        <v>1</v>
      </c>
      <c r="AD202"/>
    </row>
    <row r="203" spans="2:30" ht="15.75">
      <c r="B203" s="187" t="str">
        <f t="shared" ref="B203:B211" si="8">IF(D203&lt;&gt;"","A","►")</f>
        <v>A</v>
      </c>
      <c r="C203" s="5"/>
      <c r="D203" s="5" t="s">
        <v>1654</v>
      </c>
      <c r="E203" s="5"/>
      <c r="F203" s="5"/>
      <c r="G203" s="5"/>
      <c r="H203" s="5"/>
      <c r="I203" s="5"/>
      <c r="J203" s="5"/>
      <c r="K203" s="5"/>
      <c r="L203" s="5"/>
      <c r="M203" s="5"/>
      <c r="N203" s="5"/>
      <c r="P203" s="187" t="str">
        <f t="shared" si="7"/>
        <v>►</v>
      </c>
      <c r="Q203" s="5"/>
      <c r="R203" s="5"/>
      <c r="S203" s="5"/>
      <c r="T203" s="5"/>
      <c r="U203" s="5"/>
      <c r="V203" s="5"/>
      <c r="W203" s="5"/>
      <c r="X203" s="5"/>
      <c r="Y203" s="5"/>
      <c r="Z203" s="5"/>
      <c r="AA203" s="5"/>
      <c r="AB203" s="216">
        <v>1</v>
      </c>
      <c r="AD203"/>
    </row>
    <row r="204" spans="2:30" ht="15.75">
      <c r="B204" s="187" t="str">
        <f t="shared" si="8"/>
        <v>►</v>
      </c>
      <c r="C204" s="5"/>
      <c r="D204" s="5"/>
      <c r="E204" s="5"/>
      <c r="F204" s="5"/>
      <c r="G204" s="5"/>
      <c r="H204" s="5"/>
      <c r="I204" s="5"/>
      <c r="J204" s="5"/>
      <c r="K204" s="5"/>
      <c r="L204" s="5"/>
      <c r="M204" s="5"/>
      <c r="N204" s="5"/>
      <c r="P204" s="187" t="str">
        <f t="shared" si="7"/>
        <v>A</v>
      </c>
      <c r="Q204" s="5"/>
      <c r="R204" s="5" t="s">
        <v>1512</v>
      </c>
      <c r="S204" s="5"/>
      <c r="T204" s="5"/>
      <c r="U204" s="5"/>
      <c r="V204" s="5"/>
      <c r="W204" s="5"/>
      <c r="X204" s="5"/>
      <c r="Y204" s="5"/>
      <c r="Z204" s="5"/>
      <c r="AA204" s="5"/>
      <c r="AB204" s="216">
        <v>1</v>
      </c>
      <c r="AD204"/>
    </row>
    <row r="205" spans="2:30" ht="18">
      <c r="B205" s="187" t="str">
        <f t="shared" si="8"/>
        <v>A</v>
      </c>
      <c r="C205" s="5"/>
      <c r="D205" s="366" t="s">
        <v>1772</v>
      </c>
      <c r="E205" s="5"/>
      <c r="F205" s="5"/>
      <c r="G205" s="5"/>
      <c r="H205" s="5"/>
      <c r="I205" s="5"/>
      <c r="J205" s="5"/>
      <c r="K205" s="5"/>
      <c r="L205" s="5"/>
      <c r="M205" s="5"/>
      <c r="N205" s="5"/>
      <c r="P205" s="187" t="str">
        <f t="shared" si="7"/>
        <v>►</v>
      </c>
      <c r="Q205" s="5"/>
      <c r="R205" s="5"/>
      <c r="S205" s="5"/>
      <c r="T205" s="5"/>
      <c r="U205" s="5"/>
      <c r="V205" s="5"/>
      <c r="W205" s="5"/>
      <c r="X205" s="5"/>
      <c r="Y205" s="5"/>
      <c r="Z205" s="5"/>
      <c r="AA205" s="5"/>
      <c r="AB205" s="216">
        <v>1</v>
      </c>
      <c r="AD205"/>
    </row>
    <row r="206" spans="2:30" ht="15.75">
      <c r="B206" s="187" t="str">
        <f t="shared" si="8"/>
        <v>►</v>
      </c>
      <c r="C206" s="5"/>
      <c r="D206" s="48"/>
      <c r="E206" s="5"/>
      <c r="F206" s="5"/>
      <c r="G206" s="5"/>
      <c r="H206" s="5"/>
      <c r="I206" s="5"/>
      <c r="J206" s="5"/>
      <c r="K206" s="5"/>
      <c r="L206" s="5"/>
      <c r="M206" s="5"/>
      <c r="N206" s="5"/>
      <c r="P206" s="187" t="str">
        <f t="shared" si="7"/>
        <v>►</v>
      </c>
      <c r="Q206" s="5"/>
      <c r="R206" s="5"/>
      <c r="S206" s="5"/>
      <c r="T206" s="5"/>
      <c r="U206" s="5"/>
      <c r="V206" s="5"/>
      <c r="W206" s="5"/>
      <c r="X206" s="5"/>
      <c r="Y206" s="5"/>
      <c r="Z206" s="5"/>
      <c r="AA206" s="5"/>
      <c r="AB206" s="216">
        <v>1</v>
      </c>
      <c r="AD206"/>
    </row>
    <row r="207" spans="2:30" ht="15.75">
      <c r="B207" s="187" t="str">
        <f t="shared" si="8"/>
        <v>A</v>
      </c>
      <c r="C207" s="5"/>
      <c r="D207" s="51" t="s">
        <v>1534</v>
      </c>
      <c r="E207" s="5"/>
      <c r="F207" s="5"/>
      <c r="G207" s="5"/>
      <c r="H207" s="5"/>
      <c r="I207" s="5"/>
      <c r="J207" s="5"/>
      <c r="K207" s="5"/>
      <c r="L207" s="5"/>
      <c r="M207" s="5"/>
      <c r="N207" s="5"/>
      <c r="P207" s="3317" t="s">
        <v>43</v>
      </c>
      <c r="Q207" s="5"/>
      <c r="R207" s="5"/>
      <c r="S207" s="5"/>
      <c r="T207" s="5"/>
      <c r="U207" s="5"/>
      <c r="V207" s="5"/>
      <c r="W207" s="5"/>
      <c r="X207" s="5"/>
      <c r="Y207" s="5"/>
      <c r="Z207" s="5"/>
      <c r="AA207" s="5"/>
      <c r="AB207" s="216">
        <v>1</v>
      </c>
      <c r="AD207"/>
    </row>
    <row r="208" spans="2:30" ht="15.75">
      <c r="B208" s="187" t="str">
        <f t="shared" si="8"/>
        <v>A</v>
      </c>
      <c r="C208" s="5"/>
      <c r="D208" s="51" t="s">
        <v>1655</v>
      </c>
      <c r="E208" s="5"/>
      <c r="F208" s="5"/>
      <c r="G208" s="5"/>
      <c r="H208" s="5"/>
      <c r="I208" s="5"/>
      <c r="J208" s="5"/>
      <c r="K208" s="5"/>
      <c r="L208" s="5"/>
      <c r="M208" s="5"/>
      <c r="N208" s="5"/>
      <c r="P208" s="3317" t="s">
        <v>43</v>
      </c>
      <c r="Q208" s="5" t="s">
        <v>1602</v>
      </c>
      <c r="R208" s="5"/>
      <c r="S208" s="5"/>
      <c r="T208" s="5"/>
      <c r="U208" s="5"/>
      <c r="V208" s="5"/>
      <c r="W208" s="5"/>
      <c r="X208" s="5"/>
      <c r="Y208" s="5"/>
      <c r="Z208" s="5"/>
      <c r="AA208" s="5"/>
      <c r="AB208" s="216">
        <v>1</v>
      </c>
      <c r="AD208"/>
    </row>
    <row r="209" spans="2:30" ht="15.75">
      <c r="B209" s="187" t="str">
        <f t="shared" si="8"/>
        <v>A</v>
      </c>
      <c r="C209" s="5"/>
      <c r="D209" s="5" t="s">
        <v>1656</v>
      </c>
      <c r="E209" s="5"/>
      <c r="F209" s="5"/>
      <c r="G209" s="5"/>
      <c r="H209" s="5"/>
      <c r="I209" s="5"/>
      <c r="J209" s="5"/>
      <c r="K209" s="5"/>
      <c r="L209" s="5"/>
      <c r="M209" s="5"/>
      <c r="N209" s="5"/>
      <c r="P209" s="187" t="str">
        <f t="shared" si="7"/>
        <v>►</v>
      </c>
      <c r="Q209" s="5"/>
      <c r="R209" s="5"/>
      <c r="S209" s="5"/>
      <c r="T209" s="5"/>
      <c r="U209" s="5"/>
      <c r="V209" s="5"/>
      <c r="W209" s="5"/>
      <c r="X209" s="5"/>
      <c r="Y209" s="5"/>
      <c r="Z209" s="5"/>
      <c r="AA209" s="5"/>
      <c r="AB209" s="216">
        <v>1</v>
      </c>
      <c r="AD209"/>
    </row>
    <row r="210" spans="2:30" ht="15.75">
      <c r="B210" s="187" t="str">
        <f t="shared" si="8"/>
        <v>A</v>
      </c>
      <c r="C210" s="5"/>
      <c r="D210" s="5" t="s">
        <v>1773</v>
      </c>
      <c r="E210" s="5"/>
      <c r="F210" s="5"/>
      <c r="G210" s="5"/>
      <c r="H210" s="5"/>
      <c r="I210" s="5"/>
      <c r="J210" s="5"/>
      <c r="K210" s="5"/>
      <c r="L210" s="5"/>
      <c r="M210" s="5"/>
      <c r="N210" s="5"/>
      <c r="P210" s="187" t="str">
        <f t="shared" si="7"/>
        <v>►</v>
      </c>
      <c r="Q210" s="5"/>
      <c r="R210" s="48"/>
      <c r="S210" s="5"/>
      <c r="T210" s="5"/>
      <c r="U210" s="5"/>
      <c r="V210" s="5"/>
      <c r="W210" s="5"/>
      <c r="X210" s="5"/>
      <c r="Y210" s="5"/>
      <c r="Z210" s="5"/>
      <c r="AA210" s="5"/>
      <c r="AB210" s="216">
        <v>1</v>
      </c>
      <c r="AD210"/>
    </row>
    <row r="211" spans="2:30" ht="15.75">
      <c r="B211" s="187" t="str">
        <f t="shared" si="8"/>
        <v>►</v>
      </c>
      <c r="C211" s="5"/>
      <c r="D211" s="5"/>
      <c r="E211" s="5"/>
      <c r="F211" s="5"/>
      <c r="G211" s="5"/>
      <c r="H211" s="5"/>
      <c r="I211" s="5"/>
      <c r="J211" s="5"/>
      <c r="K211" s="5"/>
      <c r="L211" s="5"/>
      <c r="M211" s="5"/>
      <c r="N211" s="5"/>
      <c r="P211" s="187" t="str">
        <f t="shared" si="7"/>
        <v>A</v>
      </c>
      <c r="Q211" s="5"/>
      <c r="R211" s="51" t="s">
        <v>1603</v>
      </c>
      <c r="S211" s="5"/>
      <c r="T211" s="5"/>
      <c r="U211" s="5"/>
      <c r="V211" s="5"/>
      <c r="W211" s="5"/>
      <c r="X211" s="5"/>
      <c r="Y211" s="5"/>
      <c r="Z211" s="5"/>
      <c r="AA211" s="5"/>
      <c r="AB211" s="216">
        <v>1</v>
      </c>
      <c r="AD211"/>
    </row>
    <row r="212" spans="2:30" ht="15.75">
      <c r="B212" s="3317" t="s">
        <v>43</v>
      </c>
      <c r="C212" s="5" t="s">
        <v>1538</v>
      </c>
      <c r="D212" s="5"/>
      <c r="E212" s="5"/>
      <c r="F212" s="5"/>
      <c r="G212" s="5"/>
      <c r="H212" s="5"/>
      <c r="I212" s="5"/>
      <c r="J212" s="5"/>
      <c r="K212" s="5"/>
      <c r="L212" s="5"/>
      <c r="M212" s="5"/>
      <c r="N212" s="5"/>
      <c r="P212" s="187" t="str">
        <f t="shared" si="7"/>
        <v>►</v>
      </c>
      <c r="Q212" s="5"/>
      <c r="R212" s="5"/>
      <c r="S212" s="5"/>
      <c r="T212" s="5"/>
      <c r="U212" s="5"/>
      <c r="V212" s="5"/>
      <c r="W212" s="5"/>
      <c r="X212" s="5"/>
      <c r="Y212" s="5"/>
      <c r="Z212" s="5"/>
      <c r="AA212" s="5"/>
      <c r="AB212" s="216">
        <v>1</v>
      </c>
      <c r="AD212"/>
    </row>
    <row r="213" spans="2:30" ht="18">
      <c r="B213" s="187" t="str">
        <f t="shared" ref="B213:B217" si="9">IF(D213&lt;&gt;"","A","►")</f>
        <v>A</v>
      </c>
      <c r="C213" s="5"/>
      <c r="D213" s="366" t="s">
        <v>1539</v>
      </c>
      <c r="E213" s="5"/>
      <c r="F213" s="5"/>
      <c r="G213" s="5"/>
      <c r="H213" s="5"/>
      <c r="I213" s="5"/>
      <c r="J213" s="5"/>
      <c r="K213" s="5"/>
      <c r="L213" s="5"/>
      <c r="M213" s="5"/>
      <c r="N213" s="5"/>
      <c r="P213" s="187" t="str">
        <f t="shared" si="7"/>
        <v>►</v>
      </c>
      <c r="Q213" s="5"/>
      <c r="R213" s="5"/>
      <c r="S213" s="5"/>
      <c r="T213" s="5"/>
      <c r="U213" s="5"/>
      <c r="V213" s="5"/>
      <c r="W213" s="5"/>
      <c r="X213" s="5"/>
      <c r="Y213" s="5"/>
      <c r="Z213" s="5"/>
      <c r="AA213" s="5"/>
      <c r="AB213" s="216">
        <v>1</v>
      </c>
      <c r="AD213"/>
    </row>
    <row r="214" spans="2:30" ht="15.75">
      <c r="B214" s="187" t="str">
        <f t="shared" si="9"/>
        <v>A</v>
      </c>
      <c r="C214" s="5"/>
      <c r="D214" s="51" t="s">
        <v>1540</v>
      </c>
      <c r="E214" s="5"/>
      <c r="F214" s="5"/>
      <c r="G214" s="5"/>
      <c r="H214" s="5"/>
      <c r="I214" s="5"/>
      <c r="J214" s="5"/>
      <c r="K214" s="5"/>
      <c r="L214" s="5"/>
      <c r="M214" s="5"/>
      <c r="N214" s="5"/>
      <c r="P214" s="187" t="str">
        <f t="shared" si="7"/>
        <v>A</v>
      </c>
      <c r="Q214" s="5"/>
      <c r="R214" s="5" t="s">
        <v>1721</v>
      </c>
      <c r="S214" s="5"/>
      <c r="T214" s="5"/>
      <c r="U214" s="5"/>
      <c r="V214" s="5"/>
      <c r="W214" s="5"/>
      <c r="X214" s="5"/>
      <c r="Y214" s="5"/>
      <c r="Z214" s="5"/>
      <c r="AA214" s="5"/>
      <c r="AB214" s="216">
        <v>1</v>
      </c>
      <c r="AD214"/>
    </row>
    <row r="215" spans="2:30" ht="18">
      <c r="B215" s="187" t="str">
        <f t="shared" si="9"/>
        <v>A</v>
      </c>
      <c r="C215" s="5"/>
      <c r="D215" s="366" t="s">
        <v>1500</v>
      </c>
      <c r="E215" s="5"/>
      <c r="F215" s="5"/>
      <c r="G215" s="5"/>
      <c r="H215" s="5"/>
      <c r="I215" s="5"/>
      <c r="J215" s="5"/>
      <c r="K215" s="5"/>
      <c r="L215" s="5"/>
      <c r="M215" s="5"/>
      <c r="N215" s="5"/>
      <c r="P215" s="187" t="str">
        <f t="shared" si="7"/>
        <v>►</v>
      </c>
      <c r="Q215" s="5"/>
      <c r="R215" s="5"/>
      <c r="S215" s="5"/>
      <c r="T215" s="5"/>
      <c r="U215" s="5"/>
      <c r="V215" s="5"/>
      <c r="W215" s="5"/>
      <c r="X215" s="5"/>
      <c r="Y215" s="5"/>
      <c r="Z215" s="5"/>
      <c r="AA215" s="5"/>
      <c r="AB215" s="216">
        <v>1</v>
      </c>
      <c r="AD215"/>
    </row>
    <row r="216" spans="2:30" ht="15.75">
      <c r="B216" s="187" t="str">
        <f t="shared" si="9"/>
        <v>A</v>
      </c>
      <c r="C216" s="5"/>
      <c r="D216" s="5" t="s">
        <v>1690</v>
      </c>
      <c r="E216" s="5"/>
      <c r="F216" s="5"/>
      <c r="G216" s="5"/>
      <c r="H216" s="5"/>
      <c r="I216" s="5"/>
      <c r="J216" s="5"/>
      <c r="K216" s="5"/>
      <c r="L216" s="5"/>
      <c r="M216" s="5"/>
      <c r="N216" s="5"/>
      <c r="P216" s="187" t="str">
        <f t="shared" si="7"/>
        <v>►</v>
      </c>
      <c r="Q216" s="5"/>
      <c r="R216" s="5"/>
      <c r="S216" s="5"/>
      <c r="T216" s="5"/>
      <c r="U216" s="5"/>
      <c r="V216" s="5"/>
      <c r="W216" s="5"/>
      <c r="X216" s="5"/>
      <c r="Y216" s="5"/>
      <c r="Z216" s="5"/>
      <c r="AA216" s="5"/>
      <c r="AB216" s="216">
        <v>1</v>
      </c>
      <c r="AD216"/>
    </row>
    <row r="217" spans="2:30" ht="15.75">
      <c r="B217" s="187" t="str">
        <f t="shared" si="9"/>
        <v>►</v>
      </c>
      <c r="C217" s="5"/>
      <c r="D217" s="5"/>
      <c r="E217" s="5"/>
      <c r="F217" s="5"/>
      <c r="G217" s="5"/>
      <c r="H217" s="5"/>
      <c r="I217" s="5"/>
      <c r="J217" s="5"/>
      <c r="K217" s="5"/>
      <c r="L217" s="5"/>
      <c r="M217" s="5"/>
      <c r="N217" s="5"/>
      <c r="P217" s="187" t="str">
        <f t="shared" si="7"/>
        <v>►</v>
      </c>
      <c r="Q217" s="5"/>
      <c r="R217" s="48"/>
      <c r="S217" s="5"/>
      <c r="T217" s="5"/>
      <c r="U217" s="5"/>
      <c r="V217" s="5"/>
      <c r="W217" s="5"/>
      <c r="X217" s="5"/>
      <c r="Y217" s="5"/>
      <c r="Z217" s="5"/>
      <c r="AA217" s="5"/>
      <c r="AB217" s="216">
        <v>1</v>
      </c>
      <c r="AD217"/>
    </row>
    <row r="218" spans="2:30" ht="15.75">
      <c r="B218" s="3317" t="s">
        <v>43</v>
      </c>
      <c r="C218" s="5" t="s">
        <v>1604</v>
      </c>
      <c r="D218" s="5"/>
      <c r="E218" s="5"/>
      <c r="F218" s="5"/>
      <c r="G218" s="5"/>
      <c r="H218" s="5"/>
      <c r="I218" s="5"/>
      <c r="J218" s="5"/>
      <c r="K218" s="5"/>
      <c r="L218" s="5"/>
      <c r="M218" s="5"/>
      <c r="N218" s="5"/>
      <c r="P218" s="187" t="str">
        <f t="shared" si="7"/>
        <v>A</v>
      </c>
      <c r="Q218" s="5"/>
      <c r="R218" s="51" t="s">
        <v>1560</v>
      </c>
      <c r="S218" s="5"/>
      <c r="T218" s="5"/>
      <c r="U218" s="5"/>
      <c r="V218" s="5"/>
      <c r="W218" s="5"/>
      <c r="X218" s="5"/>
      <c r="Y218" s="5"/>
      <c r="Z218" s="5"/>
      <c r="AA218" s="5"/>
      <c r="AB218" s="216">
        <v>1</v>
      </c>
      <c r="AD218"/>
    </row>
    <row r="219" spans="2:30" ht="18">
      <c r="B219" s="187" t="str">
        <f>IF(D219&lt;&gt;"","A","►")</f>
        <v>A</v>
      </c>
      <c r="C219" s="5"/>
      <c r="D219" s="366" t="s">
        <v>1605</v>
      </c>
      <c r="E219" s="5"/>
      <c r="F219" s="5"/>
      <c r="G219" s="5"/>
      <c r="H219" s="5"/>
      <c r="I219" s="5"/>
      <c r="J219" s="5"/>
      <c r="K219" s="5"/>
      <c r="L219" s="5"/>
      <c r="M219" s="5"/>
      <c r="N219" s="5"/>
      <c r="P219" s="187" t="str">
        <f t="shared" si="7"/>
        <v>►</v>
      </c>
      <c r="Q219" s="5"/>
      <c r="R219" s="5"/>
      <c r="S219" s="5"/>
      <c r="T219" s="5"/>
      <c r="U219" s="5"/>
      <c r="V219" s="5"/>
      <c r="W219" s="5"/>
      <c r="X219" s="5"/>
      <c r="Y219" s="5"/>
      <c r="Z219" s="5"/>
      <c r="AA219" s="5"/>
      <c r="AB219" s="216">
        <v>1</v>
      </c>
      <c r="AD219"/>
    </row>
    <row r="220" spans="2:30" ht="15.75">
      <c r="B220" s="187" t="str">
        <f t="shared" ref="B220:B224" si="10">IF(D220&lt;&gt;"","A","►")</f>
        <v>A</v>
      </c>
      <c r="C220" s="5"/>
      <c r="D220" s="51" t="s">
        <v>1606</v>
      </c>
      <c r="E220" s="5"/>
      <c r="F220" s="5"/>
      <c r="G220" s="5"/>
      <c r="H220" s="5"/>
      <c r="I220" s="5"/>
      <c r="J220" s="5"/>
      <c r="K220" s="5"/>
      <c r="L220" s="5"/>
      <c r="M220" s="5"/>
      <c r="N220" s="5"/>
      <c r="P220" s="187" t="str">
        <f t="shared" si="7"/>
        <v>►</v>
      </c>
      <c r="Q220" s="5"/>
      <c r="R220" s="5"/>
      <c r="S220" s="5"/>
      <c r="T220" s="5"/>
      <c r="U220" s="5"/>
      <c r="V220" s="5"/>
      <c r="W220" s="5"/>
      <c r="X220" s="5"/>
      <c r="Y220" s="5"/>
      <c r="Z220" s="5"/>
      <c r="AA220" s="5"/>
      <c r="AB220" s="216">
        <v>1</v>
      </c>
      <c r="AD220"/>
    </row>
    <row r="221" spans="2:30" ht="15.75">
      <c r="B221" s="187" t="str">
        <f t="shared" si="10"/>
        <v>A</v>
      </c>
      <c r="C221" s="5"/>
      <c r="D221" s="51" t="s">
        <v>1607</v>
      </c>
      <c r="E221" s="5"/>
      <c r="F221" s="5"/>
      <c r="G221" s="5"/>
      <c r="H221" s="5"/>
      <c r="I221" s="5"/>
      <c r="J221" s="5"/>
      <c r="K221" s="5"/>
      <c r="L221" s="5"/>
      <c r="M221" s="5"/>
      <c r="N221" s="5"/>
      <c r="P221" s="187" t="str">
        <f t="shared" si="7"/>
        <v>A</v>
      </c>
      <c r="Q221" s="5"/>
      <c r="R221" s="5" t="s">
        <v>1701</v>
      </c>
      <c r="S221" s="5"/>
      <c r="T221" s="5"/>
      <c r="U221" s="5"/>
      <c r="V221" s="5"/>
      <c r="W221" s="5"/>
      <c r="X221" s="5"/>
      <c r="Y221" s="5"/>
      <c r="Z221" s="5"/>
      <c r="AA221" s="5"/>
      <c r="AB221" s="216">
        <v>1</v>
      </c>
      <c r="AD221"/>
    </row>
    <row r="222" spans="2:30" ht="18">
      <c r="B222" s="187" t="str">
        <f t="shared" si="10"/>
        <v>A</v>
      </c>
      <c r="C222" s="5"/>
      <c r="D222" s="366" t="s">
        <v>1500</v>
      </c>
      <c r="E222" s="5"/>
      <c r="F222" s="5"/>
      <c r="G222" s="5"/>
      <c r="H222" s="5"/>
      <c r="I222" s="5"/>
      <c r="J222" s="5"/>
      <c r="K222" s="5"/>
      <c r="L222" s="5"/>
      <c r="M222" s="5"/>
      <c r="N222" s="5"/>
      <c r="P222" s="187" t="str">
        <f t="shared" si="7"/>
        <v>►</v>
      </c>
      <c r="Q222" s="5"/>
      <c r="R222" s="5"/>
      <c r="S222" s="5"/>
      <c r="T222" s="5"/>
      <c r="U222" s="5"/>
      <c r="V222" s="5"/>
      <c r="W222" s="5"/>
      <c r="X222" s="5"/>
      <c r="Y222" s="5"/>
      <c r="Z222" s="5"/>
      <c r="AA222" s="5"/>
      <c r="AB222" s="216">
        <v>1</v>
      </c>
      <c r="AD222"/>
    </row>
    <row r="223" spans="2:30" ht="15.75">
      <c r="B223" s="187" t="str">
        <f t="shared" si="10"/>
        <v>A</v>
      </c>
      <c r="C223" s="5"/>
      <c r="D223" s="5" t="s">
        <v>1722</v>
      </c>
      <c r="E223" s="5"/>
      <c r="F223" s="5"/>
      <c r="G223" s="5"/>
      <c r="H223" s="5"/>
      <c r="I223" s="5"/>
      <c r="J223" s="5"/>
      <c r="K223" s="5"/>
      <c r="L223" s="5"/>
      <c r="M223" s="5"/>
      <c r="N223" s="5"/>
      <c r="P223" s="187" t="str">
        <f t="shared" si="7"/>
        <v>►</v>
      </c>
      <c r="Q223" s="5"/>
      <c r="R223" s="5"/>
      <c r="S223" s="5"/>
      <c r="T223" s="5"/>
      <c r="U223" s="5"/>
      <c r="V223" s="5"/>
      <c r="W223" s="5"/>
      <c r="X223" s="5"/>
      <c r="Y223" s="5"/>
      <c r="Z223" s="5"/>
      <c r="AA223" s="5"/>
      <c r="AB223" s="216">
        <v>1</v>
      </c>
      <c r="AD223"/>
    </row>
    <row r="224" spans="2:30" ht="15.75">
      <c r="B224" s="187" t="str">
        <f t="shared" si="10"/>
        <v>►</v>
      </c>
      <c r="C224" s="5"/>
      <c r="D224" s="5"/>
      <c r="E224" s="5"/>
      <c r="F224" s="5"/>
      <c r="G224" s="5"/>
      <c r="H224" s="5"/>
      <c r="I224" s="5"/>
      <c r="J224" s="5"/>
      <c r="K224" s="5"/>
      <c r="L224" s="5"/>
      <c r="M224" s="5"/>
      <c r="N224" s="5"/>
      <c r="P224" s="187" t="str">
        <f t="shared" si="7"/>
        <v>►</v>
      </c>
      <c r="Q224" s="5"/>
      <c r="R224" s="48"/>
      <c r="S224" s="5"/>
      <c r="T224" s="5"/>
      <c r="U224" s="5"/>
      <c r="V224" s="5"/>
      <c r="W224" s="5"/>
      <c r="X224" s="5"/>
      <c r="Y224" s="5"/>
      <c r="Z224" s="5"/>
      <c r="AA224" s="5"/>
      <c r="AB224" s="216">
        <v>1</v>
      </c>
      <c r="AD224"/>
    </row>
    <row r="225" spans="2:30" ht="15.75">
      <c r="B225" s="187" t="str">
        <f t="shared" ref="B225:B229" si="11">IF(D225&lt;&gt;"","A","►")</f>
        <v>A</v>
      </c>
      <c r="C225" s="5"/>
      <c r="D225" s="5" t="s">
        <v>1642</v>
      </c>
      <c r="E225" s="5"/>
      <c r="F225" s="5"/>
      <c r="G225" s="5"/>
      <c r="H225" s="5"/>
      <c r="I225" s="5"/>
      <c r="J225" s="5"/>
      <c r="K225" s="5"/>
      <c r="L225" s="5"/>
      <c r="M225" s="5"/>
      <c r="N225" s="5"/>
      <c r="P225" s="187" t="str">
        <f t="shared" si="7"/>
        <v>A</v>
      </c>
      <c r="Q225" s="5"/>
      <c r="R225" s="51" t="s">
        <v>1513</v>
      </c>
      <c r="S225" s="5"/>
      <c r="T225" s="5"/>
      <c r="U225" s="5"/>
      <c r="V225" s="5"/>
      <c r="W225" s="5"/>
      <c r="X225" s="5"/>
      <c r="Y225" s="5"/>
      <c r="Z225" s="5"/>
      <c r="AA225" s="5"/>
      <c r="AB225" s="216">
        <v>1</v>
      </c>
      <c r="AD225"/>
    </row>
    <row r="226" spans="2:30" ht="15.75">
      <c r="B226" s="187" t="str">
        <f t="shared" si="11"/>
        <v>►</v>
      </c>
      <c r="C226" s="5"/>
      <c r="D226" s="48"/>
      <c r="E226" s="5"/>
      <c r="F226" s="5"/>
      <c r="G226" s="5"/>
      <c r="H226" s="5"/>
      <c r="I226" s="5"/>
      <c r="J226" s="5"/>
      <c r="K226" s="5"/>
      <c r="L226" s="5"/>
      <c r="M226" s="5"/>
      <c r="N226" s="5"/>
      <c r="P226" s="187" t="str">
        <f t="shared" si="7"/>
        <v>►</v>
      </c>
      <c r="Q226" s="5"/>
      <c r="R226" s="5"/>
      <c r="S226" s="5"/>
      <c r="T226" s="5"/>
      <c r="U226" s="5"/>
      <c r="V226" s="5"/>
      <c r="W226" s="5"/>
      <c r="X226" s="5"/>
      <c r="Y226" s="5"/>
      <c r="Z226" s="5"/>
      <c r="AA226" s="5"/>
      <c r="AB226" s="216">
        <v>1</v>
      </c>
      <c r="AD226"/>
    </row>
    <row r="227" spans="2:30" ht="15.75">
      <c r="B227" s="187" t="str">
        <f t="shared" si="11"/>
        <v>A</v>
      </c>
      <c r="C227" s="5"/>
      <c r="D227" s="51" t="s">
        <v>1482</v>
      </c>
      <c r="E227" s="5"/>
      <c r="F227" s="5"/>
      <c r="G227" s="5"/>
      <c r="H227" s="5"/>
      <c r="I227" s="5"/>
      <c r="J227" s="5"/>
      <c r="K227" s="5"/>
      <c r="L227" s="5"/>
      <c r="M227" s="5"/>
      <c r="N227" s="5"/>
      <c r="P227" s="187" t="str">
        <f t="shared" si="7"/>
        <v>A</v>
      </c>
      <c r="Q227" s="5"/>
      <c r="R227" s="5" t="s">
        <v>1661</v>
      </c>
      <c r="S227" s="5"/>
      <c r="T227" s="5"/>
      <c r="U227" s="5"/>
      <c r="V227" s="5"/>
      <c r="W227" s="5"/>
      <c r="X227" s="5"/>
      <c r="Y227" s="5"/>
      <c r="Z227" s="5"/>
      <c r="AA227" s="5"/>
      <c r="AB227" s="216">
        <v>1</v>
      </c>
      <c r="AD227"/>
    </row>
    <row r="228" spans="2:30" ht="15.75">
      <c r="B228" s="187" t="str">
        <f t="shared" si="11"/>
        <v>►</v>
      </c>
      <c r="C228" s="5"/>
      <c r="D228" s="5"/>
      <c r="E228" s="5"/>
      <c r="F228" s="5"/>
      <c r="G228" s="5"/>
      <c r="H228" s="5"/>
      <c r="I228" s="5"/>
      <c r="J228" s="5"/>
      <c r="K228" s="5"/>
      <c r="L228" s="5"/>
      <c r="M228" s="5"/>
      <c r="N228" s="5"/>
      <c r="P228" s="187" t="str">
        <f t="shared" si="7"/>
        <v>►</v>
      </c>
      <c r="Q228" s="5"/>
      <c r="R228" s="5"/>
      <c r="S228" s="5"/>
      <c r="T228" s="5"/>
      <c r="U228" s="5"/>
      <c r="V228" s="5"/>
      <c r="W228" s="5"/>
      <c r="X228" s="5"/>
      <c r="Y228" s="5"/>
      <c r="Z228" s="5"/>
      <c r="AA228" s="5"/>
      <c r="AB228" s="216">
        <v>1</v>
      </c>
      <c r="AD228"/>
    </row>
    <row r="229" spans="2:30" ht="15.75">
      <c r="B229" s="187" t="str">
        <f t="shared" si="11"/>
        <v>►</v>
      </c>
      <c r="C229" s="5"/>
      <c r="D229" s="5"/>
      <c r="E229" s="5"/>
      <c r="F229" s="5"/>
      <c r="G229" s="5"/>
      <c r="H229" s="5"/>
      <c r="I229" s="5"/>
      <c r="J229" s="5"/>
      <c r="K229" s="5"/>
      <c r="L229" s="5"/>
      <c r="M229" s="5"/>
      <c r="N229" s="5"/>
      <c r="P229" s="187" t="str">
        <f t="shared" si="7"/>
        <v>►</v>
      </c>
      <c r="Q229" s="5"/>
      <c r="R229" s="5"/>
      <c r="S229" s="5"/>
      <c r="T229" s="5"/>
      <c r="U229" s="5"/>
      <c r="V229" s="5"/>
      <c r="W229" s="5"/>
      <c r="X229" s="5"/>
      <c r="Y229" s="5"/>
      <c r="Z229" s="5"/>
      <c r="AA229" s="5"/>
      <c r="AB229" s="216">
        <v>1</v>
      </c>
      <c r="AD229"/>
    </row>
    <row r="230" spans="2:30" ht="15.75">
      <c r="B230" s="3317" t="s">
        <v>43</v>
      </c>
      <c r="C230" s="5" t="s">
        <v>1542</v>
      </c>
      <c r="D230" s="5"/>
      <c r="E230" s="5"/>
      <c r="F230" s="5"/>
      <c r="G230" s="5"/>
      <c r="H230" s="5"/>
      <c r="I230" s="5"/>
      <c r="J230" s="5"/>
      <c r="K230" s="5"/>
      <c r="L230" s="5"/>
      <c r="M230" s="5"/>
      <c r="N230" s="5"/>
      <c r="P230" s="187" t="str">
        <f t="shared" si="7"/>
        <v>►</v>
      </c>
      <c r="Q230" s="5"/>
      <c r="R230" s="5"/>
      <c r="S230" s="5"/>
      <c r="T230" s="5"/>
      <c r="U230" s="5"/>
      <c r="V230" s="5"/>
      <c r="W230" s="5"/>
      <c r="X230" s="5"/>
      <c r="Y230" s="5"/>
      <c r="Z230" s="5"/>
      <c r="AA230" s="5"/>
      <c r="AB230" s="216">
        <v>1</v>
      </c>
      <c r="AD230"/>
    </row>
    <row r="231" spans="2:30" ht="18">
      <c r="B231" s="187" t="str">
        <f t="shared" ref="B231:B269" si="12">IF(D231&lt;&gt;"","A","►")</f>
        <v>A</v>
      </c>
      <c r="C231" s="5"/>
      <c r="D231" s="366" t="s">
        <v>1543</v>
      </c>
      <c r="E231" s="5"/>
      <c r="F231" s="5"/>
      <c r="G231" s="5"/>
      <c r="H231" s="5"/>
      <c r="I231" s="5"/>
      <c r="J231" s="5"/>
      <c r="K231" s="5"/>
      <c r="L231" s="5"/>
      <c r="M231" s="5"/>
      <c r="N231" s="5"/>
      <c r="P231" s="187" t="str">
        <f t="shared" si="7"/>
        <v>►</v>
      </c>
      <c r="Q231" s="5"/>
      <c r="R231" s="48"/>
      <c r="S231" s="5"/>
      <c r="T231" s="5"/>
      <c r="U231" s="5"/>
      <c r="V231" s="5"/>
      <c r="W231" s="5"/>
      <c r="X231" s="5"/>
      <c r="Y231" s="5"/>
      <c r="Z231" s="5"/>
      <c r="AA231" s="5"/>
      <c r="AB231" s="216">
        <v>1</v>
      </c>
      <c r="AD231"/>
    </row>
    <row r="232" spans="2:30" ht="15.75">
      <c r="B232" s="187" t="str">
        <f t="shared" si="12"/>
        <v>A</v>
      </c>
      <c r="C232" s="5"/>
      <c r="D232" s="51" t="s">
        <v>1544</v>
      </c>
      <c r="E232" s="5"/>
      <c r="F232" s="5"/>
      <c r="G232" s="5"/>
      <c r="H232" s="5"/>
      <c r="I232" s="5"/>
      <c r="J232" s="5"/>
      <c r="K232" s="5"/>
      <c r="L232" s="5"/>
      <c r="M232" s="5"/>
      <c r="N232" s="5"/>
      <c r="P232" s="187" t="str">
        <f t="shared" si="7"/>
        <v>A</v>
      </c>
      <c r="Q232" s="5"/>
      <c r="R232" s="51" t="s">
        <v>1562</v>
      </c>
      <c r="S232" s="5"/>
      <c r="T232" s="5"/>
      <c r="U232" s="5"/>
      <c r="V232" s="5"/>
      <c r="W232" s="5"/>
      <c r="X232" s="5"/>
      <c r="Y232" s="5"/>
      <c r="Z232" s="5"/>
      <c r="AA232" s="5"/>
      <c r="AB232" s="216">
        <v>1</v>
      </c>
      <c r="AD232"/>
    </row>
    <row r="233" spans="2:30" ht="15.75">
      <c r="B233" s="187" t="str">
        <f t="shared" si="12"/>
        <v>►</v>
      </c>
      <c r="C233" s="5"/>
      <c r="D233" s="5"/>
      <c r="E233" s="5"/>
      <c r="F233" s="5"/>
      <c r="G233" s="5"/>
      <c r="H233" s="5"/>
      <c r="I233" s="5"/>
      <c r="J233" s="5"/>
      <c r="K233" s="5"/>
      <c r="L233" s="5"/>
      <c r="M233" s="5"/>
      <c r="N233" s="5"/>
      <c r="P233" s="187" t="str">
        <f t="shared" si="7"/>
        <v>►</v>
      </c>
      <c r="Q233" s="5"/>
      <c r="R233" s="5"/>
      <c r="S233" s="5"/>
      <c r="T233" s="5"/>
      <c r="U233" s="5"/>
      <c r="V233" s="5"/>
      <c r="W233" s="5"/>
      <c r="X233" s="5"/>
      <c r="Y233" s="5"/>
      <c r="Z233" s="5"/>
      <c r="AA233" s="5"/>
      <c r="AB233" s="216">
        <v>1</v>
      </c>
      <c r="AD233"/>
    </row>
    <row r="234" spans="2:30" ht="15.75">
      <c r="B234" s="187" t="str">
        <f t="shared" si="12"/>
        <v>►</v>
      </c>
      <c r="C234" s="5"/>
      <c r="D234" s="5"/>
      <c r="E234" s="5"/>
      <c r="F234" s="5"/>
      <c r="G234" s="5"/>
      <c r="H234" s="5"/>
      <c r="I234" s="5"/>
      <c r="J234" s="5"/>
      <c r="K234" s="5"/>
      <c r="L234" s="5"/>
      <c r="M234" s="5"/>
      <c r="N234" s="5"/>
      <c r="P234" s="187" t="str">
        <f t="shared" si="7"/>
        <v>►</v>
      </c>
      <c r="Q234" s="5"/>
      <c r="R234" s="5"/>
      <c r="S234" s="5"/>
      <c r="T234" s="5"/>
      <c r="U234" s="5"/>
      <c r="V234" s="5"/>
      <c r="W234" s="5"/>
      <c r="X234" s="5"/>
      <c r="Y234" s="5"/>
      <c r="Z234" s="5"/>
      <c r="AA234" s="5"/>
      <c r="AB234" s="216">
        <v>1</v>
      </c>
      <c r="AD234"/>
    </row>
    <row r="235" spans="2:30" ht="15.75">
      <c r="B235" s="187" t="str">
        <f t="shared" si="12"/>
        <v>A</v>
      </c>
      <c r="C235" s="5"/>
      <c r="D235" s="5" t="s">
        <v>1693</v>
      </c>
      <c r="E235" s="5"/>
      <c r="F235" s="5"/>
      <c r="G235" s="5"/>
      <c r="H235" s="5"/>
      <c r="I235" s="5"/>
      <c r="J235" s="5"/>
      <c r="K235" s="5"/>
      <c r="L235" s="5"/>
      <c r="M235" s="5"/>
      <c r="N235" s="5"/>
      <c r="P235" s="187" t="str">
        <f t="shared" si="7"/>
        <v>A</v>
      </c>
      <c r="Q235" s="5"/>
      <c r="R235" s="5" t="s">
        <v>1702</v>
      </c>
      <c r="S235" s="5"/>
      <c r="T235" s="5"/>
      <c r="U235" s="5"/>
      <c r="V235" s="5"/>
      <c r="W235" s="5"/>
      <c r="X235" s="5"/>
      <c r="Y235" s="5"/>
      <c r="Z235" s="5"/>
      <c r="AA235" s="5"/>
      <c r="AB235" s="216">
        <v>1</v>
      </c>
      <c r="AD235"/>
    </row>
    <row r="236" spans="2:30" ht="15.75">
      <c r="B236" s="187" t="str">
        <f t="shared" si="12"/>
        <v>►</v>
      </c>
      <c r="C236" s="5"/>
      <c r="D236" s="5"/>
      <c r="E236" s="5"/>
      <c r="F236" s="5"/>
      <c r="G236" s="5"/>
      <c r="H236" s="5"/>
      <c r="I236" s="5"/>
      <c r="J236" s="5"/>
      <c r="K236" s="5"/>
      <c r="L236" s="5"/>
      <c r="M236" s="5"/>
      <c r="N236" s="5"/>
      <c r="P236" s="187" t="str">
        <f t="shared" si="7"/>
        <v>►</v>
      </c>
      <c r="Q236" s="5"/>
      <c r="R236" s="5"/>
      <c r="S236" s="5"/>
      <c r="T236" s="5"/>
      <c r="U236" s="5"/>
      <c r="V236" s="5"/>
      <c r="W236" s="5"/>
      <c r="X236" s="5"/>
      <c r="Y236" s="5"/>
      <c r="Z236" s="5"/>
      <c r="AA236" s="5"/>
      <c r="AB236" s="216">
        <v>1</v>
      </c>
      <c r="AD236"/>
    </row>
    <row r="237" spans="2:30" ht="15.75">
      <c r="B237" s="187" t="str">
        <f t="shared" si="12"/>
        <v>►</v>
      </c>
      <c r="C237" s="5"/>
      <c r="D237" s="48"/>
      <c r="E237" s="5"/>
      <c r="F237" s="5"/>
      <c r="G237" s="5"/>
      <c r="H237" s="5"/>
      <c r="I237" s="5"/>
      <c r="J237" s="5"/>
      <c r="K237" s="5"/>
      <c r="L237" s="5"/>
      <c r="M237" s="5"/>
      <c r="N237" s="5"/>
      <c r="P237" s="187" t="str">
        <f t="shared" ref="P237:P276" si="13">IF(R237&lt;&gt;"","A","►")</f>
        <v>A</v>
      </c>
      <c r="Q237" s="5"/>
      <c r="R237" s="5" t="s">
        <v>1662</v>
      </c>
      <c r="S237" s="5"/>
      <c r="T237" s="5"/>
      <c r="U237" s="5"/>
      <c r="V237" s="5"/>
      <c r="W237" s="5"/>
      <c r="X237" s="5"/>
      <c r="Y237" s="5"/>
      <c r="Z237" s="5"/>
      <c r="AA237" s="5"/>
      <c r="AB237" s="216">
        <v>1</v>
      </c>
      <c r="AD237"/>
    </row>
    <row r="238" spans="2:30" ht="18">
      <c r="B238" s="187" t="str">
        <f t="shared" si="12"/>
        <v>A</v>
      </c>
      <c r="C238" s="5"/>
      <c r="D238" s="51" t="s">
        <v>1559</v>
      </c>
      <c r="E238" s="5"/>
      <c r="F238" s="5"/>
      <c r="G238" s="5"/>
      <c r="H238" s="5"/>
      <c r="I238" s="5"/>
      <c r="J238" s="5"/>
      <c r="K238" s="5"/>
      <c r="L238" s="5"/>
      <c r="M238" s="5"/>
      <c r="N238" s="5"/>
      <c r="P238" s="187" t="str">
        <f t="shared" si="13"/>
        <v>A</v>
      </c>
      <c r="Q238" s="5"/>
      <c r="R238" s="366" t="s">
        <v>1514</v>
      </c>
      <c r="S238" s="5"/>
      <c r="T238" s="5"/>
      <c r="U238" s="5"/>
      <c r="V238" s="5"/>
      <c r="W238" s="5"/>
      <c r="X238" s="5"/>
      <c r="Y238" s="5"/>
      <c r="Z238" s="5"/>
      <c r="AA238" s="5"/>
      <c r="AB238" s="216">
        <v>1</v>
      </c>
      <c r="AD238"/>
    </row>
    <row r="239" spans="2:30" ht="18">
      <c r="B239" s="187" t="str">
        <f t="shared" si="12"/>
        <v>A</v>
      </c>
      <c r="C239" s="5"/>
      <c r="D239" s="366" t="s">
        <v>1500</v>
      </c>
      <c r="E239" s="5"/>
      <c r="F239" s="5"/>
      <c r="G239" s="5"/>
      <c r="H239" s="5"/>
      <c r="I239" s="5"/>
      <c r="J239" s="5"/>
      <c r="K239" s="5"/>
      <c r="L239" s="5"/>
      <c r="M239" s="5"/>
      <c r="N239" s="5"/>
      <c r="P239" s="187" t="str">
        <f t="shared" si="13"/>
        <v>A</v>
      </c>
      <c r="Q239" s="5"/>
      <c r="R239" s="51" t="s">
        <v>1515</v>
      </c>
      <c r="S239" s="5"/>
      <c r="T239" s="5"/>
      <c r="U239" s="5"/>
      <c r="V239" s="5"/>
      <c r="W239" s="5"/>
      <c r="X239" s="5"/>
      <c r="Y239" s="5"/>
      <c r="Z239" s="5"/>
      <c r="AA239" s="5"/>
      <c r="AB239" s="216">
        <v>1</v>
      </c>
      <c r="AD239"/>
    </row>
    <row r="240" spans="2:30" ht="15.75">
      <c r="B240" s="187" t="str">
        <f t="shared" si="12"/>
        <v>A</v>
      </c>
      <c r="C240" s="5"/>
      <c r="D240" s="5" t="s">
        <v>1700</v>
      </c>
      <c r="E240" s="5"/>
      <c r="F240" s="5"/>
      <c r="G240" s="5"/>
      <c r="H240" s="5"/>
      <c r="I240" s="5"/>
      <c r="J240" s="5"/>
      <c r="K240" s="5"/>
      <c r="L240" s="5"/>
      <c r="M240" s="5"/>
      <c r="N240" s="5"/>
      <c r="P240" s="187" t="str">
        <f t="shared" si="13"/>
        <v>A</v>
      </c>
      <c r="Q240" s="5"/>
      <c r="R240" s="51" t="s">
        <v>1516</v>
      </c>
      <c r="S240" s="5"/>
      <c r="T240" s="5"/>
      <c r="U240" s="5"/>
      <c r="V240" s="5"/>
      <c r="W240" s="5"/>
      <c r="X240" s="5"/>
      <c r="Y240" s="5"/>
      <c r="Z240" s="5"/>
      <c r="AA240" s="5"/>
      <c r="AB240" s="216">
        <v>1</v>
      </c>
      <c r="AD240"/>
    </row>
    <row r="241" spans="2:30" ht="18">
      <c r="B241" s="187" t="str">
        <f t="shared" si="12"/>
        <v>►</v>
      </c>
      <c r="C241" s="5"/>
      <c r="D241" s="5"/>
      <c r="E241" s="5"/>
      <c r="F241" s="5"/>
      <c r="G241" s="5"/>
      <c r="H241" s="5"/>
      <c r="I241" s="5"/>
      <c r="J241" s="5"/>
      <c r="K241" s="5"/>
      <c r="L241" s="5"/>
      <c r="M241" s="5"/>
      <c r="N241" s="5"/>
      <c r="P241" s="187" t="str">
        <f t="shared" si="13"/>
        <v>A</v>
      </c>
      <c r="Q241" s="5"/>
      <c r="R241" s="366" t="s">
        <v>1500</v>
      </c>
      <c r="S241" s="5"/>
      <c r="T241" s="5"/>
      <c r="U241" s="5"/>
      <c r="V241" s="5"/>
      <c r="W241" s="5"/>
      <c r="X241" s="5"/>
      <c r="Y241" s="5"/>
      <c r="Z241" s="5"/>
      <c r="AA241" s="5"/>
      <c r="AB241" s="216">
        <v>1</v>
      </c>
      <c r="AD241"/>
    </row>
    <row r="242" spans="2:30" ht="15.75">
      <c r="B242" s="3317" t="s">
        <v>43</v>
      </c>
      <c r="C242" s="5" t="s">
        <v>1616</v>
      </c>
      <c r="D242" s="5"/>
      <c r="E242" s="5"/>
      <c r="F242" s="5"/>
      <c r="G242" s="5"/>
      <c r="H242" s="5"/>
      <c r="I242" s="5"/>
      <c r="J242" s="5"/>
      <c r="K242" s="5"/>
      <c r="L242" s="5"/>
      <c r="M242" s="5"/>
      <c r="N242" s="5"/>
      <c r="P242" s="187" t="str">
        <f t="shared" si="13"/>
        <v>A</v>
      </c>
      <c r="Q242" s="5"/>
      <c r="R242" s="5" t="s">
        <v>1663</v>
      </c>
      <c r="S242" s="5"/>
      <c r="T242" s="5"/>
      <c r="U242" s="5"/>
      <c r="V242" s="5"/>
      <c r="W242" s="5"/>
      <c r="X242" s="5"/>
      <c r="Y242" s="5"/>
      <c r="Z242" s="5"/>
      <c r="AA242" s="5"/>
      <c r="AB242" s="216">
        <v>1</v>
      </c>
      <c r="AD242"/>
    </row>
    <row r="243" spans="2:30" ht="18">
      <c r="B243" s="187" t="str">
        <f t="shared" si="12"/>
        <v>A</v>
      </c>
      <c r="C243" s="5"/>
      <c r="D243" s="366" t="s">
        <v>1617</v>
      </c>
      <c r="E243" s="5"/>
      <c r="F243" s="5"/>
      <c r="G243" s="5"/>
      <c r="H243" s="5"/>
      <c r="I243" s="5"/>
      <c r="J243" s="5"/>
      <c r="K243" s="5"/>
      <c r="L243" s="5"/>
      <c r="M243" s="5"/>
      <c r="N243" s="5"/>
      <c r="P243" s="187" t="str">
        <f t="shared" si="13"/>
        <v>►</v>
      </c>
      <c r="Q243" s="5"/>
      <c r="R243" s="5"/>
      <c r="S243" s="5"/>
      <c r="T243" s="5"/>
      <c r="U243" s="5"/>
      <c r="V243" s="5"/>
      <c r="W243" s="5"/>
      <c r="X243" s="5"/>
      <c r="Y243" s="5"/>
      <c r="Z243" s="5"/>
      <c r="AA243" s="5"/>
      <c r="AB243" s="216">
        <v>1</v>
      </c>
      <c r="AD243"/>
    </row>
    <row r="244" spans="2:30" ht="15.75">
      <c r="B244" s="187" t="str">
        <f t="shared" si="12"/>
        <v>A</v>
      </c>
      <c r="C244" s="5"/>
      <c r="D244" s="51" t="s">
        <v>1618</v>
      </c>
      <c r="E244" s="5"/>
      <c r="F244" s="5"/>
      <c r="G244" s="5"/>
      <c r="H244" s="5"/>
      <c r="I244" s="5"/>
      <c r="J244" s="5"/>
      <c r="K244" s="5"/>
      <c r="L244" s="5"/>
      <c r="M244" s="5"/>
      <c r="N244" s="5"/>
      <c r="P244" s="3317" t="s">
        <v>43</v>
      </c>
      <c r="Q244" s="5"/>
      <c r="R244" s="5"/>
      <c r="S244" s="5"/>
      <c r="T244" s="5"/>
      <c r="U244" s="5"/>
      <c r="V244" s="5"/>
      <c r="W244" s="5"/>
      <c r="X244" s="5"/>
      <c r="Y244" s="5"/>
      <c r="Z244" s="5"/>
      <c r="AA244" s="5"/>
      <c r="AB244" s="216">
        <v>1</v>
      </c>
      <c r="AD244"/>
    </row>
    <row r="245" spans="2:30" ht="18">
      <c r="B245" s="187" t="str">
        <f t="shared" si="12"/>
        <v>►</v>
      </c>
      <c r="C245" s="5"/>
      <c r="D245" s="5"/>
      <c r="E245" s="5"/>
      <c r="F245" s="5"/>
      <c r="G245" s="5"/>
      <c r="H245" s="5"/>
      <c r="I245" s="5"/>
      <c r="J245" s="5"/>
      <c r="K245" s="5"/>
      <c r="L245" s="5"/>
      <c r="M245" s="5"/>
      <c r="N245" s="5"/>
      <c r="P245" s="3317" t="str">
        <f t="shared" si="13"/>
        <v>A</v>
      </c>
      <c r="Q245" s="5"/>
      <c r="R245" s="366" t="s">
        <v>1487</v>
      </c>
      <c r="S245" s="5"/>
      <c r="T245" s="5"/>
      <c r="U245" s="5"/>
      <c r="V245" s="5"/>
      <c r="W245" s="5"/>
      <c r="X245" s="5"/>
      <c r="Y245" s="5"/>
      <c r="Z245" s="5"/>
      <c r="AA245" s="5"/>
      <c r="AB245" s="216">
        <v>1</v>
      </c>
      <c r="AD245"/>
    </row>
    <row r="246" spans="2:30" ht="15.75">
      <c r="B246" s="187" t="str">
        <f t="shared" si="12"/>
        <v>►</v>
      </c>
      <c r="C246" s="5"/>
      <c r="D246" s="5"/>
      <c r="E246" s="5"/>
      <c r="F246" s="5"/>
      <c r="G246" s="5"/>
      <c r="H246" s="5"/>
      <c r="I246" s="5"/>
      <c r="J246" s="5"/>
      <c r="K246" s="5"/>
      <c r="L246" s="5"/>
      <c r="M246" s="5"/>
      <c r="N246" s="5"/>
      <c r="P246" s="187" t="str">
        <f t="shared" si="13"/>
        <v>A</v>
      </c>
      <c r="Q246" s="5"/>
      <c r="R246" s="51" t="s">
        <v>1488</v>
      </c>
      <c r="S246" s="5"/>
      <c r="T246" s="5"/>
      <c r="U246" s="5"/>
      <c r="V246" s="5"/>
      <c r="W246" s="5"/>
      <c r="X246" s="5"/>
      <c r="Y246" s="5"/>
      <c r="Z246" s="5"/>
      <c r="AA246" s="5"/>
      <c r="AB246" s="216">
        <v>1</v>
      </c>
      <c r="AD246"/>
    </row>
    <row r="247" spans="2:30" ht="15.75">
      <c r="B247" s="187" t="str">
        <f t="shared" si="12"/>
        <v>A</v>
      </c>
      <c r="C247" s="5"/>
      <c r="D247" s="5" t="s">
        <v>1727</v>
      </c>
      <c r="E247" s="5"/>
      <c r="F247" s="5"/>
      <c r="G247" s="5"/>
      <c r="H247" s="5"/>
      <c r="I247" s="5"/>
      <c r="J247" s="5"/>
      <c r="K247" s="5"/>
      <c r="L247" s="5"/>
      <c r="M247" s="5"/>
      <c r="N247" s="5"/>
      <c r="P247" s="187" t="str">
        <f t="shared" si="13"/>
        <v>►</v>
      </c>
      <c r="Q247" s="5"/>
      <c r="R247" s="48"/>
      <c r="S247" s="5"/>
      <c r="T247" s="5"/>
      <c r="U247" s="5"/>
      <c r="V247" s="5"/>
      <c r="W247" s="5"/>
      <c r="X247" s="5"/>
      <c r="Y247" s="5"/>
      <c r="Z247" s="5"/>
      <c r="AA247" s="5"/>
      <c r="AB247" s="216">
        <v>1</v>
      </c>
      <c r="AD247"/>
    </row>
    <row r="248" spans="2:30" ht="15.75">
      <c r="B248" s="187" t="str">
        <f t="shared" si="12"/>
        <v>►</v>
      </c>
      <c r="C248" s="5"/>
      <c r="D248" s="5"/>
      <c r="E248" s="5"/>
      <c r="F248" s="5"/>
      <c r="G248" s="5"/>
      <c r="H248" s="5"/>
      <c r="I248" s="5"/>
      <c r="J248" s="5"/>
      <c r="K248" s="5"/>
      <c r="L248" s="5"/>
      <c r="M248" s="5"/>
      <c r="N248" s="5"/>
      <c r="P248" s="187" t="str">
        <f t="shared" si="13"/>
        <v>A</v>
      </c>
      <c r="Q248" s="5"/>
      <c r="R248" s="49" t="s">
        <v>1647</v>
      </c>
      <c r="S248" s="5"/>
      <c r="T248" s="5"/>
      <c r="U248" s="5"/>
      <c r="V248" s="5"/>
      <c r="W248" s="5"/>
      <c r="X248" s="5"/>
      <c r="Y248" s="5"/>
      <c r="Z248" s="5"/>
      <c r="AA248" s="5"/>
      <c r="AB248" s="216">
        <v>1</v>
      </c>
      <c r="AD248"/>
    </row>
    <row r="249" spans="2:30" ht="15.75">
      <c r="B249" s="187" t="str">
        <f t="shared" si="12"/>
        <v>►</v>
      </c>
      <c r="C249" s="5"/>
      <c r="D249" s="5"/>
      <c r="E249" s="5"/>
      <c r="F249" s="5"/>
      <c r="G249" s="5"/>
      <c r="H249" s="5"/>
      <c r="I249" s="5"/>
      <c r="J249" s="5"/>
      <c r="K249" s="5"/>
      <c r="L249" s="5"/>
      <c r="M249" s="5"/>
      <c r="N249" s="5"/>
      <c r="P249" s="187" t="str">
        <f t="shared" si="13"/>
        <v>A</v>
      </c>
      <c r="Q249" s="5"/>
      <c r="R249" s="51" t="s">
        <v>1489</v>
      </c>
      <c r="S249" s="5"/>
      <c r="T249" s="5"/>
      <c r="U249" s="5"/>
      <c r="V249" s="5"/>
      <c r="W249" s="5"/>
      <c r="X249" s="5"/>
      <c r="Y249" s="5"/>
      <c r="Z249" s="5"/>
      <c r="AA249" s="5"/>
      <c r="AB249" s="216">
        <v>1</v>
      </c>
      <c r="AD249"/>
    </row>
    <row r="250" spans="2:30" ht="15.75">
      <c r="B250" s="187" t="str">
        <f t="shared" si="12"/>
        <v>A</v>
      </c>
      <c r="C250" s="5"/>
      <c r="D250" s="51" t="s">
        <v>1541</v>
      </c>
      <c r="E250" s="5"/>
      <c r="F250" s="5"/>
      <c r="G250" s="5"/>
      <c r="H250" s="5"/>
      <c r="I250" s="5"/>
      <c r="J250" s="5"/>
      <c r="K250" s="5"/>
      <c r="L250" s="5"/>
      <c r="M250" s="5"/>
      <c r="N250" s="5"/>
      <c r="P250" s="187" t="str">
        <f t="shared" si="13"/>
        <v>A</v>
      </c>
      <c r="Q250" s="5"/>
      <c r="R250" s="368" t="s">
        <v>1490</v>
      </c>
      <c r="S250" s="5"/>
      <c r="T250" s="5"/>
      <c r="U250" s="5"/>
      <c r="V250" s="5"/>
      <c r="W250" s="5"/>
      <c r="X250" s="5"/>
      <c r="Y250" s="5"/>
      <c r="Z250" s="5"/>
      <c r="AA250" s="5"/>
      <c r="AB250" s="216">
        <v>1</v>
      </c>
      <c r="AD250"/>
    </row>
    <row r="251" spans="2:30" ht="15.75">
      <c r="B251" s="187" t="str">
        <f t="shared" si="12"/>
        <v>►</v>
      </c>
      <c r="C251" s="5"/>
      <c r="D251" s="5"/>
      <c r="E251" s="5"/>
      <c r="F251" s="5"/>
      <c r="G251" s="5"/>
      <c r="H251" s="5"/>
      <c r="I251" s="5"/>
      <c r="J251" s="5"/>
      <c r="K251" s="5"/>
      <c r="L251" s="5"/>
      <c r="M251" s="5"/>
      <c r="N251" s="5"/>
      <c r="P251" s="187" t="str">
        <f t="shared" si="13"/>
        <v>►</v>
      </c>
      <c r="Q251" s="5"/>
      <c r="R251" s="48"/>
      <c r="S251" s="5"/>
      <c r="T251" s="5"/>
      <c r="U251" s="5"/>
      <c r="V251" s="5"/>
      <c r="W251" s="5"/>
      <c r="X251" s="5"/>
      <c r="Y251" s="5"/>
      <c r="Z251" s="5"/>
      <c r="AA251" s="5"/>
      <c r="AB251" s="216">
        <v>1</v>
      </c>
      <c r="AD251"/>
    </row>
    <row r="252" spans="2:30" ht="15.75">
      <c r="B252" s="187" t="str">
        <f t="shared" si="12"/>
        <v>►</v>
      </c>
      <c r="C252" s="5"/>
      <c r="D252" s="5"/>
      <c r="E252" s="5"/>
      <c r="F252" s="5"/>
      <c r="G252" s="5"/>
      <c r="H252" s="5"/>
      <c r="I252" s="5"/>
      <c r="J252" s="5"/>
      <c r="K252" s="5"/>
      <c r="L252" s="5"/>
      <c r="M252" s="5"/>
      <c r="N252" s="5"/>
      <c r="P252" s="187" t="str">
        <f t="shared" si="13"/>
        <v>►</v>
      </c>
      <c r="Q252" s="5"/>
      <c r="R252" s="48"/>
      <c r="S252" s="5"/>
      <c r="T252" s="5"/>
      <c r="U252" s="5"/>
      <c r="V252" s="5"/>
      <c r="W252" s="5"/>
      <c r="X252" s="5"/>
      <c r="Y252" s="5"/>
      <c r="Z252" s="5"/>
      <c r="AA252" s="5"/>
      <c r="AB252" s="216">
        <v>1</v>
      </c>
      <c r="AD252"/>
    </row>
    <row r="253" spans="2:30" ht="15.75">
      <c r="B253" s="187" t="str">
        <f t="shared" si="12"/>
        <v>A</v>
      </c>
      <c r="C253" s="5"/>
      <c r="D253" s="5" t="s">
        <v>1691</v>
      </c>
      <c r="E253" s="5"/>
      <c r="F253" s="5"/>
      <c r="G253" s="5"/>
      <c r="H253" s="5"/>
      <c r="I253" s="5"/>
      <c r="J253" s="5"/>
      <c r="K253" s="5"/>
      <c r="L253" s="5"/>
      <c r="M253" s="5"/>
      <c r="N253" s="5"/>
      <c r="P253" s="187" t="str">
        <f t="shared" si="13"/>
        <v>►</v>
      </c>
      <c r="Q253" s="5"/>
      <c r="R253" s="48"/>
      <c r="S253" s="5"/>
      <c r="T253" s="5"/>
      <c r="U253" s="5"/>
      <c r="V253" s="5"/>
      <c r="W253" s="5"/>
      <c r="X253" s="5"/>
      <c r="Y253" s="5"/>
      <c r="Z253" s="5"/>
      <c r="AA253" s="5"/>
      <c r="AB253" s="216">
        <v>1</v>
      </c>
      <c r="AD253"/>
    </row>
    <row r="254" spans="2:30" ht="15.75">
      <c r="B254" s="187" t="str">
        <f t="shared" si="12"/>
        <v>A</v>
      </c>
      <c r="C254" s="5"/>
      <c r="D254" s="5" t="s">
        <v>1692</v>
      </c>
      <c r="E254" s="5"/>
      <c r="F254" s="5"/>
      <c r="G254" s="5"/>
      <c r="H254" s="5"/>
      <c r="I254" s="5"/>
      <c r="J254" s="5"/>
      <c r="K254" s="5"/>
      <c r="L254" s="5"/>
      <c r="M254" s="5"/>
      <c r="N254" s="5"/>
      <c r="P254" s="187" t="str">
        <f t="shared" si="13"/>
        <v>A</v>
      </c>
      <c r="Q254" s="5"/>
      <c r="R254" s="368" t="s">
        <v>1491</v>
      </c>
      <c r="S254" s="5"/>
      <c r="T254" s="5"/>
      <c r="U254" s="5"/>
      <c r="V254" s="5"/>
      <c r="W254" s="5"/>
      <c r="X254" s="5"/>
      <c r="Y254" s="5"/>
      <c r="Z254" s="5"/>
      <c r="AA254" s="5"/>
      <c r="AB254" s="216">
        <v>1</v>
      </c>
      <c r="AD254"/>
    </row>
    <row r="255" spans="2:30" ht="15.75">
      <c r="B255" s="187" t="str">
        <f t="shared" si="12"/>
        <v>►</v>
      </c>
      <c r="C255" s="5"/>
      <c r="D255" s="5"/>
      <c r="E255" s="5"/>
      <c r="F255" s="5"/>
      <c r="G255" s="5"/>
      <c r="H255" s="5"/>
      <c r="I255" s="5"/>
      <c r="J255" s="5"/>
      <c r="K255" s="5"/>
      <c r="L255" s="5"/>
      <c r="M255" s="5"/>
      <c r="N255" s="5"/>
      <c r="P255" s="187" t="str">
        <f t="shared" si="13"/>
        <v>A</v>
      </c>
      <c r="Q255" s="5"/>
      <c r="R255" s="49" t="s">
        <v>1492</v>
      </c>
      <c r="S255" s="5"/>
      <c r="T255" s="5"/>
      <c r="U255" s="5"/>
      <c r="V255" s="5"/>
      <c r="W255" s="5"/>
      <c r="X255" s="5"/>
      <c r="Y255" s="5"/>
      <c r="Z255" s="5"/>
      <c r="AA255" s="5"/>
      <c r="AB255" s="216">
        <v>1</v>
      </c>
      <c r="AD255"/>
    </row>
    <row r="256" spans="2:30" ht="15.75">
      <c r="B256" s="3317" t="s">
        <v>43</v>
      </c>
      <c r="C256" s="5"/>
      <c r="D256" s="5"/>
      <c r="E256" s="5"/>
      <c r="F256" s="5"/>
      <c r="G256" s="5"/>
      <c r="H256" s="5"/>
      <c r="I256" s="5"/>
      <c r="J256" s="5"/>
      <c r="K256" s="5"/>
      <c r="L256" s="5"/>
      <c r="M256" s="5"/>
      <c r="N256" s="5"/>
      <c r="P256" s="187" t="str">
        <f t="shared" si="13"/>
        <v>►</v>
      </c>
      <c r="Q256" s="5"/>
      <c r="R256" s="5"/>
      <c r="S256" s="5"/>
      <c r="T256" s="5"/>
      <c r="U256" s="5"/>
      <c r="V256" s="5"/>
      <c r="W256" s="5"/>
      <c r="X256" s="5"/>
      <c r="Y256" s="5"/>
      <c r="Z256" s="5"/>
      <c r="AA256" s="5"/>
      <c r="AB256" s="216">
        <v>1</v>
      </c>
      <c r="AD256"/>
    </row>
    <row r="257" spans="2:30" ht="18">
      <c r="B257" s="3317" t="s">
        <v>43</v>
      </c>
      <c r="C257" s="5" t="s">
        <v>1648</v>
      </c>
      <c r="D257" s="5"/>
      <c r="E257" s="5"/>
      <c r="F257" s="5"/>
      <c r="G257" s="5"/>
      <c r="H257" s="5"/>
      <c r="I257" s="5"/>
      <c r="J257" s="5"/>
      <c r="K257" s="5"/>
      <c r="L257" s="5"/>
      <c r="M257" s="5"/>
      <c r="N257" s="5"/>
      <c r="P257" s="187" t="str">
        <f t="shared" si="13"/>
        <v>A</v>
      </c>
      <c r="Q257" s="5"/>
      <c r="R257" s="366" t="s">
        <v>1493</v>
      </c>
      <c r="S257" s="5"/>
      <c r="T257" s="5"/>
      <c r="U257" s="5"/>
      <c r="V257" s="5"/>
      <c r="W257" s="5"/>
      <c r="X257" s="5"/>
      <c r="Y257" s="5"/>
      <c r="Z257" s="5"/>
      <c r="AA257" s="5"/>
      <c r="AB257" s="216">
        <v>1</v>
      </c>
      <c r="AD257"/>
    </row>
    <row r="258" spans="2:30" ht="15.75">
      <c r="B258" s="187" t="str">
        <f t="shared" si="12"/>
        <v>A</v>
      </c>
      <c r="C258" s="5"/>
      <c r="D258" s="5" t="s">
        <v>1649</v>
      </c>
      <c r="E258" s="5"/>
      <c r="F258" s="5"/>
      <c r="G258" s="5"/>
      <c r="H258" s="5"/>
      <c r="I258" s="5"/>
      <c r="J258" s="5"/>
      <c r="K258" s="5"/>
      <c r="L258" s="5"/>
      <c r="M258" s="5"/>
      <c r="N258" s="5"/>
      <c r="P258" s="187" t="str">
        <f t="shared" si="13"/>
        <v>►</v>
      </c>
      <c r="Q258" s="5"/>
      <c r="R258" s="48"/>
      <c r="S258" s="5"/>
      <c r="T258" s="5"/>
      <c r="U258" s="5"/>
      <c r="V258" s="5"/>
      <c r="W258" s="5"/>
      <c r="X258" s="5"/>
      <c r="Y258" s="5"/>
      <c r="Z258" s="5"/>
      <c r="AA258" s="5"/>
      <c r="AB258" s="216">
        <v>1</v>
      </c>
      <c r="AD258"/>
    </row>
    <row r="259" spans="2:30" ht="18">
      <c r="B259" s="187" t="str">
        <f t="shared" si="12"/>
        <v>A</v>
      </c>
      <c r="C259" s="5"/>
      <c r="D259" s="366" t="s">
        <v>1496</v>
      </c>
      <c r="E259" s="5"/>
      <c r="F259" s="5"/>
      <c r="G259" s="5"/>
      <c r="H259" s="5"/>
      <c r="I259" s="5"/>
      <c r="J259" s="5"/>
      <c r="K259" s="5"/>
      <c r="L259" s="5"/>
      <c r="M259" s="5"/>
      <c r="N259" s="5"/>
      <c r="P259" s="187" t="str">
        <f t="shared" si="13"/>
        <v>A</v>
      </c>
      <c r="Q259" s="5"/>
      <c r="R259" s="51" t="s">
        <v>1494</v>
      </c>
      <c r="S259" s="5"/>
      <c r="T259" s="5"/>
      <c r="U259" s="5"/>
      <c r="V259" s="5"/>
      <c r="W259" s="5"/>
      <c r="X259" s="5"/>
      <c r="Y259" s="5"/>
      <c r="Z259" s="5"/>
      <c r="AA259" s="5"/>
      <c r="AB259" s="216">
        <v>1</v>
      </c>
      <c r="AD259"/>
    </row>
    <row r="260" spans="2:30" ht="15.75">
      <c r="B260" s="187" t="str">
        <f t="shared" si="12"/>
        <v>►</v>
      </c>
      <c r="C260" s="5"/>
      <c r="D260" s="48"/>
      <c r="E260" s="5"/>
      <c r="F260" s="5"/>
      <c r="G260" s="5"/>
      <c r="H260" s="5"/>
      <c r="I260" s="5"/>
      <c r="J260" s="5"/>
      <c r="K260" s="5"/>
      <c r="L260" s="5"/>
      <c r="M260" s="5"/>
      <c r="N260" s="5"/>
      <c r="P260" s="187" t="str">
        <f t="shared" si="13"/>
        <v>A</v>
      </c>
      <c r="Q260" s="5"/>
      <c r="R260" s="51" t="s">
        <v>1495</v>
      </c>
      <c r="S260" s="5"/>
      <c r="T260" s="5"/>
      <c r="U260" s="5"/>
      <c r="V260" s="5"/>
      <c r="W260" s="5"/>
      <c r="X260" s="5"/>
      <c r="Y260" s="5"/>
      <c r="Z260" s="5"/>
      <c r="AA260" s="5"/>
      <c r="AB260" s="216">
        <v>1</v>
      </c>
      <c r="AD260"/>
    </row>
    <row r="261" spans="2:30" ht="15.75">
      <c r="B261" s="187" t="str">
        <f t="shared" si="12"/>
        <v>A</v>
      </c>
      <c r="C261" s="5"/>
      <c r="D261" s="51" t="s">
        <v>1497</v>
      </c>
      <c r="E261" s="5"/>
      <c r="F261" s="5"/>
      <c r="G261" s="5"/>
      <c r="H261" s="5"/>
      <c r="I261" s="5"/>
      <c r="J261" s="5"/>
      <c r="K261" s="5"/>
      <c r="L261" s="5"/>
      <c r="M261" s="5"/>
      <c r="N261" s="5"/>
      <c r="P261" s="187" t="str">
        <f t="shared" si="13"/>
        <v>►</v>
      </c>
      <c r="Q261" s="5"/>
      <c r="R261" s="5"/>
      <c r="S261" s="5"/>
      <c r="T261" s="5"/>
      <c r="U261" s="5"/>
      <c r="V261" s="5"/>
      <c r="W261" s="5"/>
      <c r="X261" s="5"/>
      <c r="Y261" s="5"/>
      <c r="Z261" s="5"/>
      <c r="AA261" s="5"/>
      <c r="AB261" s="216">
        <v>1</v>
      </c>
      <c r="AD261"/>
    </row>
    <row r="262" spans="2:30" ht="15.75">
      <c r="B262" s="187" t="str">
        <f t="shared" si="12"/>
        <v>A</v>
      </c>
      <c r="C262" s="5"/>
      <c r="D262" s="51" t="s">
        <v>1498</v>
      </c>
      <c r="E262" s="5"/>
      <c r="F262" s="5"/>
      <c r="G262" s="5"/>
      <c r="H262" s="5"/>
      <c r="I262" s="5"/>
      <c r="J262" s="5"/>
      <c r="K262" s="5"/>
      <c r="L262" s="5"/>
      <c r="M262" s="5"/>
      <c r="N262" s="5"/>
      <c r="P262" s="187" t="str">
        <f t="shared" si="13"/>
        <v>►</v>
      </c>
      <c r="Q262" s="5"/>
      <c r="R262" s="5"/>
      <c r="S262" s="5"/>
      <c r="T262" s="5"/>
      <c r="U262" s="5"/>
      <c r="V262" s="5"/>
      <c r="W262" s="5"/>
      <c r="X262" s="5"/>
      <c r="Y262" s="5"/>
      <c r="Z262" s="5"/>
      <c r="AA262" s="5"/>
      <c r="AB262" s="216">
        <v>1</v>
      </c>
      <c r="AD262"/>
    </row>
    <row r="263" spans="2:30" ht="15.75">
      <c r="B263" s="187" t="str">
        <f t="shared" si="12"/>
        <v>A</v>
      </c>
      <c r="C263" s="5"/>
      <c r="D263" s="51" t="s">
        <v>1499</v>
      </c>
      <c r="E263" s="5"/>
      <c r="F263" s="5"/>
      <c r="G263" s="5"/>
      <c r="H263" s="5"/>
      <c r="I263" s="5"/>
      <c r="J263" s="5"/>
      <c r="K263" s="5"/>
      <c r="L263" s="5"/>
      <c r="M263" s="5"/>
      <c r="N263" s="5"/>
      <c r="P263" s="3317" t="s">
        <v>43</v>
      </c>
      <c r="Q263" s="5"/>
      <c r="R263" s="5"/>
      <c r="S263" s="5"/>
      <c r="T263" s="5"/>
      <c r="U263" s="5"/>
      <c r="V263" s="5"/>
      <c r="W263" s="5"/>
      <c r="X263" s="5"/>
      <c r="Y263" s="5"/>
      <c r="Z263" s="5"/>
      <c r="AA263" s="5"/>
      <c r="AB263" s="216">
        <v>1</v>
      </c>
      <c r="AD263"/>
    </row>
    <row r="264" spans="2:30" ht="15.75">
      <c r="B264" s="187" t="str">
        <f t="shared" si="12"/>
        <v>►</v>
      </c>
      <c r="C264" s="5"/>
      <c r="D264" s="5"/>
      <c r="E264" s="5"/>
      <c r="F264" s="5"/>
      <c r="G264" s="5"/>
      <c r="H264" s="5"/>
      <c r="I264" s="5"/>
      <c r="J264" s="5"/>
      <c r="K264" s="5"/>
      <c r="L264" s="5"/>
      <c r="M264" s="5"/>
      <c r="N264" s="5"/>
      <c r="P264" s="3317" t="s">
        <v>43</v>
      </c>
      <c r="Q264" s="5" t="s">
        <v>1563</v>
      </c>
      <c r="R264" s="5"/>
      <c r="S264" s="5"/>
      <c r="T264" s="5"/>
      <c r="U264" s="5"/>
      <c r="V264" s="5"/>
      <c r="W264" s="5"/>
      <c r="X264" s="5"/>
      <c r="Y264" s="5"/>
      <c r="Z264" s="5"/>
      <c r="AA264" s="5"/>
      <c r="AB264" s="216">
        <v>1</v>
      </c>
      <c r="AD264"/>
    </row>
    <row r="265" spans="2:30" ht="18">
      <c r="B265" s="187" t="str">
        <f t="shared" si="12"/>
        <v>A</v>
      </c>
      <c r="C265" s="5"/>
      <c r="D265" s="366" t="s">
        <v>1500</v>
      </c>
      <c r="E265" s="5"/>
      <c r="F265" s="5"/>
      <c r="G265" s="5"/>
      <c r="H265" s="5"/>
      <c r="I265" s="5"/>
      <c r="J265" s="5"/>
      <c r="K265" s="5"/>
      <c r="L265" s="5"/>
      <c r="M265" s="5"/>
      <c r="N265" s="5"/>
      <c r="P265" s="187" t="str">
        <f t="shared" si="13"/>
        <v>►</v>
      </c>
      <c r="Q265" s="5"/>
      <c r="R265" s="5"/>
      <c r="S265" s="5"/>
      <c r="T265" s="5"/>
      <c r="U265" s="5"/>
      <c r="V265" s="5"/>
      <c r="W265" s="5"/>
      <c r="X265" s="5"/>
      <c r="Y265" s="5"/>
      <c r="Z265" s="5"/>
      <c r="AA265" s="5"/>
      <c r="AB265" s="216">
        <v>1</v>
      </c>
      <c r="AD265"/>
    </row>
    <row r="266" spans="2:30" ht="18">
      <c r="B266" s="187" t="str">
        <f t="shared" si="12"/>
        <v>►</v>
      </c>
      <c r="C266" s="5"/>
      <c r="D266" s="5"/>
      <c r="E266" s="5"/>
      <c r="F266" s="5"/>
      <c r="G266" s="5"/>
      <c r="H266" s="5"/>
      <c r="I266" s="5"/>
      <c r="J266" s="5"/>
      <c r="K266" s="5"/>
      <c r="L266" s="5"/>
      <c r="M266" s="5"/>
      <c r="N266" s="5"/>
      <c r="P266" s="187" t="str">
        <f t="shared" si="13"/>
        <v>A</v>
      </c>
      <c r="Q266" s="5"/>
      <c r="R266" s="366" t="s">
        <v>1564</v>
      </c>
      <c r="S266" s="5"/>
      <c r="T266" s="5"/>
      <c r="U266" s="5"/>
      <c r="V266" s="5"/>
      <c r="W266" s="5"/>
      <c r="X266" s="5"/>
      <c r="Y266" s="5"/>
      <c r="Z266" s="5"/>
      <c r="AA266" s="5"/>
      <c r="AB266" s="216">
        <v>1</v>
      </c>
      <c r="AD266"/>
    </row>
    <row r="267" spans="2:30" ht="15.75">
      <c r="B267" s="187" t="str">
        <f t="shared" si="12"/>
        <v>A</v>
      </c>
      <c r="C267" s="5"/>
      <c r="D267" s="5" t="s">
        <v>1650</v>
      </c>
      <c r="E267" s="5"/>
      <c r="F267" s="5"/>
      <c r="G267" s="5"/>
      <c r="H267" s="5"/>
      <c r="I267" s="5"/>
      <c r="J267" s="5"/>
      <c r="K267" s="5"/>
      <c r="L267" s="5"/>
      <c r="M267" s="5"/>
      <c r="N267" s="5"/>
      <c r="P267" s="187" t="str">
        <f t="shared" si="13"/>
        <v>►</v>
      </c>
      <c r="Q267" s="5"/>
      <c r="R267" s="48"/>
      <c r="S267" s="5"/>
      <c r="T267" s="5"/>
      <c r="U267" s="5"/>
      <c r="V267" s="5"/>
      <c r="W267" s="5"/>
      <c r="X267" s="5"/>
      <c r="Y267" s="5"/>
      <c r="Z267" s="5"/>
      <c r="AA267" s="5"/>
      <c r="AB267" s="216">
        <v>1</v>
      </c>
      <c r="AD267"/>
    </row>
    <row r="268" spans="2:30" ht="15.75">
      <c r="B268" s="187" t="str">
        <f t="shared" si="12"/>
        <v>A</v>
      </c>
      <c r="C268" s="5"/>
      <c r="D268" s="5" t="s">
        <v>1651</v>
      </c>
      <c r="E268" s="5"/>
      <c r="F268" s="5"/>
      <c r="G268" s="5"/>
      <c r="H268" s="5"/>
      <c r="I268" s="5"/>
      <c r="J268" s="5"/>
      <c r="K268" s="5"/>
      <c r="L268" s="5"/>
      <c r="M268" s="5"/>
      <c r="N268" s="5"/>
      <c r="P268" s="187" t="str">
        <f t="shared" si="13"/>
        <v>A</v>
      </c>
      <c r="Q268" s="5"/>
      <c r="R268" s="51" t="s">
        <v>1565</v>
      </c>
      <c r="S268" s="5"/>
      <c r="T268" s="5"/>
      <c r="U268" s="5"/>
      <c r="V268" s="5"/>
      <c r="W268" s="5"/>
      <c r="X268" s="5"/>
      <c r="Y268" s="5"/>
      <c r="Z268" s="5"/>
      <c r="AA268" s="5"/>
      <c r="AB268" s="216">
        <v>1</v>
      </c>
      <c r="AD268"/>
    </row>
    <row r="269" spans="2:30" ht="15.75">
      <c r="B269" s="187" t="str">
        <f t="shared" si="12"/>
        <v>►</v>
      </c>
      <c r="C269" s="5"/>
      <c r="D269" s="5"/>
      <c r="E269" s="5"/>
      <c r="F269" s="5"/>
      <c r="G269" s="5"/>
      <c r="H269" s="5"/>
      <c r="I269" s="5"/>
      <c r="J269" s="5"/>
      <c r="K269" s="5"/>
      <c r="L269" s="5"/>
      <c r="M269" s="5"/>
      <c r="N269" s="5"/>
      <c r="P269" s="187" t="str">
        <f t="shared" si="13"/>
        <v>A</v>
      </c>
      <c r="Q269" s="5"/>
      <c r="R269" s="51" t="s">
        <v>1566</v>
      </c>
      <c r="S269" s="5"/>
      <c r="T269" s="5"/>
      <c r="U269" s="5"/>
      <c r="V269" s="5"/>
      <c r="W269" s="5"/>
      <c r="X269" s="5"/>
      <c r="Y269" s="5"/>
      <c r="Z269" s="5"/>
      <c r="AA269" s="5"/>
      <c r="AB269" s="216">
        <v>1</v>
      </c>
      <c r="AD269"/>
    </row>
    <row r="270" spans="2:30" ht="15.75">
      <c r="B270" s="3317" t="s">
        <v>43</v>
      </c>
      <c r="C270" s="5"/>
      <c r="D270" s="5"/>
      <c r="E270" s="5"/>
      <c r="F270" s="5"/>
      <c r="G270" s="5"/>
      <c r="H270" s="5"/>
      <c r="I270" s="5"/>
      <c r="J270" s="5"/>
      <c r="K270" s="5"/>
      <c r="L270" s="5"/>
      <c r="M270" s="5"/>
      <c r="N270" s="5"/>
      <c r="P270" s="187" t="str">
        <f t="shared" si="13"/>
        <v>A</v>
      </c>
      <c r="Q270" s="5"/>
      <c r="R270" s="51" t="s">
        <v>1567</v>
      </c>
      <c r="S270" s="5"/>
      <c r="T270" s="5"/>
      <c r="U270" s="5"/>
      <c r="V270" s="5"/>
      <c r="W270" s="5"/>
      <c r="X270" s="5"/>
      <c r="Y270" s="5"/>
      <c r="Z270" s="5"/>
      <c r="AA270" s="5"/>
      <c r="AB270" s="216">
        <v>1</v>
      </c>
      <c r="AD270"/>
    </row>
    <row r="271" spans="2:30" ht="15.75">
      <c r="B271" s="3317" t="s">
        <v>43</v>
      </c>
      <c r="C271" s="5" t="s">
        <v>1634</v>
      </c>
      <c r="D271" s="5"/>
      <c r="E271" s="5"/>
      <c r="F271" s="5"/>
      <c r="G271" s="5"/>
      <c r="H271" s="5"/>
      <c r="I271" s="5"/>
      <c r="J271" s="5"/>
      <c r="K271" s="5"/>
      <c r="L271" s="5"/>
      <c r="M271" s="5"/>
      <c r="N271" s="5"/>
      <c r="P271" s="187" t="str">
        <f t="shared" si="13"/>
        <v>►</v>
      </c>
      <c r="Q271" s="5"/>
      <c r="R271" s="5"/>
      <c r="S271" s="5"/>
      <c r="T271" s="5"/>
      <c r="U271" s="5"/>
      <c r="V271" s="5"/>
      <c r="W271" s="5"/>
      <c r="X271" s="5"/>
      <c r="Y271" s="5"/>
      <c r="Z271" s="5"/>
      <c r="AA271" s="5"/>
      <c r="AB271" s="216">
        <v>1</v>
      </c>
      <c r="AD271"/>
    </row>
    <row r="272" spans="2:30" ht="18">
      <c r="B272" s="187" t="str">
        <f t="shared" ref="B272:B333" si="14">IF(D272&lt;&gt;"","A","►")</f>
        <v>A</v>
      </c>
      <c r="C272" s="5"/>
      <c r="D272" s="5" t="s">
        <v>1635</v>
      </c>
      <c r="E272" s="5"/>
      <c r="F272" s="5"/>
      <c r="G272" s="5"/>
      <c r="H272" s="5"/>
      <c r="I272" s="5"/>
      <c r="J272" s="5"/>
      <c r="K272" s="5"/>
      <c r="L272" s="5"/>
      <c r="M272" s="5"/>
      <c r="N272" s="5"/>
      <c r="P272" s="187" t="str">
        <f t="shared" si="13"/>
        <v>A</v>
      </c>
      <c r="Q272" s="5"/>
      <c r="R272" s="366" t="s">
        <v>1500</v>
      </c>
      <c r="S272" s="5"/>
      <c r="T272" s="5"/>
      <c r="U272" s="5"/>
      <c r="V272" s="5"/>
      <c r="W272" s="5"/>
      <c r="X272" s="5"/>
      <c r="Y272" s="5"/>
      <c r="Z272" s="5"/>
      <c r="AA272" s="5"/>
      <c r="AB272" s="216">
        <v>1</v>
      </c>
      <c r="AD272"/>
    </row>
    <row r="273" spans="2:30" ht="18">
      <c r="B273" s="187" t="str">
        <f t="shared" si="14"/>
        <v>A</v>
      </c>
      <c r="C273" s="5"/>
      <c r="D273" s="366" t="s">
        <v>1464</v>
      </c>
      <c r="E273" s="5"/>
      <c r="F273" s="5"/>
      <c r="G273" s="5"/>
      <c r="H273" s="5"/>
      <c r="I273" s="5"/>
      <c r="J273" s="5"/>
      <c r="K273" s="5"/>
      <c r="L273" s="5"/>
      <c r="M273" s="5"/>
      <c r="N273" s="5"/>
      <c r="P273" s="187" t="str">
        <f t="shared" si="13"/>
        <v>►</v>
      </c>
      <c r="Q273" s="5"/>
      <c r="R273" s="5"/>
      <c r="S273" s="5"/>
      <c r="T273" s="5"/>
      <c r="U273" s="5"/>
      <c r="V273" s="5"/>
      <c r="W273" s="5"/>
      <c r="X273" s="5"/>
      <c r="Y273" s="5"/>
      <c r="Z273" s="5"/>
      <c r="AA273" s="5"/>
      <c r="AB273" s="216">
        <v>1</v>
      </c>
      <c r="AD273"/>
    </row>
    <row r="274" spans="2:30" ht="15.75">
      <c r="B274" s="187" t="str">
        <f t="shared" si="14"/>
        <v>►</v>
      </c>
      <c r="C274" s="5"/>
      <c r="D274" s="48"/>
      <c r="E274" s="5"/>
      <c r="F274" s="5"/>
      <c r="G274" s="5"/>
      <c r="H274" s="5"/>
      <c r="I274" s="5"/>
      <c r="J274" s="5"/>
      <c r="K274" s="5"/>
      <c r="L274" s="5"/>
      <c r="M274" s="5"/>
      <c r="N274" s="5"/>
      <c r="P274" s="187" t="str">
        <f t="shared" si="13"/>
        <v>A</v>
      </c>
      <c r="Q274" s="5"/>
      <c r="R274" s="5" t="s">
        <v>1703</v>
      </c>
      <c r="S274" s="5"/>
      <c r="T274" s="5"/>
      <c r="U274" s="5"/>
      <c r="V274" s="5"/>
      <c r="W274" s="5"/>
      <c r="X274" s="5"/>
      <c r="Y274" s="5"/>
      <c r="Z274" s="5"/>
      <c r="AA274" s="5"/>
      <c r="AB274" s="216">
        <v>1</v>
      </c>
      <c r="AD274"/>
    </row>
    <row r="275" spans="2:30" ht="15.75">
      <c r="B275" s="187" t="str">
        <f t="shared" si="14"/>
        <v>A</v>
      </c>
      <c r="C275" s="5"/>
      <c r="D275" s="51" t="s">
        <v>1465</v>
      </c>
      <c r="E275" s="5"/>
      <c r="F275" s="5"/>
      <c r="G275" s="5"/>
      <c r="H275" s="5"/>
      <c r="I275" s="5"/>
      <c r="J275" s="5"/>
      <c r="K275" s="5"/>
      <c r="L275" s="5"/>
      <c r="M275" s="5"/>
      <c r="N275" s="5"/>
      <c r="P275" s="187" t="str">
        <f t="shared" si="13"/>
        <v>A</v>
      </c>
      <c r="Q275" s="5"/>
      <c r="R275" s="5" t="s">
        <v>1704</v>
      </c>
      <c r="S275" s="5"/>
      <c r="T275" s="5"/>
      <c r="U275" s="5"/>
      <c r="V275" s="5"/>
      <c r="W275" s="5"/>
      <c r="X275" s="5"/>
      <c r="Y275" s="5"/>
      <c r="Z275" s="5"/>
      <c r="AA275" s="5"/>
      <c r="AB275" s="216">
        <v>1</v>
      </c>
      <c r="AD275"/>
    </row>
    <row r="276" spans="2:30" ht="15.75">
      <c r="B276" s="187" t="str">
        <f t="shared" si="14"/>
        <v>A</v>
      </c>
      <c r="C276" s="5"/>
      <c r="D276" s="48" t="s">
        <v>1636</v>
      </c>
      <c r="E276" s="5"/>
      <c r="F276" s="5"/>
      <c r="G276" s="5"/>
      <c r="H276" s="5"/>
      <c r="I276" s="5"/>
      <c r="J276" s="5"/>
      <c r="K276" s="5"/>
      <c r="L276" s="5"/>
      <c r="M276" s="5"/>
      <c r="N276" s="5"/>
      <c r="P276" s="187" t="str">
        <f t="shared" si="13"/>
        <v>►</v>
      </c>
      <c r="Q276" s="5"/>
      <c r="R276" s="5"/>
      <c r="S276" s="5"/>
      <c r="T276" s="5"/>
      <c r="U276" s="5"/>
      <c r="V276" s="5"/>
      <c r="W276" s="5"/>
      <c r="X276" s="5"/>
      <c r="Y276" s="5"/>
      <c r="Z276" s="5"/>
      <c r="AA276" s="5"/>
      <c r="AB276" s="216">
        <v>1</v>
      </c>
      <c r="AD276"/>
    </row>
    <row r="277" spans="2:30" ht="15.75">
      <c r="B277" s="187" t="str">
        <f t="shared" si="14"/>
        <v>A</v>
      </c>
      <c r="C277" s="5"/>
      <c r="D277" s="5" t="s">
        <v>1637</v>
      </c>
      <c r="E277" s="5"/>
      <c r="F277" s="5"/>
      <c r="G277" s="5"/>
      <c r="H277" s="5"/>
      <c r="I277" s="5"/>
      <c r="J277" s="5"/>
      <c r="K277" s="5"/>
      <c r="L277" s="5"/>
      <c r="M277" s="5"/>
      <c r="N277" s="5"/>
      <c r="P277" s="187" t="str">
        <f t="shared" ref="P277:P340" si="15">IF(R277&lt;&gt;"","A","►")</f>
        <v>►</v>
      </c>
      <c r="Q277" s="5"/>
      <c r="R277" s="5"/>
      <c r="S277" s="5"/>
      <c r="T277" s="5"/>
      <c r="U277" s="5"/>
      <c r="V277" s="5"/>
      <c r="W277" s="5"/>
      <c r="X277" s="5"/>
      <c r="Y277" s="5"/>
      <c r="Z277" s="5"/>
      <c r="AA277" s="5"/>
      <c r="AB277" s="216">
        <v>1</v>
      </c>
      <c r="AD277"/>
    </row>
    <row r="278" spans="2:30" ht="18">
      <c r="B278" s="187" t="str">
        <f t="shared" si="14"/>
        <v>A</v>
      </c>
      <c r="C278" s="5"/>
      <c r="D278" s="366" t="s">
        <v>1466</v>
      </c>
      <c r="E278" s="5"/>
      <c r="F278" s="5"/>
      <c r="G278" s="5"/>
      <c r="H278" s="5"/>
      <c r="I278" s="5"/>
      <c r="J278" s="5"/>
      <c r="K278" s="5"/>
      <c r="L278" s="5"/>
      <c r="M278" s="5"/>
      <c r="N278" s="5"/>
      <c r="P278" s="3317" t="s">
        <v>43</v>
      </c>
      <c r="Q278" s="5"/>
      <c r="R278" s="5"/>
      <c r="S278" s="5"/>
      <c r="T278" s="5"/>
      <c r="U278" s="5"/>
      <c r="V278" s="5"/>
      <c r="W278" s="5"/>
      <c r="X278" s="5"/>
      <c r="Y278" s="5"/>
      <c r="Z278" s="5"/>
      <c r="AA278" s="5"/>
      <c r="AB278" s="216">
        <v>1</v>
      </c>
      <c r="AD278"/>
    </row>
    <row r="279" spans="2:30" ht="15.75">
      <c r="B279" s="187" t="str">
        <f t="shared" si="14"/>
        <v>►</v>
      </c>
      <c r="C279" s="5"/>
      <c r="D279" s="48"/>
      <c r="E279" s="5"/>
      <c r="F279" s="5"/>
      <c r="G279" s="5"/>
      <c r="H279" s="5"/>
      <c r="I279" s="5"/>
      <c r="J279" s="5"/>
      <c r="K279" s="5"/>
      <c r="L279" s="5"/>
      <c r="M279" s="5"/>
      <c r="N279" s="5"/>
      <c r="P279" s="3317" t="s">
        <v>43</v>
      </c>
      <c r="Q279" s="5" t="s">
        <v>1573</v>
      </c>
      <c r="R279" s="5"/>
      <c r="S279" s="5"/>
      <c r="T279" s="5"/>
      <c r="U279" s="5"/>
      <c r="V279" s="5"/>
      <c r="W279" s="5"/>
      <c r="X279" s="5"/>
      <c r="Y279" s="5"/>
      <c r="Z279" s="5"/>
      <c r="AA279" s="5"/>
      <c r="AB279" s="216">
        <v>1</v>
      </c>
      <c r="AD279"/>
    </row>
    <row r="280" spans="2:30" ht="15.75">
      <c r="B280" s="187" t="str">
        <f t="shared" si="14"/>
        <v>A</v>
      </c>
      <c r="C280" s="5"/>
      <c r="D280" s="51" t="s">
        <v>1467</v>
      </c>
      <c r="E280" s="5"/>
      <c r="F280" s="5"/>
      <c r="G280" s="5"/>
      <c r="H280" s="5"/>
      <c r="I280" s="5"/>
      <c r="J280" s="5"/>
      <c r="K280" s="5"/>
      <c r="L280" s="5"/>
      <c r="M280" s="5"/>
      <c r="N280" s="5"/>
      <c r="P280" s="187" t="str">
        <f t="shared" si="15"/>
        <v>►</v>
      </c>
      <c r="Q280" s="5"/>
      <c r="R280" s="5"/>
      <c r="S280" s="5"/>
      <c r="T280" s="5"/>
      <c r="U280" s="5"/>
      <c r="V280" s="5"/>
      <c r="W280" s="5"/>
      <c r="X280" s="5"/>
      <c r="Y280" s="5"/>
      <c r="Z280" s="5"/>
      <c r="AA280" s="5"/>
      <c r="AB280" s="216">
        <v>1</v>
      </c>
      <c r="AD280"/>
    </row>
    <row r="281" spans="2:30" ht="18">
      <c r="B281" s="187" t="str">
        <f t="shared" si="14"/>
        <v>►</v>
      </c>
      <c r="C281" s="5"/>
      <c r="D281" s="48"/>
      <c r="E281" s="5"/>
      <c r="F281" s="5"/>
      <c r="G281" s="5"/>
      <c r="H281" s="5"/>
      <c r="I281" s="5"/>
      <c r="J281" s="5"/>
      <c r="K281" s="5"/>
      <c r="L281" s="5"/>
      <c r="M281" s="5"/>
      <c r="N281" s="5"/>
      <c r="P281" s="187" t="str">
        <f t="shared" si="15"/>
        <v>A</v>
      </c>
      <c r="Q281" s="5"/>
      <c r="R281" s="366" t="s">
        <v>1574</v>
      </c>
      <c r="S281" s="5"/>
      <c r="T281" s="5"/>
      <c r="U281" s="5"/>
      <c r="V281" s="5"/>
      <c r="W281" s="5"/>
      <c r="X281" s="5"/>
      <c r="Y281" s="5"/>
      <c r="Z281" s="5"/>
      <c r="AA281" s="5"/>
      <c r="AB281" s="216">
        <v>1</v>
      </c>
      <c r="AD281"/>
    </row>
    <row r="282" spans="2:30" ht="15.75">
      <c r="B282" s="187" t="str">
        <f t="shared" si="14"/>
        <v>►</v>
      </c>
      <c r="C282" s="5"/>
      <c r="D282" s="48"/>
      <c r="E282" s="5"/>
      <c r="F282" s="5"/>
      <c r="G282" s="5"/>
      <c r="H282" s="5"/>
      <c r="I282" s="5"/>
      <c r="J282" s="5"/>
      <c r="K282" s="5"/>
      <c r="L282" s="5"/>
      <c r="M282" s="5"/>
      <c r="N282" s="5"/>
      <c r="P282" s="187" t="str">
        <f t="shared" si="15"/>
        <v>►</v>
      </c>
      <c r="Q282" s="5"/>
      <c r="R282" s="48"/>
      <c r="S282" s="5"/>
      <c r="T282" s="5"/>
      <c r="U282" s="5"/>
      <c r="V282" s="5"/>
      <c r="W282" s="5"/>
      <c r="X282" s="5"/>
      <c r="Y282" s="5"/>
      <c r="Z282" s="5"/>
      <c r="AA282" s="5"/>
      <c r="AB282" s="216">
        <v>1</v>
      </c>
      <c r="AD282"/>
    </row>
    <row r="283" spans="2:30" ht="15.75">
      <c r="B283" s="187" t="str">
        <f t="shared" si="14"/>
        <v>A</v>
      </c>
      <c r="C283" s="5"/>
      <c r="D283" s="368" t="s">
        <v>1468</v>
      </c>
      <c r="E283" s="5"/>
      <c r="F283" s="5"/>
      <c r="G283" s="5"/>
      <c r="H283" s="5"/>
      <c r="I283" s="5"/>
      <c r="J283" s="5"/>
      <c r="K283" s="5"/>
      <c r="L283" s="5"/>
      <c r="M283" s="5"/>
      <c r="N283" s="5"/>
      <c r="P283" s="187" t="str">
        <f t="shared" si="15"/>
        <v>A</v>
      </c>
      <c r="Q283" s="5"/>
      <c r="R283" s="51" t="s">
        <v>1575</v>
      </c>
      <c r="S283" s="5"/>
      <c r="T283" s="5"/>
      <c r="U283" s="5"/>
      <c r="V283" s="5"/>
      <c r="W283" s="5"/>
      <c r="X283" s="5"/>
      <c r="Y283" s="5"/>
      <c r="Z283" s="5"/>
      <c r="AA283" s="5"/>
      <c r="AB283" s="216">
        <v>1</v>
      </c>
      <c r="AD283"/>
    </row>
    <row r="284" spans="2:30" ht="15.75">
      <c r="B284" s="187" t="str">
        <f t="shared" si="14"/>
        <v>A</v>
      </c>
      <c r="C284" s="5"/>
      <c r="D284" s="368" t="s">
        <v>1469</v>
      </c>
      <c r="E284" s="5"/>
      <c r="F284" s="5"/>
      <c r="G284" s="5"/>
      <c r="H284" s="5"/>
      <c r="I284" s="5"/>
      <c r="J284" s="5"/>
      <c r="K284" s="5"/>
      <c r="L284" s="5"/>
      <c r="M284" s="5"/>
      <c r="N284" s="5"/>
      <c r="P284" s="187" t="str">
        <f t="shared" si="15"/>
        <v>A</v>
      </c>
      <c r="Q284" s="5"/>
      <c r="R284" s="51" t="s">
        <v>1576</v>
      </c>
      <c r="S284" s="5"/>
      <c r="T284" s="5"/>
      <c r="U284" s="5"/>
      <c r="V284" s="5"/>
      <c r="W284" s="5"/>
      <c r="X284" s="5"/>
      <c r="Y284" s="5"/>
      <c r="Z284" s="5"/>
      <c r="AA284" s="5"/>
      <c r="AB284" s="216">
        <v>1</v>
      </c>
      <c r="AD284"/>
    </row>
    <row r="285" spans="2:30" ht="15.75">
      <c r="B285" s="187" t="str">
        <f t="shared" si="14"/>
        <v>A</v>
      </c>
      <c r="C285" s="5"/>
      <c r="D285" s="49" t="s">
        <v>1470</v>
      </c>
      <c r="E285" s="5"/>
      <c r="F285" s="5"/>
      <c r="G285" s="5"/>
      <c r="H285" s="5"/>
      <c r="I285" s="5"/>
      <c r="J285" s="5"/>
      <c r="K285" s="5"/>
      <c r="L285" s="5"/>
      <c r="M285" s="5"/>
      <c r="N285" s="5"/>
      <c r="P285" s="187" t="str">
        <f t="shared" si="15"/>
        <v>A</v>
      </c>
      <c r="Q285" s="5"/>
      <c r="R285" s="51" t="s">
        <v>1577</v>
      </c>
      <c r="S285" s="5"/>
      <c r="T285" s="5"/>
      <c r="U285" s="5"/>
      <c r="V285" s="5"/>
      <c r="W285" s="5"/>
      <c r="X285" s="5"/>
      <c r="Y285" s="5"/>
      <c r="Z285" s="5"/>
      <c r="AA285" s="5"/>
      <c r="AB285" s="216">
        <v>1</v>
      </c>
      <c r="AD285"/>
    </row>
    <row r="286" spans="2:30" ht="15.75">
      <c r="B286" s="187" t="str">
        <f t="shared" si="14"/>
        <v>A</v>
      </c>
      <c r="C286" s="5"/>
      <c r="D286" s="49" t="s">
        <v>1471</v>
      </c>
      <c r="E286" s="5"/>
      <c r="F286" s="5"/>
      <c r="G286" s="5"/>
      <c r="H286" s="5"/>
      <c r="I286" s="5"/>
      <c r="J286" s="5"/>
      <c r="K286" s="5"/>
      <c r="L286" s="5"/>
      <c r="M286" s="5"/>
      <c r="N286" s="5"/>
      <c r="P286" s="187" t="str">
        <f t="shared" si="15"/>
        <v>►</v>
      </c>
      <c r="Q286" s="5"/>
      <c r="R286" s="5"/>
      <c r="S286" s="5"/>
      <c r="T286" s="5"/>
      <c r="U286" s="5"/>
      <c r="V286" s="5"/>
      <c r="W286" s="5"/>
      <c r="X286" s="5"/>
      <c r="Y286" s="5"/>
      <c r="Z286" s="5"/>
      <c r="AA286" s="5"/>
      <c r="AB286" s="216">
        <v>1</v>
      </c>
      <c r="AD286"/>
    </row>
    <row r="287" spans="2:30" ht="18">
      <c r="B287" s="187" t="str">
        <f t="shared" si="14"/>
        <v>►</v>
      </c>
      <c r="C287" s="5"/>
      <c r="D287" s="48"/>
      <c r="E287" s="5"/>
      <c r="F287" s="5"/>
      <c r="G287" s="5"/>
      <c r="H287" s="5"/>
      <c r="I287" s="5"/>
      <c r="J287" s="5"/>
      <c r="K287" s="5"/>
      <c r="L287" s="5"/>
      <c r="M287" s="5"/>
      <c r="N287" s="5"/>
      <c r="P287" s="187" t="str">
        <f t="shared" si="15"/>
        <v>A</v>
      </c>
      <c r="Q287" s="5"/>
      <c r="R287" s="366" t="s">
        <v>1500</v>
      </c>
      <c r="S287" s="5"/>
      <c r="T287" s="5"/>
      <c r="U287" s="5"/>
      <c r="V287" s="5"/>
      <c r="W287" s="5"/>
      <c r="X287" s="5"/>
      <c r="Y287" s="5"/>
      <c r="Z287" s="5"/>
      <c r="AA287" s="5"/>
      <c r="AB287" s="216">
        <v>1</v>
      </c>
      <c r="AD287"/>
    </row>
    <row r="288" spans="2:30" ht="15.75">
      <c r="B288" s="187" t="str">
        <f t="shared" si="14"/>
        <v>A</v>
      </c>
      <c r="C288" s="5"/>
      <c r="D288" s="51" t="s">
        <v>1472</v>
      </c>
      <c r="E288" s="5"/>
      <c r="F288" s="5"/>
      <c r="G288" s="5"/>
      <c r="H288" s="5"/>
      <c r="I288" s="5"/>
      <c r="J288" s="5"/>
      <c r="K288" s="5"/>
      <c r="L288" s="5"/>
      <c r="M288" s="5"/>
      <c r="N288" s="5"/>
      <c r="P288" s="187" t="str">
        <f t="shared" si="15"/>
        <v>►</v>
      </c>
      <c r="Q288" s="5"/>
      <c r="R288" s="5"/>
      <c r="S288" s="5"/>
      <c r="T288" s="5"/>
      <c r="U288" s="5"/>
      <c r="V288" s="5"/>
      <c r="W288" s="5"/>
      <c r="X288" s="5"/>
      <c r="Y288" s="5"/>
      <c r="Z288" s="5"/>
      <c r="AA288" s="5"/>
      <c r="AB288" s="216">
        <v>1</v>
      </c>
      <c r="AD288"/>
    </row>
    <row r="289" spans="2:30" ht="15.75">
      <c r="B289" s="187" t="str">
        <f t="shared" si="14"/>
        <v>►</v>
      </c>
      <c r="C289" s="5"/>
      <c r="D289" s="48"/>
      <c r="E289" s="5"/>
      <c r="F289" s="5"/>
      <c r="G289" s="5"/>
      <c r="H289" s="5"/>
      <c r="I289" s="5"/>
      <c r="J289" s="5"/>
      <c r="K289" s="5"/>
      <c r="L289" s="5"/>
      <c r="M289" s="5"/>
      <c r="N289" s="5"/>
      <c r="P289" s="187" t="str">
        <f t="shared" si="15"/>
        <v>A</v>
      </c>
      <c r="Q289" s="5"/>
      <c r="R289" s="5" t="s">
        <v>1707</v>
      </c>
      <c r="S289" s="5"/>
      <c r="T289" s="5"/>
      <c r="U289" s="5"/>
      <c r="V289" s="5"/>
      <c r="W289" s="5"/>
      <c r="X289" s="5"/>
      <c r="Y289" s="5"/>
      <c r="Z289" s="5"/>
      <c r="AA289" s="5"/>
      <c r="AB289" s="216">
        <v>1</v>
      </c>
      <c r="AD289"/>
    </row>
    <row r="290" spans="2:30" ht="15.75">
      <c r="B290" s="187" t="str">
        <f t="shared" si="14"/>
        <v>►</v>
      </c>
      <c r="C290" s="5"/>
      <c r="D290" s="48"/>
      <c r="E290" s="5"/>
      <c r="F290" s="5"/>
      <c r="G290" s="5"/>
      <c r="H290" s="5"/>
      <c r="I290" s="5"/>
      <c r="J290" s="5"/>
      <c r="K290" s="5"/>
      <c r="L290" s="5"/>
      <c r="M290" s="5"/>
      <c r="N290" s="5"/>
      <c r="P290" s="187" t="str">
        <f t="shared" si="15"/>
        <v>A</v>
      </c>
      <c r="Q290" s="5"/>
      <c r="R290" s="5" t="s">
        <v>1708</v>
      </c>
      <c r="S290" s="5"/>
      <c r="T290" s="5"/>
      <c r="U290" s="5"/>
      <c r="V290" s="5"/>
      <c r="W290" s="5"/>
      <c r="X290" s="5"/>
      <c r="Y290" s="5"/>
      <c r="Z290" s="5"/>
      <c r="AA290" s="5"/>
      <c r="AB290" s="216">
        <v>1</v>
      </c>
      <c r="AD290"/>
    </row>
    <row r="291" spans="2:30" ht="15.75">
      <c r="B291" s="187" t="str">
        <f t="shared" si="14"/>
        <v>A</v>
      </c>
      <c r="C291" s="5"/>
      <c r="D291" s="368" t="s">
        <v>1473</v>
      </c>
      <c r="E291" s="5"/>
      <c r="F291" s="5"/>
      <c r="G291" s="5"/>
      <c r="H291" s="5"/>
      <c r="I291" s="5"/>
      <c r="J291" s="5"/>
      <c r="K291" s="5"/>
      <c r="L291" s="5"/>
      <c r="M291" s="5"/>
      <c r="N291" s="5"/>
      <c r="P291" s="187" t="str">
        <f t="shared" si="15"/>
        <v>►</v>
      </c>
      <c r="Q291" s="5"/>
      <c r="R291" s="5"/>
      <c r="S291" s="5"/>
      <c r="T291" s="5"/>
      <c r="U291" s="5"/>
      <c r="V291" s="5"/>
      <c r="W291" s="5"/>
      <c r="X291" s="5"/>
      <c r="Y291" s="5"/>
      <c r="Z291" s="5"/>
      <c r="AA291" s="5"/>
      <c r="AB291" s="216">
        <v>1</v>
      </c>
      <c r="AD291"/>
    </row>
    <row r="292" spans="2:30" ht="15.75">
      <c r="B292" s="187" t="str">
        <f t="shared" si="14"/>
        <v>A</v>
      </c>
      <c r="C292" s="5"/>
      <c r="D292" s="368" t="s">
        <v>1474</v>
      </c>
      <c r="E292" s="5"/>
      <c r="F292" s="5"/>
      <c r="G292" s="5"/>
      <c r="H292" s="5"/>
      <c r="I292" s="5"/>
      <c r="J292" s="5"/>
      <c r="K292" s="5"/>
      <c r="L292" s="5"/>
      <c r="M292" s="5"/>
      <c r="N292" s="5"/>
      <c r="P292" s="187" t="str">
        <f t="shared" si="15"/>
        <v>►</v>
      </c>
      <c r="Q292" s="5"/>
      <c r="R292" s="5"/>
      <c r="S292" s="5"/>
      <c r="T292" s="5"/>
      <c r="U292" s="5"/>
      <c r="V292" s="5"/>
      <c r="W292" s="5"/>
      <c r="X292" s="5"/>
      <c r="Y292" s="5"/>
      <c r="Z292" s="5"/>
      <c r="AA292" s="5"/>
      <c r="AB292" s="216">
        <v>1</v>
      </c>
      <c r="AD292"/>
    </row>
    <row r="293" spans="2:30" ht="15.75">
      <c r="B293" s="187" t="str">
        <f t="shared" si="14"/>
        <v>A</v>
      </c>
      <c r="C293" s="5"/>
      <c r="D293" s="368" t="s">
        <v>1475</v>
      </c>
      <c r="E293" s="5"/>
      <c r="F293" s="5"/>
      <c r="G293" s="5"/>
      <c r="H293" s="5"/>
      <c r="I293" s="5"/>
      <c r="J293" s="5"/>
      <c r="K293" s="5"/>
      <c r="L293" s="5"/>
      <c r="M293" s="5"/>
      <c r="N293" s="5"/>
      <c r="P293" s="3317" t="s">
        <v>43</v>
      </c>
      <c r="Q293" s="5"/>
      <c r="R293" s="5"/>
      <c r="S293" s="5"/>
      <c r="T293" s="5"/>
      <c r="U293" s="5"/>
      <c r="V293" s="5"/>
      <c r="W293" s="5"/>
      <c r="X293" s="5"/>
      <c r="Y293" s="5"/>
      <c r="Z293" s="5"/>
      <c r="AA293" s="5"/>
      <c r="AB293" s="216">
        <v>1</v>
      </c>
      <c r="AD293"/>
    </row>
    <row r="294" spans="2:30" ht="15.75">
      <c r="B294" s="187" t="str">
        <f t="shared" si="14"/>
        <v>A</v>
      </c>
      <c r="C294" s="5"/>
      <c r="D294" s="49" t="s">
        <v>1476</v>
      </c>
      <c r="E294" s="5"/>
      <c r="F294" s="5"/>
      <c r="G294" s="5"/>
      <c r="H294" s="5"/>
      <c r="I294" s="5"/>
      <c r="J294" s="5"/>
      <c r="K294" s="5"/>
      <c r="L294" s="5"/>
      <c r="M294" s="5"/>
      <c r="N294" s="5"/>
      <c r="P294" s="3317" t="s">
        <v>43</v>
      </c>
      <c r="Q294" s="5" t="s">
        <v>1578</v>
      </c>
      <c r="R294" s="5"/>
      <c r="S294" s="5"/>
      <c r="T294" s="5"/>
      <c r="U294" s="5"/>
      <c r="V294" s="5"/>
      <c r="W294" s="5"/>
      <c r="X294" s="5"/>
      <c r="Y294" s="5"/>
      <c r="Z294" s="5"/>
      <c r="AA294" s="5"/>
      <c r="AB294" s="216">
        <v>1</v>
      </c>
      <c r="AD294"/>
    </row>
    <row r="295" spans="2:30" ht="15.75">
      <c r="B295" s="187" t="str">
        <f t="shared" si="14"/>
        <v>►</v>
      </c>
      <c r="C295" s="5"/>
      <c r="D295" s="5"/>
      <c r="E295" s="5"/>
      <c r="F295" s="5"/>
      <c r="G295" s="5"/>
      <c r="H295" s="5"/>
      <c r="I295" s="5"/>
      <c r="J295" s="5"/>
      <c r="K295" s="5"/>
      <c r="L295" s="5"/>
      <c r="M295" s="5"/>
      <c r="N295" s="5"/>
      <c r="P295" s="187" t="str">
        <f t="shared" si="15"/>
        <v>►</v>
      </c>
      <c r="Q295" s="5"/>
      <c r="R295" s="5"/>
      <c r="S295" s="5"/>
      <c r="T295" s="5"/>
      <c r="U295" s="5"/>
      <c r="V295" s="5"/>
      <c r="W295" s="5"/>
      <c r="X295" s="5"/>
      <c r="Y295" s="5"/>
      <c r="Z295" s="5"/>
      <c r="AA295" s="5"/>
      <c r="AB295" s="216">
        <v>1</v>
      </c>
      <c r="AD295"/>
    </row>
    <row r="296" spans="2:30" ht="18">
      <c r="B296" s="187" t="str">
        <f t="shared" si="14"/>
        <v>A</v>
      </c>
      <c r="C296" s="5"/>
      <c r="D296" s="5" t="s">
        <v>1477</v>
      </c>
      <c r="E296" s="5"/>
      <c r="F296" s="5"/>
      <c r="G296" s="5"/>
      <c r="H296" s="5"/>
      <c r="I296" s="5"/>
      <c r="J296" s="5"/>
      <c r="K296" s="5"/>
      <c r="L296" s="5"/>
      <c r="M296" s="5"/>
      <c r="N296" s="5"/>
      <c r="P296" s="187" t="str">
        <f t="shared" si="15"/>
        <v>A</v>
      </c>
      <c r="Q296" s="5"/>
      <c r="R296" s="366" t="s">
        <v>1579</v>
      </c>
      <c r="S296" s="5"/>
      <c r="T296" s="5"/>
      <c r="U296" s="5"/>
      <c r="V296" s="5"/>
      <c r="W296" s="5"/>
      <c r="X296" s="5"/>
      <c r="Y296" s="5"/>
      <c r="Z296" s="5"/>
      <c r="AA296" s="5"/>
      <c r="AB296" s="216">
        <v>1</v>
      </c>
      <c r="AD296"/>
    </row>
    <row r="297" spans="2:30" ht="15.75">
      <c r="B297" s="187" t="str">
        <f t="shared" si="14"/>
        <v>►</v>
      </c>
      <c r="C297" s="5"/>
      <c r="D297" s="5"/>
      <c r="E297" s="5"/>
      <c r="F297" s="5"/>
      <c r="G297" s="5"/>
      <c r="H297" s="5"/>
      <c r="I297" s="5"/>
      <c r="J297" s="5"/>
      <c r="K297" s="5"/>
      <c r="L297" s="5"/>
      <c r="M297" s="5"/>
      <c r="N297" s="5"/>
      <c r="P297" s="187" t="str">
        <f t="shared" si="15"/>
        <v>►</v>
      </c>
      <c r="Q297" s="5"/>
      <c r="R297" s="48"/>
      <c r="S297" s="5"/>
      <c r="T297" s="5"/>
      <c r="U297" s="5"/>
      <c r="V297" s="5"/>
      <c r="W297" s="5"/>
      <c r="X297" s="5"/>
      <c r="Y297" s="5"/>
      <c r="Z297" s="5"/>
      <c r="AA297" s="5"/>
      <c r="AB297" s="216">
        <v>1</v>
      </c>
      <c r="AD297"/>
    </row>
    <row r="298" spans="2:30" ht="15.75">
      <c r="B298" s="3317" t="s">
        <v>43</v>
      </c>
      <c r="C298" s="5"/>
      <c r="D298" s="5"/>
      <c r="E298" s="5"/>
      <c r="F298" s="5"/>
      <c r="G298" s="5"/>
      <c r="H298" s="5"/>
      <c r="I298" s="5"/>
      <c r="J298" s="5"/>
      <c r="K298" s="5"/>
      <c r="L298" s="5"/>
      <c r="M298" s="5"/>
      <c r="N298" s="5"/>
      <c r="P298" s="187" t="str">
        <f t="shared" si="15"/>
        <v>A</v>
      </c>
      <c r="Q298" s="5"/>
      <c r="R298" s="51" t="s">
        <v>1580</v>
      </c>
      <c r="S298" s="5"/>
      <c r="T298" s="5"/>
      <c r="U298" s="5"/>
      <c r="V298" s="5"/>
      <c r="W298" s="5"/>
      <c r="X298" s="5"/>
      <c r="Y298" s="5"/>
      <c r="Z298" s="5"/>
      <c r="AA298" s="5"/>
      <c r="AB298" s="216">
        <v>1</v>
      </c>
      <c r="AD298"/>
    </row>
    <row r="299" spans="2:30" ht="15.75">
      <c r="B299" s="3317" t="s">
        <v>43</v>
      </c>
      <c r="C299" s="5" t="s">
        <v>1630</v>
      </c>
      <c r="D299" s="5"/>
      <c r="E299" s="5"/>
      <c r="F299" s="5"/>
      <c r="G299" s="5"/>
      <c r="H299" s="5"/>
      <c r="I299" s="5"/>
      <c r="J299" s="5"/>
      <c r="K299" s="5"/>
      <c r="L299" s="5"/>
      <c r="M299" s="5"/>
      <c r="N299" s="5"/>
      <c r="P299" s="187" t="str">
        <f t="shared" si="15"/>
        <v>A</v>
      </c>
      <c r="Q299" s="5"/>
      <c r="R299" s="51" t="s">
        <v>1581</v>
      </c>
      <c r="S299" s="5"/>
      <c r="T299" s="5"/>
      <c r="U299" s="5"/>
      <c r="V299" s="5"/>
      <c r="W299" s="5"/>
      <c r="X299" s="5"/>
      <c r="Y299" s="5"/>
      <c r="Z299" s="5"/>
      <c r="AA299" s="5"/>
      <c r="AB299" s="216">
        <v>1</v>
      </c>
      <c r="AD299"/>
    </row>
    <row r="300" spans="2:30" ht="15.75">
      <c r="B300" s="187" t="str">
        <f t="shared" si="14"/>
        <v>A</v>
      </c>
      <c r="C300" s="5"/>
      <c r="D300" s="5" t="s">
        <v>1631</v>
      </c>
      <c r="E300" s="5"/>
      <c r="F300" s="5"/>
      <c r="G300" s="5"/>
      <c r="H300" s="5"/>
      <c r="I300" s="5"/>
      <c r="J300" s="5"/>
      <c r="K300" s="5"/>
      <c r="L300" s="5"/>
      <c r="M300" s="5"/>
      <c r="N300" s="5"/>
      <c r="P300" s="187" t="str">
        <f t="shared" si="15"/>
        <v>A</v>
      </c>
      <c r="Q300" s="5"/>
      <c r="R300" s="51" t="s">
        <v>1561</v>
      </c>
      <c r="S300" s="5"/>
      <c r="T300" s="5"/>
      <c r="U300" s="5"/>
      <c r="V300" s="5"/>
      <c r="W300" s="5"/>
      <c r="X300" s="5"/>
      <c r="Y300" s="5"/>
      <c r="Z300" s="5"/>
      <c r="AA300" s="5"/>
      <c r="AB300" s="216">
        <v>1</v>
      </c>
      <c r="AD300"/>
    </row>
    <row r="301" spans="2:30" ht="18">
      <c r="B301" s="187" t="str">
        <f t="shared" si="14"/>
        <v>A</v>
      </c>
      <c r="C301" s="5"/>
      <c r="D301" s="366" t="s">
        <v>1439</v>
      </c>
      <c r="E301" s="5"/>
      <c r="F301" s="5"/>
      <c r="G301" s="5"/>
      <c r="H301" s="5"/>
      <c r="I301" s="5"/>
      <c r="J301" s="5"/>
      <c r="K301" s="5"/>
      <c r="L301" s="5"/>
      <c r="M301" s="5"/>
      <c r="N301" s="5"/>
      <c r="P301" s="187" t="str">
        <f t="shared" si="15"/>
        <v>►</v>
      </c>
      <c r="Q301" s="5"/>
      <c r="R301" s="5"/>
      <c r="S301" s="5"/>
      <c r="T301" s="5"/>
      <c r="U301" s="5"/>
      <c r="V301" s="5"/>
      <c r="W301" s="5"/>
      <c r="X301" s="5"/>
      <c r="Y301" s="5"/>
      <c r="Z301" s="5"/>
      <c r="AA301" s="5"/>
      <c r="AB301" s="216">
        <v>1</v>
      </c>
      <c r="AD301"/>
    </row>
    <row r="302" spans="2:30" ht="18">
      <c r="B302" s="187" t="str">
        <f t="shared" si="14"/>
        <v>►</v>
      </c>
      <c r="C302" s="5"/>
      <c r="D302" s="48"/>
      <c r="E302" s="5"/>
      <c r="F302" s="5"/>
      <c r="G302" s="5"/>
      <c r="H302" s="5"/>
      <c r="I302" s="5"/>
      <c r="J302" s="5"/>
      <c r="K302" s="5"/>
      <c r="L302" s="5"/>
      <c r="M302" s="5"/>
      <c r="N302" s="5"/>
      <c r="P302" s="187" t="str">
        <f t="shared" si="15"/>
        <v>A</v>
      </c>
      <c r="Q302" s="5"/>
      <c r="R302" s="366" t="s">
        <v>1500</v>
      </c>
      <c r="S302" s="5"/>
      <c r="T302" s="5"/>
      <c r="U302" s="5"/>
      <c r="V302" s="5"/>
      <c r="W302" s="5"/>
      <c r="X302" s="5"/>
      <c r="Y302" s="5"/>
      <c r="Z302" s="5"/>
      <c r="AA302" s="5"/>
      <c r="AB302" s="216">
        <v>1</v>
      </c>
      <c r="AD302"/>
    </row>
    <row r="303" spans="2:30" ht="15.75">
      <c r="B303" s="187" t="str">
        <f t="shared" si="14"/>
        <v>A</v>
      </c>
      <c r="C303" s="5"/>
      <c r="D303" s="48" t="s">
        <v>1440</v>
      </c>
      <c r="E303" s="5"/>
      <c r="F303" s="5"/>
      <c r="G303" s="5"/>
      <c r="H303" s="5"/>
      <c r="I303" s="5"/>
      <c r="J303" s="5"/>
      <c r="K303" s="5"/>
      <c r="L303" s="5"/>
      <c r="M303" s="5"/>
      <c r="N303" s="5"/>
      <c r="P303" s="187" t="str">
        <f t="shared" si="15"/>
        <v>►</v>
      </c>
      <c r="Q303" s="5"/>
      <c r="R303" s="5"/>
      <c r="S303" s="5"/>
      <c r="T303" s="5"/>
      <c r="U303" s="5"/>
      <c r="V303" s="5"/>
      <c r="W303" s="5"/>
      <c r="X303" s="5"/>
      <c r="Y303" s="5"/>
      <c r="Z303" s="5"/>
      <c r="AA303" s="5"/>
      <c r="AB303" s="216">
        <v>1</v>
      </c>
      <c r="AD303"/>
    </row>
    <row r="304" spans="2:30" ht="15.75">
      <c r="B304" s="187" t="str">
        <f t="shared" si="14"/>
        <v>►</v>
      </c>
      <c r="C304" s="5"/>
      <c r="D304" s="5"/>
      <c r="E304" s="5"/>
      <c r="F304" s="5"/>
      <c r="G304" s="5"/>
      <c r="H304" s="5"/>
      <c r="I304" s="5"/>
      <c r="J304" s="5"/>
      <c r="K304" s="5"/>
      <c r="L304" s="5"/>
      <c r="M304" s="5"/>
      <c r="N304" s="5"/>
      <c r="P304" s="187" t="str">
        <f t="shared" si="15"/>
        <v>A</v>
      </c>
      <c r="Q304" s="5"/>
      <c r="R304" s="5" t="s">
        <v>1709</v>
      </c>
      <c r="S304" s="5"/>
      <c r="T304" s="5"/>
      <c r="U304" s="5"/>
      <c r="V304" s="5"/>
      <c r="W304" s="5"/>
      <c r="X304" s="5"/>
      <c r="Y304" s="5"/>
      <c r="Z304" s="5"/>
      <c r="AA304" s="5"/>
      <c r="AB304" s="216">
        <v>1</v>
      </c>
      <c r="AD304"/>
    </row>
    <row r="305" spans="2:30" ht="18">
      <c r="B305" s="187" t="str">
        <f t="shared" si="14"/>
        <v>A</v>
      </c>
      <c r="C305" s="5"/>
      <c r="D305" s="366" t="s">
        <v>1460</v>
      </c>
      <c r="E305" s="5"/>
      <c r="F305" s="5"/>
      <c r="G305" s="5"/>
      <c r="H305" s="5"/>
      <c r="I305" s="5"/>
      <c r="J305" s="5"/>
      <c r="K305" s="5"/>
      <c r="L305" s="5"/>
      <c r="M305" s="5"/>
      <c r="N305" s="5"/>
      <c r="P305" s="187" t="str">
        <f t="shared" si="15"/>
        <v>A</v>
      </c>
      <c r="Q305" s="5"/>
      <c r="R305" s="5" t="s">
        <v>1710</v>
      </c>
      <c r="S305" s="5"/>
      <c r="T305" s="5"/>
      <c r="U305" s="5"/>
      <c r="V305" s="5"/>
      <c r="W305" s="5"/>
      <c r="X305" s="5"/>
      <c r="Y305" s="5"/>
      <c r="Z305" s="5"/>
      <c r="AA305" s="5"/>
      <c r="AB305" s="216">
        <v>1</v>
      </c>
      <c r="AD305"/>
    </row>
    <row r="306" spans="2:30" ht="15.75">
      <c r="B306" s="187" t="str">
        <f t="shared" si="14"/>
        <v>►</v>
      </c>
      <c r="C306" s="5"/>
      <c r="D306" s="48"/>
      <c r="E306" s="5"/>
      <c r="F306" s="5"/>
      <c r="G306" s="5"/>
      <c r="H306" s="5"/>
      <c r="I306" s="5"/>
      <c r="J306" s="5"/>
      <c r="K306" s="5"/>
      <c r="L306" s="5"/>
      <c r="M306" s="5"/>
      <c r="N306" s="5"/>
      <c r="P306" s="187" t="str">
        <f t="shared" si="15"/>
        <v>►</v>
      </c>
      <c r="Q306" s="5"/>
      <c r="R306" s="5"/>
      <c r="S306" s="5"/>
      <c r="T306" s="5"/>
      <c r="U306" s="5"/>
      <c r="V306" s="5"/>
      <c r="W306" s="5"/>
      <c r="X306" s="5"/>
      <c r="Y306" s="5"/>
      <c r="Z306" s="5"/>
      <c r="AA306" s="5"/>
      <c r="AB306" s="216">
        <v>1</v>
      </c>
      <c r="AD306"/>
    </row>
    <row r="307" spans="2:30" ht="15.75">
      <c r="B307" s="187" t="str">
        <f t="shared" si="14"/>
        <v>A</v>
      </c>
      <c r="C307" s="5"/>
      <c r="D307" s="51" t="s">
        <v>1461</v>
      </c>
      <c r="E307" s="5"/>
      <c r="F307" s="5"/>
      <c r="G307" s="5"/>
      <c r="H307" s="5"/>
      <c r="I307" s="5"/>
      <c r="J307" s="5"/>
      <c r="K307" s="5"/>
      <c r="L307" s="5"/>
      <c r="M307" s="5"/>
      <c r="N307" s="5"/>
      <c r="P307" s="3317" t="s">
        <v>43</v>
      </c>
      <c r="Q307" s="5"/>
      <c r="R307" s="5"/>
      <c r="S307" s="5"/>
      <c r="T307" s="5"/>
      <c r="U307" s="5"/>
      <c r="V307" s="5"/>
      <c r="W307" s="5"/>
      <c r="X307" s="5"/>
      <c r="Y307" s="5"/>
      <c r="Z307" s="5"/>
      <c r="AA307" s="5"/>
      <c r="AB307" s="216">
        <v>1</v>
      </c>
      <c r="AD307"/>
    </row>
    <row r="308" spans="2:30" ht="15.75">
      <c r="B308" s="187" t="str">
        <f t="shared" si="14"/>
        <v>A</v>
      </c>
      <c r="C308" s="5"/>
      <c r="D308" s="51" t="s">
        <v>1462</v>
      </c>
      <c r="E308" s="5"/>
      <c r="F308" s="5"/>
      <c r="G308" s="5"/>
      <c r="H308" s="5"/>
      <c r="I308" s="5"/>
      <c r="J308" s="5"/>
      <c r="K308" s="5"/>
      <c r="L308" s="5"/>
      <c r="M308" s="5"/>
      <c r="N308" s="5"/>
      <c r="P308" s="3317" t="s">
        <v>43</v>
      </c>
      <c r="Q308" s="5" t="s">
        <v>1582</v>
      </c>
      <c r="R308" s="5"/>
      <c r="S308" s="5"/>
      <c r="T308" s="5"/>
      <c r="U308" s="5"/>
      <c r="V308" s="5"/>
      <c r="W308" s="5"/>
      <c r="X308" s="5"/>
      <c r="Y308" s="5"/>
      <c r="Z308" s="5"/>
      <c r="AA308" s="5"/>
      <c r="AB308" s="216">
        <v>1</v>
      </c>
      <c r="AD308"/>
    </row>
    <row r="309" spans="2:30" ht="15.75">
      <c r="B309" s="187" t="str">
        <f t="shared" si="14"/>
        <v>A</v>
      </c>
      <c r="C309" s="5"/>
      <c r="D309" s="51" t="s">
        <v>1463</v>
      </c>
      <c r="E309" s="5"/>
      <c r="F309" s="5"/>
      <c r="G309" s="5"/>
      <c r="H309" s="5"/>
      <c r="I309" s="5"/>
      <c r="J309" s="5"/>
      <c r="K309" s="5"/>
      <c r="L309" s="5"/>
      <c r="M309" s="5"/>
      <c r="N309" s="5"/>
      <c r="P309" s="187" t="str">
        <f t="shared" si="15"/>
        <v>►</v>
      </c>
      <c r="Q309" s="5"/>
      <c r="R309" s="5"/>
      <c r="S309" s="5"/>
      <c r="T309" s="5"/>
      <c r="U309" s="5"/>
      <c r="V309" s="5"/>
      <c r="W309" s="5"/>
      <c r="X309" s="5"/>
      <c r="Y309" s="5"/>
      <c r="Z309" s="5"/>
      <c r="AA309" s="5"/>
      <c r="AB309" s="216">
        <v>1</v>
      </c>
      <c r="AD309"/>
    </row>
    <row r="310" spans="2:30" ht="18">
      <c r="B310" s="187" t="str">
        <f t="shared" si="14"/>
        <v>►</v>
      </c>
      <c r="C310" s="5"/>
      <c r="D310" s="5"/>
      <c r="E310" s="5"/>
      <c r="F310" s="5"/>
      <c r="G310" s="5"/>
      <c r="H310" s="5"/>
      <c r="I310" s="5"/>
      <c r="J310" s="5"/>
      <c r="K310" s="5"/>
      <c r="L310" s="5"/>
      <c r="M310" s="5"/>
      <c r="N310" s="5"/>
      <c r="P310" s="187" t="str">
        <f t="shared" si="15"/>
        <v>A</v>
      </c>
      <c r="Q310" s="5"/>
      <c r="R310" s="366" t="s">
        <v>1583</v>
      </c>
      <c r="S310" s="5"/>
      <c r="T310" s="5"/>
      <c r="U310" s="5"/>
      <c r="V310" s="5"/>
      <c r="W310" s="5"/>
      <c r="X310" s="5"/>
      <c r="Y310" s="5"/>
      <c r="Z310" s="5"/>
      <c r="AA310" s="5"/>
      <c r="AB310" s="216">
        <v>1</v>
      </c>
      <c r="AD310"/>
    </row>
    <row r="311" spans="2:30" ht="15.75">
      <c r="B311" s="187" t="str">
        <f t="shared" si="14"/>
        <v>A</v>
      </c>
      <c r="C311" s="5"/>
      <c r="D311" s="5" t="s">
        <v>1632</v>
      </c>
      <c r="E311" s="5"/>
      <c r="F311" s="5"/>
      <c r="G311" s="5"/>
      <c r="H311" s="5"/>
      <c r="I311" s="5"/>
      <c r="J311" s="5"/>
      <c r="K311" s="5"/>
      <c r="L311" s="5"/>
      <c r="M311" s="5"/>
      <c r="N311" s="5"/>
      <c r="P311" s="187" t="str">
        <f t="shared" si="15"/>
        <v>►</v>
      </c>
      <c r="Q311" s="5"/>
      <c r="R311" s="48"/>
      <c r="S311" s="5"/>
      <c r="T311" s="5"/>
      <c r="U311" s="5"/>
      <c r="V311" s="5"/>
      <c r="W311" s="5"/>
      <c r="X311" s="5"/>
      <c r="Y311" s="5"/>
      <c r="Z311" s="5"/>
      <c r="AA311" s="5"/>
      <c r="AB311" s="216">
        <v>1</v>
      </c>
      <c r="AD311"/>
    </row>
    <row r="312" spans="2:30" ht="15.75">
      <c r="B312" s="187" t="str">
        <f t="shared" si="14"/>
        <v>A</v>
      </c>
      <c r="C312" s="5"/>
      <c r="D312" s="5" t="s">
        <v>1633</v>
      </c>
      <c r="E312" s="5"/>
      <c r="F312" s="5"/>
      <c r="G312" s="5"/>
      <c r="H312" s="5"/>
      <c r="I312" s="5"/>
      <c r="J312" s="5"/>
      <c r="K312" s="5"/>
      <c r="L312" s="5"/>
      <c r="M312" s="5"/>
      <c r="N312" s="5"/>
      <c r="P312" s="187" t="str">
        <f t="shared" si="15"/>
        <v>A</v>
      </c>
      <c r="Q312" s="5"/>
      <c r="R312" s="51" t="s">
        <v>1580</v>
      </c>
      <c r="S312" s="5"/>
      <c r="T312" s="5"/>
      <c r="U312" s="5"/>
      <c r="V312" s="5"/>
      <c r="W312" s="5"/>
      <c r="X312" s="5"/>
      <c r="Y312" s="5"/>
      <c r="Z312" s="5"/>
      <c r="AA312" s="5"/>
      <c r="AB312" s="216">
        <v>1</v>
      </c>
      <c r="AD312"/>
    </row>
    <row r="313" spans="2:30" ht="15.75">
      <c r="B313" s="187" t="str">
        <f t="shared" si="14"/>
        <v>►</v>
      </c>
      <c r="C313" s="5"/>
      <c r="D313" s="5"/>
      <c r="E313" s="5"/>
      <c r="F313" s="5"/>
      <c r="G313" s="5"/>
      <c r="H313" s="5"/>
      <c r="I313" s="5"/>
      <c r="J313" s="5"/>
      <c r="K313" s="5"/>
      <c r="L313" s="5"/>
      <c r="M313" s="5"/>
      <c r="N313" s="5"/>
      <c r="P313" s="187" t="str">
        <f t="shared" si="15"/>
        <v>A</v>
      </c>
      <c r="Q313" s="5"/>
      <c r="R313" s="51" t="s">
        <v>1584</v>
      </c>
      <c r="S313" s="5"/>
      <c r="T313" s="5"/>
      <c r="U313" s="5"/>
      <c r="V313" s="5"/>
      <c r="W313" s="5"/>
      <c r="X313" s="5"/>
      <c r="Y313" s="5"/>
      <c r="Z313" s="5"/>
      <c r="AA313" s="5"/>
      <c r="AB313" s="216">
        <v>1</v>
      </c>
      <c r="AD313"/>
    </row>
    <row r="314" spans="2:30" ht="15.75">
      <c r="B314" s="187" t="str">
        <f t="shared" si="14"/>
        <v>►</v>
      </c>
      <c r="C314" s="5"/>
      <c r="D314" s="5"/>
      <c r="E314" s="5"/>
      <c r="F314" s="5"/>
      <c r="G314" s="5"/>
      <c r="H314" s="5"/>
      <c r="I314" s="5"/>
      <c r="J314" s="5"/>
      <c r="K314" s="5"/>
      <c r="L314" s="5"/>
      <c r="M314" s="5"/>
      <c r="N314" s="5"/>
      <c r="P314" s="187" t="str">
        <f t="shared" si="15"/>
        <v>A</v>
      </c>
      <c r="Q314" s="5"/>
      <c r="R314" s="51" t="s">
        <v>1585</v>
      </c>
      <c r="S314" s="5"/>
      <c r="T314" s="5"/>
      <c r="U314" s="5"/>
      <c r="V314" s="5"/>
      <c r="W314" s="5"/>
      <c r="X314" s="5"/>
      <c r="Y314" s="5"/>
      <c r="Z314" s="5"/>
      <c r="AA314" s="5"/>
      <c r="AB314" s="216">
        <v>1</v>
      </c>
      <c r="AD314"/>
    </row>
    <row r="315" spans="2:30" ht="15.75">
      <c r="B315" s="3317" t="s">
        <v>43</v>
      </c>
      <c r="C315" s="5"/>
      <c r="D315" s="5"/>
      <c r="E315" s="5"/>
      <c r="F315" s="5"/>
      <c r="G315" s="5"/>
      <c r="H315" s="5"/>
      <c r="I315" s="5"/>
      <c r="J315" s="5"/>
      <c r="K315" s="5"/>
      <c r="L315" s="5"/>
      <c r="M315" s="5"/>
      <c r="N315" s="5"/>
      <c r="P315" s="187" t="str">
        <f t="shared" si="15"/>
        <v>►</v>
      </c>
      <c r="Q315" s="5"/>
      <c r="R315" s="5"/>
      <c r="S315" s="5"/>
      <c r="T315" s="5"/>
      <c r="U315" s="5"/>
      <c r="V315" s="5"/>
      <c r="W315" s="5"/>
      <c r="X315" s="5"/>
      <c r="Y315" s="5"/>
      <c r="Z315" s="5"/>
      <c r="AA315" s="5"/>
      <c r="AB315" s="216">
        <v>1</v>
      </c>
      <c r="AD315"/>
    </row>
    <row r="316" spans="2:30" ht="18">
      <c r="B316" s="3317" t="s">
        <v>43</v>
      </c>
      <c r="C316" s="5" t="s">
        <v>1624</v>
      </c>
      <c r="D316" s="5"/>
      <c r="E316" s="5"/>
      <c r="F316" s="5"/>
      <c r="G316" s="5"/>
      <c r="H316" s="5"/>
      <c r="I316" s="5"/>
      <c r="J316" s="5"/>
      <c r="K316" s="5"/>
      <c r="L316" s="5"/>
      <c r="M316" s="5"/>
      <c r="N316" s="5"/>
      <c r="P316" s="187" t="str">
        <f t="shared" si="15"/>
        <v>A</v>
      </c>
      <c r="Q316" s="5"/>
      <c r="R316" s="366" t="s">
        <v>1500</v>
      </c>
      <c r="S316" s="5"/>
      <c r="T316" s="5"/>
      <c r="U316" s="5"/>
      <c r="V316" s="5"/>
      <c r="W316" s="5"/>
      <c r="X316" s="5"/>
      <c r="Y316" s="5"/>
      <c r="Z316" s="5"/>
      <c r="AA316" s="5"/>
      <c r="AB316" s="216">
        <v>1</v>
      </c>
      <c r="AD316"/>
    </row>
    <row r="317" spans="2:30" ht="15.75">
      <c r="B317" s="187" t="str">
        <f t="shared" si="14"/>
        <v>A</v>
      </c>
      <c r="C317" s="5"/>
      <c r="D317" s="5" t="s">
        <v>1674</v>
      </c>
      <c r="E317" s="5"/>
      <c r="F317" s="5"/>
      <c r="G317" s="5"/>
      <c r="H317" s="5"/>
      <c r="I317" s="5"/>
      <c r="J317" s="5"/>
      <c r="K317" s="5"/>
      <c r="L317" s="5"/>
      <c r="M317" s="5"/>
      <c r="N317" s="5"/>
      <c r="P317" s="187" t="str">
        <f t="shared" si="15"/>
        <v>►</v>
      </c>
      <c r="Q317" s="5"/>
      <c r="R317" s="5"/>
      <c r="S317" s="5"/>
      <c r="T317" s="5"/>
      <c r="U317" s="5"/>
      <c r="V317" s="5"/>
      <c r="W317" s="5"/>
      <c r="X317" s="5"/>
      <c r="Y317" s="5"/>
      <c r="Z317" s="5"/>
      <c r="AA317" s="5"/>
      <c r="AB317" s="216">
        <v>1</v>
      </c>
      <c r="AD317"/>
    </row>
    <row r="318" spans="2:30" ht="15.75">
      <c r="B318" s="187" t="str">
        <f t="shared" si="14"/>
        <v>A</v>
      </c>
      <c r="C318" s="5"/>
      <c r="D318" s="5" t="s">
        <v>1625</v>
      </c>
      <c r="E318" s="5"/>
      <c r="F318" s="5"/>
      <c r="G318" s="5"/>
      <c r="H318" s="5"/>
      <c r="I318" s="5"/>
      <c r="J318" s="5"/>
      <c r="K318" s="5"/>
      <c r="L318" s="5"/>
      <c r="M318" s="5"/>
      <c r="N318" s="5"/>
      <c r="P318" s="187" t="str">
        <f t="shared" si="15"/>
        <v>A</v>
      </c>
      <c r="Q318" s="5"/>
      <c r="R318" s="5" t="s">
        <v>1711</v>
      </c>
      <c r="S318" s="5"/>
      <c r="T318" s="5"/>
      <c r="U318" s="5"/>
      <c r="V318" s="5"/>
      <c r="W318" s="5"/>
      <c r="X318" s="5"/>
      <c r="Y318" s="5"/>
      <c r="Z318" s="5"/>
      <c r="AA318" s="5"/>
      <c r="AB318" s="216">
        <v>1</v>
      </c>
      <c r="AD318"/>
    </row>
    <row r="319" spans="2:30" ht="18">
      <c r="B319" s="187" t="str">
        <f t="shared" si="14"/>
        <v>A</v>
      </c>
      <c r="C319" s="5"/>
      <c r="D319" s="366" t="s">
        <v>1450</v>
      </c>
      <c r="E319" s="5"/>
      <c r="F319" s="5"/>
      <c r="G319" s="5"/>
      <c r="H319" s="5"/>
      <c r="I319" s="5"/>
      <c r="J319" s="5"/>
      <c r="K319" s="5"/>
      <c r="L319" s="5"/>
      <c r="M319" s="5"/>
      <c r="N319" s="5"/>
      <c r="P319" s="187" t="str">
        <f t="shared" si="15"/>
        <v>A</v>
      </c>
      <c r="Q319" s="5"/>
      <c r="R319" s="5" t="s">
        <v>1712</v>
      </c>
      <c r="S319" s="5"/>
      <c r="T319" s="5"/>
      <c r="U319" s="5"/>
      <c r="V319" s="5"/>
      <c r="W319" s="5"/>
      <c r="X319" s="5"/>
      <c r="Y319" s="5"/>
      <c r="Z319" s="5"/>
      <c r="AA319" s="5"/>
      <c r="AB319" s="216">
        <v>1</v>
      </c>
      <c r="AD319"/>
    </row>
    <row r="320" spans="2:30" ht="15.75">
      <c r="B320" s="187" t="str">
        <f t="shared" si="14"/>
        <v>►</v>
      </c>
      <c r="C320" s="5"/>
      <c r="D320" s="48"/>
      <c r="E320" s="5"/>
      <c r="F320" s="5"/>
      <c r="G320" s="5"/>
      <c r="H320" s="5"/>
      <c r="I320" s="5"/>
      <c r="J320" s="5"/>
      <c r="K320" s="5"/>
      <c r="L320" s="5"/>
      <c r="M320" s="5"/>
      <c r="N320" s="5"/>
      <c r="P320" s="187" t="str">
        <f t="shared" si="15"/>
        <v>►</v>
      </c>
      <c r="Q320" s="5"/>
      <c r="R320" s="5"/>
      <c r="S320" s="5"/>
      <c r="T320" s="5"/>
      <c r="U320" s="5"/>
      <c r="V320" s="5"/>
      <c r="W320" s="5"/>
      <c r="X320" s="5"/>
      <c r="Y320" s="5"/>
      <c r="Z320" s="5"/>
      <c r="AA320" s="5"/>
      <c r="AB320" s="216">
        <v>1</v>
      </c>
      <c r="AD320"/>
    </row>
    <row r="321" spans="2:30" ht="15.75">
      <c r="B321" s="187" t="str">
        <f t="shared" si="14"/>
        <v>A</v>
      </c>
      <c r="C321" s="5"/>
      <c r="D321" s="51" t="s">
        <v>1451</v>
      </c>
      <c r="E321" s="5"/>
      <c r="F321" s="5"/>
      <c r="G321" s="5"/>
      <c r="H321" s="5"/>
      <c r="I321" s="5"/>
      <c r="J321" s="5"/>
      <c r="K321" s="5"/>
      <c r="L321" s="5"/>
      <c r="M321" s="5"/>
      <c r="N321" s="5"/>
      <c r="P321" s="187" t="str">
        <f t="shared" si="15"/>
        <v>►</v>
      </c>
      <c r="Q321" s="5"/>
      <c r="R321" s="5"/>
      <c r="S321" s="5"/>
      <c r="T321" s="5"/>
      <c r="U321" s="5"/>
      <c r="V321" s="5"/>
      <c r="W321" s="5"/>
      <c r="X321" s="5"/>
      <c r="Y321" s="5"/>
      <c r="Z321" s="5"/>
      <c r="AA321" s="5"/>
      <c r="AB321" s="216">
        <v>1</v>
      </c>
      <c r="AD321"/>
    </row>
    <row r="322" spans="2:30" ht="15.75">
      <c r="B322" s="187" t="str">
        <f t="shared" si="14"/>
        <v>A</v>
      </c>
      <c r="C322" s="5"/>
      <c r="D322" s="51" t="s">
        <v>1452</v>
      </c>
      <c r="E322" s="5"/>
      <c r="F322" s="5"/>
      <c r="G322" s="5"/>
      <c r="H322" s="5"/>
      <c r="I322" s="5"/>
      <c r="J322" s="5"/>
      <c r="K322" s="5"/>
      <c r="L322" s="5"/>
      <c r="M322" s="5"/>
      <c r="N322" s="5"/>
      <c r="P322" s="187" t="str">
        <f t="shared" si="15"/>
        <v>►</v>
      </c>
      <c r="Q322" s="5"/>
      <c r="R322" s="5"/>
      <c r="S322" s="5"/>
      <c r="T322" s="5"/>
      <c r="U322" s="5"/>
      <c r="V322" s="5"/>
      <c r="W322" s="5"/>
      <c r="X322" s="5"/>
      <c r="Y322" s="5"/>
      <c r="Z322" s="5"/>
      <c r="AA322" s="5"/>
      <c r="AB322" s="216">
        <v>1</v>
      </c>
      <c r="AD322"/>
    </row>
    <row r="323" spans="2:30" ht="15.75">
      <c r="B323" s="187" t="str">
        <f t="shared" si="14"/>
        <v>A</v>
      </c>
      <c r="C323" s="5"/>
      <c r="D323" s="51" t="s">
        <v>1453</v>
      </c>
      <c r="E323" s="5"/>
      <c r="F323" s="5"/>
      <c r="G323" s="5"/>
      <c r="H323" s="5"/>
      <c r="I323" s="5"/>
      <c r="J323" s="5"/>
      <c r="K323" s="5"/>
      <c r="L323" s="5"/>
      <c r="M323" s="5"/>
      <c r="N323" s="5"/>
      <c r="P323" s="3317" t="s">
        <v>43</v>
      </c>
      <c r="Q323" s="5"/>
      <c r="R323" s="5"/>
      <c r="S323" s="5"/>
      <c r="T323" s="5"/>
      <c r="U323" s="5"/>
      <c r="V323" s="5"/>
      <c r="W323" s="5"/>
      <c r="X323" s="5"/>
      <c r="Y323" s="5"/>
      <c r="Z323" s="5"/>
      <c r="AA323" s="5"/>
      <c r="AB323" s="216">
        <v>1</v>
      </c>
      <c r="AD323"/>
    </row>
    <row r="324" spans="2:30" ht="15.75">
      <c r="B324" s="187" t="str">
        <f t="shared" si="14"/>
        <v>A</v>
      </c>
      <c r="C324" s="5"/>
      <c r="D324" s="48" t="s">
        <v>1454</v>
      </c>
      <c r="E324" s="5"/>
      <c r="F324" s="5"/>
      <c r="G324" s="5"/>
      <c r="H324" s="5"/>
      <c r="I324" s="5"/>
      <c r="J324" s="5"/>
      <c r="K324" s="5"/>
      <c r="L324" s="5"/>
      <c r="M324" s="5"/>
      <c r="N324" s="5"/>
      <c r="P324" s="3317" t="s">
        <v>43</v>
      </c>
      <c r="Q324" s="5" t="s">
        <v>1643</v>
      </c>
      <c r="R324" s="5"/>
      <c r="S324" s="5"/>
      <c r="T324" s="5"/>
      <c r="U324" s="5"/>
      <c r="V324" s="5"/>
      <c r="W324" s="5"/>
      <c r="X324" s="5"/>
      <c r="Y324" s="5"/>
      <c r="Z324" s="5"/>
      <c r="AA324" s="5"/>
      <c r="AB324" s="216">
        <v>1</v>
      </c>
      <c r="AD324"/>
    </row>
    <row r="325" spans="2:30" ht="15.75">
      <c r="B325" s="187" t="str">
        <f t="shared" si="14"/>
        <v>A</v>
      </c>
      <c r="C325" s="5"/>
      <c r="D325" s="48" t="s">
        <v>1455</v>
      </c>
      <c r="E325" s="5"/>
      <c r="F325" s="5"/>
      <c r="G325" s="5"/>
      <c r="H325" s="5"/>
      <c r="I325" s="5"/>
      <c r="J325" s="5"/>
      <c r="K325" s="5"/>
      <c r="L325" s="5"/>
      <c r="M325" s="5"/>
      <c r="N325" s="5"/>
      <c r="P325" s="187" t="str">
        <f t="shared" si="15"/>
        <v>A</v>
      </c>
      <c r="Q325" s="5"/>
      <c r="R325" s="5" t="s">
        <v>1644</v>
      </c>
      <c r="S325" s="5"/>
      <c r="T325" s="5"/>
      <c r="U325" s="5"/>
      <c r="V325" s="5"/>
      <c r="W325" s="5"/>
      <c r="X325" s="5"/>
      <c r="Y325" s="5"/>
      <c r="Z325" s="5"/>
      <c r="AA325" s="5"/>
      <c r="AB325" s="216">
        <v>1</v>
      </c>
      <c r="AD325"/>
    </row>
    <row r="326" spans="2:30" ht="18">
      <c r="B326" s="187" t="str">
        <f t="shared" si="14"/>
        <v>►</v>
      </c>
      <c r="C326" s="5"/>
      <c r="D326" s="5"/>
      <c r="E326" s="5"/>
      <c r="F326" s="5"/>
      <c r="G326" s="5"/>
      <c r="H326" s="5"/>
      <c r="I326" s="5"/>
      <c r="J326" s="5"/>
      <c r="K326" s="5"/>
      <c r="L326" s="5"/>
      <c r="M326" s="5"/>
      <c r="N326" s="5"/>
      <c r="P326" s="187" t="str">
        <f t="shared" si="15"/>
        <v>A</v>
      </c>
      <c r="Q326" s="5"/>
      <c r="R326" s="366" t="s">
        <v>1483</v>
      </c>
      <c r="S326" s="5"/>
      <c r="T326" s="5"/>
      <c r="U326" s="5"/>
      <c r="V326" s="5"/>
      <c r="W326" s="5"/>
      <c r="X326" s="5"/>
      <c r="Y326" s="5"/>
      <c r="Z326" s="5"/>
      <c r="AA326" s="5"/>
      <c r="AB326" s="216">
        <v>1</v>
      </c>
      <c r="AD326"/>
    </row>
    <row r="327" spans="2:30" ht="15.75">
      <c r="B327" s="187" t="str">
        <f t="shared" si="14"/>
        <v>A</v>
      </c>
      <c r="C327" s="5"/>
      <c r="D327" s="5" t="s">
        <v>1675</v>
      </c>
      <c r="E327" s="5"/>
      <c r="F327" s="5"/>
      <c r="G327" s="5"/>
      <c r="H327" s="5"/>
      <c r="I327" s="5"/>
      <c r="J327" s="5"/>
      <c r="K327" s="5"/>
      <c r="L327" s="5"/>
      <c r="M327" s="5"/>
      <c r="N327" s="5"/>
      <c r="P327" s="187" t="str">
        <f t="shared" si="15"/>
        <v>►</v>
      </c>
      <c r="Q327" s="5"/>
      <c r="R327" s="48"/>
      <c r="S327" s="5"/>
      <c r="T327" s="5"/>
      <c r="U327" s="5"/>
      <c r="V327" s="5"/>
      <c r="W327" s="5"/>
      <c r="X327" s="5"/>
      <c r="Y327" s="5"/>
      <c r="Z327" s="5"/>
      <c r="AA327" s="5"/>
      <c r="AB327" s="216">
        <v>1</v>
      </c>
      <c r="AD327"/>
    </row>
    <row r="328" spans="2:30" ht="15.75">
      <c r="B328" s="187" t="str">
        <f t="shared" si="14"/>
        <v>A</v>
      </c>
      <c r="C328" s="5"/>
      <c r="D328" s="5" t="s">
        <v>1626</v>
      </c>
      <c r="E328" s="5"/>
      <c r="F328" s="5"/>
      <c r="G328" s="5"/>
      <c r="H328" s="5"/>
      <c r="I328" s="5"/>
      <c r="J328" s="5"/>
      <c r="K328" s="5"/>
      <c r="L328" s="5"/>
      <c r="M328" s="5"/>
      <c r="N328" s="5"/>
      <c r="P328" s="187" t="str">
        <f t="shared" si="15"/>
        <v>A</v>
      </c>
      <c r="Q328" s="5"/>
      <c r="R328" s="51" t="s">
        <v>1484</v>
      </c>
      <c r="S328" s="5"/>
      <c r="T328" s="5"/>
      <c r="U328" s="5"/>
      <c r="V328" s="5"/>
      <c r="W328" s="5"/>
      <c r="X328" s="5"/>
      <c r="Y328" s="5"/>
      <c r="Z328" s="5"/>
      <c r="AA328" s="5"/>
      <c r="AB328" s="216">
        <v>1</v>
      </c>
      <c r="AD328"/>
    </row>
    <row r="329" spans="2:30" ht="15.75">
      <c r="B329" s="187" t="str">
        <f t="shared" si="14"/>
        <v>A</v>
      </c>
      <c r="C329" s="5"/>
      <c r="D329" s="5" t="s">
        <v>1627</v>
      </c>
      <c r="E329" s="5"/>
      <c r="F329" s="5"/>
      <c r="G329" s="5"/>
      <c r="H329" s="5"/>
      <c r="I329" s="5"/>
      <c r="J329" s="5"/>
      <c r="K329" s="5"/>
      <c r="L329" s="5"/>
      <c r="M329" s="5"/>
      <c r="N329" s="5"/>
      <c r="P329" s="187" t="str">
        <f t="shared" si="15"/>
        <v>A</v>
      </c>
      <c r="Q329" s="5"/>
      <c r="R329" s="51" t="s">
        <v>1645</v>
      </c>
      <c r="S329" s="5"/>
      <c r="T329" s="5"/>
      <c r="U329" s="5"/>
      <c r="V329" s="5"/>
      <c r="W329" s="5"/>
      <c r="X329" s="5"/>
      <c r="Y329" s="5"/>
      <c r="Z329" s="5"/>
      <c r="AA329" s="5"/>
      <c r="AB329" s="216">
        <v>1</v>
      </c>
      <c r="AD329"/>
    </row>
    <row r="330" spans="2:30" ht="15.75">
      <c r="B330" s="187" t="str">
        <f t="shared" si="14"/>
        <v>►</v>
      </c>
      <c r="C330" s="5"/>
      <c r="D330" s="5"/>
      <c r="E330" s="5"/>
      <c r="F330" s="5"/>
      <c r="G330" s="5"/>
      <c r="H330" s="5"/>
      <c r="I330" s="5"/>
      <c r="J330" s="5"/>
      <c r="K330" s="5"/>
      <c r="L330" s="5"/>
      <c r="M330" s="5"/>
      <c r="N330" s="5"/>
      <c r="P330" s="187" t="str">
        <f t="shared" si="15"/>
        <v>A</v>
      </c>
      <c r="Q330" s="5"/>
      <c r="R330" s="51" t="s">
        <v>1646</v>
      </c>
      <c r="S330" s="5"/>
      <c r="T330" s="5"/>
      <c r="U330" s="5"/>
      <c r="V330" s="5"/>
      <c r="W330" s="5"/>
      <c r="X330" s="5"/>
      <c r="Y330" s="5"/>
      <c r="Z330" s="5"/>
      <c r="AA330" s="5"/>
      <c r="AB330" s="216">
        <v>1</v>
      </c>
      <c r="AD330"/>
    </row>
    <row r="331" spans="2:30" ht="15.75">
      <c r="B331" s="3317" t="s">
        <v>43</v>
      </c>
      <c r="C331" s="5"/>
      <c r="D331" s="5"/>
      <c r="E331" s="5"/>
      <c r="F331" s="5"/>
      <c r="G331" s="5"/>
      <c r="H331" s="5"/>
      <c r="I331" s="5"/>
      <c r="J331" s="5"/>
      <c r="K331" s="5"/>
      <c r="L331" s="5"/>
      <c r="M331" s="5"/>
      <c r="N331" s="5"/>
      <c r="P331" s="187" t="str">
        <f t="shared" si="15"/>
        <v>A</v>
      </c>
      <c r="Q331" s="5"/>
      <c r="R331" s="51" t="s">
        <v>1485</v>
      </c>
      <c r="S331" s="5"/>
      <c r="T331" s="5"/>
      <c r="U331" s="5"/>
      <c r="V331" s="5"/>
      <c r="W331" s="5"/>
      <c r="X331" s="5"/>
      <c r="Y331" s="5"/>
      <c r="Z331" s="5"/>
      <c r="AA331" s="5"/>
      <c r="AB331" s="216">
        <v>1</v>
      </c>
      <c r="AD331"/>
    </row>
    <row r="332" spans="2:30" ht="15.75">
      <c r="B332" s="3317" t="s">
        <v>43</v>
      </c>
      <c r="C332" s="5" t="s">
        <v>1591</v>
      </c>
      <c r="D332" s="5"/>
      <c r="E332" s="5"/>
      <c r="F332" s="5"/>
      <c r="G332" s="5"/>
      <c r="H332" s="5"/>
      <c r="I332" s="5"/>
      <c r="J332" s="5"/>
      <c r="K332" s="5"/>
      <c r="L332" s="5"/>
      <c r="M332" s="5"/>
      <c r="N332" s="5"/>
      <c r="P332" s="187" t="str">
        <f t="shared" si="15"/>
        <v>►</v>
      </c>
      <c r="Q332" s="5"/>
      <c r="R332" s="5"/>
      <c r="S332" s="5"/>
      <c r="T332" s="5"/>
      <c r="U332" s="5"/>
      <c r="V332" s="5"/>
      <c r="W332" s="5"/>
      <c r="X332" s="5"/>
      <c r="Y332" s="5"/>
      <c r="Z332" s="5"/>
      <c r="AA332" s="5"/>
      <c r="AB332" s="216">
        <v>1</v>
      </c>
      <c r="AD332"/>
    </row>
    <row r="333" spans="2:30" ht="15.75">
      <c r="B333" s="187" t="str">
        <f t="shared" si="14"/>
        <v>►</v>
      </c>
      <c r="C333" s="5"/>
      <c r="D333" s="5"/>
      <c r="E333" s="5"/>
      <c r="F333" s="5"/>
      <c r="G333" s="5"/>
      <c r="H333" s="5"/>
      <c r="I333" s="5"/>
      <c r="J333" s="5"/>
      <c r="K333" s="5"/>
      <c r="L333" s="5"/>
      <c r="M333" s="5"/>
      <c r="N333" s="5"/>
      <c r="P333" s="187" t="str">
        <f t="shared" si="15"/>
        <v>A</v>
      </c>
      <c r="Q333" s="5"/>
      <c r="R333" s="5" t="s">
        <v>1486</v>
      </c>
      <c r="S333" s="5"/>
      <c r="T333" s="5"/>
      <c r="U333" s="5"/>
      <c r="V333" s="5"/>
      <c r="W333" s="5"/>
      <c r="X333" s="5"/>
      <c r="Y333" s="5"/>
      <c r="Z333" s="5"/>
      <c r="AA333" s="5"/>
      <c r="AB333" s="216">
        <v>1</v>
      </c>
      <c r="AD333"/>
    </row>
    <row r="334" spans="2:30" ht="18">
      <c r="B334" s="187" t="str">
        <f t="shared" ref="B334:B397" si="16">IF(D334&lt;&gt;"","A","►")</f>
        <v>A</v>
      </c>
      <c r="C334" s="5"/>
      <c r="D334" s="366" t="s">
        <v>1592</v>
      </c>
      <c r="E334" s="5"/>
      <c r="F334" s="5"/>
      <c r="G334" s="5"/>
      <c r="H334" s="5"/>
      <c r="I334" s="5"/>
      <c r="J334" s="5"/>
      <c r="K334" s="5"/>
      <c r="L334" s="5"/>
      <c r="M334" s="5"/>
      <c r="N334" s="5"/>
      <c r="P334" s="187" t="str">
        <f t="shared" si="15"/>
        <v>►</v>
      </c>
      <c r="Q334" s="5"/>
      <c r="R334" s="5"/>
      <c r="S334" s="5"/>
      <c r="T334" s="5"/>
      <c r="U334" s="5"/>
      <c r="V334" s="5"/>
      <c r="W334" s="5"/>
      <c r="X334" s="5"/>
      <c r="Y334" s="5"/>
      <c r="Z334" s="5"/>
      <c r="AA334" s="5"/>
      <c r="AB334" s="216">
        <v>1</v>
      </c>
      <c r="AD334"/>
    </row>
    <row r="335" spans="2:30" ht="15.75">
      <c r="B335" s="187" t="str">
        <f t="shared" si="16"/>
        <v>►</v>
      </c>
      <c r="C335" s="5"/>
      <c r="D335" s="48"/>
      <c r="E335" s="5"/>
      <c r="F335" s="5"/>
      <c r="G335" s="5"/>
      <c r="H335" s="5"/>
      <c r="I335" s="5"/>
      <c r="J335" s="5"/>
      <c r="K335" s="5"/>
      <c r="L335" s="5"/>
      <c r="M335" s="5"/>
      <c r="N335" s="5"/>
      <c r="P335" s="187" t="str">
        <f t="shared" si="15"/>
        <v>►</v>
      </c>
      <c r="Q335" s="5"/>
      <c r="R335" s="5"/>
      <c r="S335" s="5"/>
      <c r="T335" s="5"/>
      <c r="U335" s="5"/>
      <c r="V335" s="5"/>
      <c r="W335" s="5"/>
      <c r="X335" s="5"/>
      <c r="Y335" s="5"/>
      <c r="Z335" s="5"/>
      <c r="AA335" s="5"/>
      <c r="AB335" s="216">
        <v>1</v>
      </c>
      <c r="AD335"/>
    </row>
    <row r="336" spans="2:30" ht="15.75">
      <c r="B336" s="187" t="str">
        <f t="shared" si="16"/>
        <v>A</v>
      </c>
      <c r="C336" s="5"/>
      <c r="D336" s="51" t="s">
        <v>1593</v>
      </c>
      <c r="E336" s="5"/>
      <c r="F336" s="5"/>
      <c r="G336" s="5"/>
      <c r="H336" s="5"/>
      <c r="I336" s="5"/>
      <c r="J336" s="5"/>
      <c r="K336" s="5"/>
      <c r="L336" s="5"/>
      <c r="M336" s="5"/>
      <c r="N336" s="5"/>
      <c r="P336" s="3317" t="s">
        <v>43</v>
      </c>
      <c r="Q336" s="5"/>
      <c r="R336" s="5"/>
      <c r="S336" s="5"/>
      <c r="T336" s="5"/>
      <c r="U336" s="5"/>
      <c r="V336" s="5"/>
      <c r="W336" s="5"/>
      <c r="X336" s="5"/>
      <c r="Y336" s="5"/>
      <c r="Z336" s="5"/>
      <c r="AA336" s="5"/>
      <c r="AB336" s="216">
        <v>1</v>
      </c>
      <c r="AD336"/>
    </row>
    <row r="337" spans="2:30" ht="15.75">
      <c r="B337" s="187" t="str">
        <f t="shared" si="16"/>
        <v>A</v>
      </c>
      <c r="C337" s="5"/>
      <c r="D337" s="51" t="s">
        <v>1594</v>
      </c>
      <c r="E337" s="5"/>
      <c r="F337" s="5"/>
      <c r="G337" s="5"/>
      <c r="H337" s="5"/>
      <c r="I337" s="5"/>
      <c r="J337" s="5"/>
      <c r="K337" s="5"/>
      <c r="L337" s="5"/>
      <c r="M337" s="5"/>
      <c r="N337" s="5"/>
      <c r="P337" s="3317" t="s">
        <v>43</v>
      </c>
      <c r="Q337" s="5" t="s">
        <v>1501</v>
      </c>
      <c r="R337" s="5"/>
      <c r="S337" s="5"/>
      <c r="T337" s="5"/>
      <c r="U337" s="5"/>
      <c r="V337" s="5"/>
      <c r="W337" s="5"/>
      <c r="X337" s="5"/>
      <c r="Y337" s="5"/>
      <c r="Z337" s="5"/>
      <c r="AA337" s="5"/>
      <c r="AB337" s="216">
        <v>1</v>
      </c>
      <c r="AD337"/>
    </row>
    <row r="338" spans="2:30" ht="15.75">
      <c r="B338" s="187" t="str">
        <f t="shared" si="16"/>
        <v>►</v>
      </c>
      <c r="C338" s="5"/>
      <c r="D338" s="5"/>
      <c r="E338" s="5"/>
      <c r="F338" s="5"/>
      <c r="G338" s="5"/>
      <c r="H338" s="5"/>
      <c r="I338" s="5"/>
      <c r="J338" s="5"/>
      <c r="K338" s="5"/>
      <c r="L338" s="5"/>
      <c r="M338" s="5"/>
      <c r="N338" s="5"/>
      <c r="P338" s="187" t="str">
        <f t="shared" si="15"/>
        <v>►</v>
      </c>
      <c r="Q338" s="5"/>
      <c r="R338" s="5"/>
      <c r="S338" s="5"/>
      <c r="T338" s="5"/>
      <c r="U338" s="5"/>
      <c r="V338" s="5"/>
      <c r="W338" s="5"/>
      <c r="X338" s="5"/>
      <c r="Y338" s="5"/>
      <c r="Z338" s="5"/>
      <c r="AA338" s="5"/>
      <c r="AB338" s="216">
        <v>1</v>
      </c>
      <c r="AD338"/>
    </row>
    <row r="339" spans="2:30" ht="18">
      <c r="B339" s="187" t="str">
        <f t="shared" si="16"/>
        <v>A</v>
      </c>
      <c r="C339" s="5"/>
      <c r="D339" s="366" t="s">
        <v>1500</v>
      </c>
      <c r="E339" s="5"/>
      <c r="F339" s="5"/>
      <c r="G339" s="5"/>
      <c r="H339" s="5"/>
      <c r="I339" s="5"/>
      <c r="J339" s="5"/>
      <c r="K339" s="5"/>
      <c r="L339" s="5"/>
      <c r="M339" s="5"/>
      <c r="N339" s="5"/>
      <c r="P339" s="187" t="str">
        <f t="shared" si="15"/>
        <v>A</v>
      </c>
      <c r="Q339" s="5"/>
      <c r="R339" s="366" t="s">
        <v>1502</v>
      </c>
      <c r="S339" s="5"/>
      <c r="T339" s="5"/>
      <c r="U339" s="5"/>
      <c r="V339" s="5"/>
      <c r="W339" s="5"/>
      <c r="X339" s="5"/>
      <c r="Y339" s="5"/>
      <c r="Z339" s="5"/>
      <c r="AA339" s="5"/>
      <c r="AB339" s="216">
        <v>1</v>
      </c>
      <c r="AD339"/>
    </row>
    <row r="340" spans="2:30" ht="15.75">
      <c r="B340" s="187" t="str">
        <f t="shared" si="16"/>
        <v>►</v>
      </c>
      <c r="C340" s="5"/>
      <c r="D340" s="5"/>
      <c r="E340" s="5"/>
      <c r="F340" s="5"/>
      <c r="G340" s="5"/>
      <c r="H340" s="5"/>
      <c r="I340" s="5"/>
      <c r="J340" s="5"/>
      <c r="K340" s="5"/>
      <c r="L340" s="5"/>
      <c r="M340" s="5"/>
      <c r="N340" s="5"/>
      <c r="P340" s="187" t="str">
        <f t="shared" si="15"/>
        <v>►</v>
      </c>
      <c r="Q340" s="5"/>
      <c r="R340" s="48"/>
      <c r="S340" s="5"/>
      <c r="T340" s="5"/>
      <c r="U340" s="5"/>
      <c r="V340" s="5"/>
      <c r="W340" s="5"/>
      <c r="X340" s="5"/>
      <c r="Y340" s="5"/>
      <c r="Z340" s="5"/>
      <c r="AA340" s="5"/>
      <c r="AB340" s="216">
        <v>1</v>
      </c>
      <c r="AD340"/>
    </row>
    <row r="341" spans="2:30" ht="15.75">
      <c r="B341" s="187" t="str">
        <f t="shared" si="16"/>
        <v>A</v>
      </c>
      <c r="C341" s="5"/>
      <c r="D341" s="5" t="s">
        <v>1715</v>
      </c>
      <c r="E341" s="5"/>
      <c r="F341" s="5"/>
      <c r="G341" s="5"/>
      <c r="H341" s="5"/>
      <c r="I341" s="5"/>
      <c r="J341" s="5"/>
      <c r="K341" s="5"/>
      <c r="L341" s="5"/>
      <c r="M341" s="5"/>
      <c r="N341" s="5"/>
      <c r="P341" s="187" t="str">
        <f t="shared" ref="P341:P402" si="17">IF(R341&lt;&gt;"","A","►")</f>
        <v>A</v>
      </c>
      <c r="Q341" s="5"/>
      <c r="R341" s="51" t="s">
        <v>1503</v>
      </c>
      <c r="S341" s="5"/>
      <c r="T341" s="5"/>
      <c r="U341" s="5"/>
      <c r="V341" s="5"/>
      <c r="W341" s="5"/>
      <c r="X341" s="5"/>
      <c r="Y341" s="5"/>
      <c r="Z341" s="5"/>
      <c r="AA341" s="5"/>
      <c r="AB341" s="216">
        <v>1</v>
      </c>
      <c r="AD341"/>
    </row>
    <row r="342" spans="2:30" ht="15.75">
      <c r="B342" s="187" t="str">
        <f t="shared" si="16"/>
        <v>A</v>
      </c>
      <c r="C342" s="5"/>
      <c r="D342" s="5" t="s">
        <v>1716</v>
      </c>
      <c r="E342" s="5"/>
      <c r="F342" s="5"/>
      <c r="G342" s="5"/>
      <c r="H342" s="5"/>
      <c r="I342" s="5"/>
      <c r="J342" s="5"/>
      <c r="K342" s="5"/>
      <c r="L342" s="5"/>
      <c r="M342" s="5"/>
      <c r="N342" s="5"/>
      <c r="P342" s="187" t="str">
        <f t="shared" si="17"/>
        <v>A</v>
      </c>
      <c r="Q342" s="5"/>
      <c r="R342" s="51" t="s">
        <v>1504</v>
      </c>
      <c r="S342" s="5"/>
      <c r="T342" s="5"/>
      <c r="U342" s="5"/>
      <c r="V342" s="5"/>
      <c r="W342" s="5"/>
      <c r="X342" s="5"/>
      <c r="Y342" s="5"/>
      <c r="Z342" s="5"/>
      <c r="AA342" s="5"/>
      <c r="AB342" s="216">
        <v>1</v>
      </c>
      <c r="AD342"/>
    </row>
    <row r="343" spans="2:30" ht="15.75">
      <c r="B343" s="187" t="str">
        <f t="shared" si="16"/>
        <v>►</v>
      </c>
      <c r="C343" s="5"/>
      <c r="D343" s="5"/>
      <c r="E343" s="5"/>
      <c r="F343" s="5"/>
      <c r="G343" s="5"/>
      <c r="H343" s="5"/>
      <c r="I343" s="5"/>
      <c r="J343" s="5"/>
      <c r="K343" s="5"/>
      <c r="L343" s="5"/>
      <c r="M343" s="5"/>
      <c r="N343" s="5"/>
      <c r="P343" s="187" t="str">
        <f t="shared" si="17"/>
        <v>A</v>
      </c>
      <c r="Q343" s="5"/>
      <c r="R343" s="51" t="s">
        <v>1505</v>
      </c>
      <c r="S343" s="5"/>
      <c r="T343" s="5"/>
      <c r="U343" s="5"/>
      <c r="V343" s="5"/>
      <c r="W343" s="5"/>
      <c r="X343" s="5"/>
      <c r="Y343" s="5"/>
      <c r="Z343" s="5"/>
      <c r="AA343" s="5"/>
      <c r="AB343" s="216">
        <v>1</v>
      </c>
      <c r="AD343"/>
    </row>
    <row r="344" spans="2:30" ht="15.75">
      <c r="B344" s="3317" t="s">
        <v>43</v>
      </c>
      <c r="C344" s="5"/>
      <c r="D344" s="5"/>
      <c r="E344" s="5"/>
      <c r="F344" s="5"/>
      <c r="G344" s="5"/>
      <c r="H344" s="5"/>
      <c r="I344" s="5"/>
      <c r="J344" s="5"/>
      <c r="K344" s="5"/>
      <c r="L344" s="5"/>
      <c r="M344" s="5"/>
      <c r="N344" s="5"/>
      <c r="P344" s="187" t="str">
        <f t="shared" si="17"/>
        <v>►</v>
      </c>
      <c r="Q344" s="5"/>
      <c r="R344" s="5"/>
      <c r="S344" s="5"/>
      <c r="T344" s="5"/>
      <c r="U344" s="5"/>
      <c r="V344" s="5"/>
      <c r="W344" s="5"/>
      <c r="X344" s="5"/>
      <c r="Y344" s="5"/>
      <c r="Z344" s="5"/>
      <c r="AA344" s="5"/>
      <c r="AB344" s="216">
        <v>1</v>
      </c>
      <c r="AD344"/>
    </row>
    <row r="345" spans="2:30" ht="18">
      <c r="B345" s="3317" t="s">
        <v>43</v>
      </c>
      <c r="C345" s="5" t="s">
        <v>1595</v>
      </c>
      <c r="D345" s="5"/>
      <c r="E345" s="5"/>
      <c r="F345" s="5"/>
      <c r="G345" s="5"/>
      <c r="H345" s="5"/>
      <c r="I345" s="5"/>
      <c r="J345" s="5"/>
      <c r="K345" s="5"/>
      <c r="L345" s="5"/>
      <c r="M345" s="5"/>
      <c r="N345" s="5"/>
      <c r="P345" s="187" t="str">
        <f t="shared" si="17"/>
        <v>A</v>
      </c>
      <c r="Q345" s="5"/>
      <c r="R345" s="366" t="s">
        <v>1500</v>
      </c>
      <c r="S345" s="5"/>
      <c r="T345" s="5"/>
      <c r="U345" s="5"/>
      <c r="V345" s="5"/>
      <c r="W345" s="5"/>
      <c r="X345" s="5"/>
      <c r="Y345" s="5"/>
      <c r="Z345" s="5"/>
      <c r="AA345" s="5"/>
      <c r="AB345" s="216">
        <v>1</v>
      </c>
      <c r="AD345"/>
    </row>
    <row r="346" spans="2:30" ht="15.75">
      <c r="B346" s="187" t="str">
        <f t="shared" si="16"/>
        <v>►</v>
      </c>
      <c r="C346" s="5"/>
      <c r="D346" s="5"/>
      <c r="E346" s="5"/>
      <c r="F346" s="5"/>
      <c r="G346" s="5"/>
      <c r="H346" s="5"/>
      <c r="I346" s="5"/>
      <c r="J346" s="5"/>
      <c r="K346" s="5"/>
      <c r="L346" s="5"/>
      <c r="M346" s="5"/>
      <c r="N346" s="5"/>
      <c r="P346" s="187" t="str">
        <f t="shared" si="17"/>
        <v>►</v>
      </c>
      <c r="Q346" s="5"/>
      <c r="R346" s="5"/>
      <c r="S346" s="5"/>
      <c r="T346" s="5"/>
      <c r="U346" s="5"/>
      <c r="V346" s="5"/>
      <c r="W346" s="5"/>
      <c r="X346" s="5"/>
      <c r="Y346" s="5"/>
      <c r="Z346" s="5"/>
      <c r="AA346" s="5"/>
      <c r="AB346" s="216">
        <v>1</v>
      </c>
      <c r="AD346"/>
    </row>
    <row r="347" spans="2:30" ht="18">
      <c r="B347" s="187" t="str">
        <f t="shared" si="16"/>
        <v>A</v>
      </c>
      <c r="C347" s="5"/>
      <c r="D347" s="366" t="s">
        <v>1596</v>
      </c>
      <c r="E347" s="5"/>
      <c r="F347" s="5"/>
      <c r="G347" s="5"/>
      <c r="H347" s="5"/>
      <c r="I347" s="5"/>
      <c r="J347" s="5"/>
      <c r="K347" s="5"/>
      <c r="L347" s="5"/>
      <c r="M347" s="5"/>
      <c r="N347" s="5"/>
      <c r="P347" s="187" t="str">
        <f t="shared" si="17"/>
        <v>A</v>
      </c>
      <c r="Q347" s="5"/>
      <c r="R347" s="5" t="s">
        <v>1652</v>
      </c>
      <c r="S347" s="5"/>
      <c r="T347" s="5"/>
      <c r="U347" s="5"/>
      <c r="V347" s="5"/>
      <c r="W347" s="5"/>
      <c r="X347" s="5"/>
      <c r="Y347" s="5"/>
      <c r="Z347" s="5"/>
      <c r="AA347" s="5"/>
      <c r="AB347" s="216">
        <v>1</v>
      </c>
      <c r="AD347"/>
    </row>
    <row r="348" spans="2:30" ht="15.75">
      <c r="B348" s="187" t="str">
        <f t="shared" si="16"/>
        <v>►</v>
      </c>
      <c r="C348" s="5"/>
      <c r="D348" s="48"/>
      <c r="E348" s="5"/>
      <c r="F348" s="5"/>
      <c r="G348" s="5"/>
      <c r="H348" s="5"/>
      <c r="I348" s="5"/>
      <c r="J348" s="5"/>
      <c r="K348" s="5"/>
      <c r="L348" s="5"/>
      <c r="M348" s="5"/>
      <c r="N348" s="5"/>
      <c r="P348" s="187" t="str">
        <f t="shared" si="17"/>
        <v>A</v>
      </c>
      <c r="Q348" s="5"/>
      <c r="R348" s="5" t="s">
        <v>1653</v>
      </c>
      <c r="S348" s="5"/>
      <c r="T348" s="5"/>
      <c r="U348" s="5"/>
      <c r="V348" s="5"/>
      <c r="W348" s="5"/>
      <c r="X348" s="5"/>
      <c r="Y348" s="5"/>
      <c r="Z348" s="5"/>
      <c r="AA348" s="5"/>
      <c r="AB348" s="216">
        <v>1</v>
      </c>
      <c r="AD348"/>
    </row>
    <row r="349" spans="2:30" ht="15.75">
      <c r="B349" s="187" t="str">
        <f t="shared" si="16"/>
        <v>A</v>
      </c>
      <c r="C349" s="5"/>
      <c r="D349" s="51" t="s">
        <v>1588</v>
      </c>
      <c r="E349" s="5"/>
      <c r="F349" s="5"/>
      <c r="G349" s="5"/>
      <c r="H349" s="5"/>
      <c r="I349" s="5"/>
      <c r="J349" s="5"/>
      <c r="K349" s="5"/>
      <c r="L349" s="5"/>
      <c r="M349" s="5"/>
      <c r="N349" s="5"/>
      <c r="P349" s="187" t="str">
        <f t="shared" si="17"/>
        <v>►</v>
      </c>
      <c r="Q349" s="5"/>
      <c r="R349" s="5"/>
      <c r="S349" s="5"/>
      <c r="T349" s="5"/>
      <c r="U349" s="5"/>
      <c r="V349" s="5"/>
      <c r="W349" s="5"/>
      <c r="X349" s="5"/>
      <c r="Y349" s="5"/>
      <c r="Z349" s="5"/>
      <c r="AA349" s="5"/>
      <c r="AB349" s="216">
        <v>1</v>
      </c>
      <c r="AD349"/>
    </row>
    <row r="350" spans="2:30" ht="15.75">
      <c r="B350" s="187" t="str">
        <f t="shared" si="16"/>
        <v>A</v>
      </c>
      <c r="C350" s="5"/>
      <c r="D350" s="51" t="s">
        <v>1597</v>
      </c>
      <c r="E350" s="5"/>
      <c r="F350" s="5"/>
      <c r="G350" s="5"/>
      <c r="H350" s="5"/>
      <c r="I350" s="5"/>
      <c r="J350" s="5"/>
      <c r="K350" s="5"/>
      <c r="L350" s="5"/>
      <c r="M350" s="5"/>
      <c r="N350" s="5"/>
      <c r="P350" s="3317" t="s">
        <v>43</v>
      </c>
      <c r="Q350" s="5"/>
      <c r="R350" s="5"/>
      <c r="S350" s="5"/>
      <c r="T350" s="5"/>
      <c r="U350" s="5"/>
      <c r="V350" s="5"/>
      <c r="W350" s="5"/>
      <c r="X350" s="5"/>
      <c r="Y350" s="5"/>
      <c r="Z350" s="5"/>
      <c r="AA350" s="5"/>
      <c r="AB350" s="216">
        <v>1</v>
      </c>
      <c r="AD350"/>
    </row>
    <row r="351" spans="2:30" ht="15.75">
      <c r="B351" s="187" t="str">
        <f t="shared" si="16"/>
        <v>A</v>
      </c>
      <c r="C351" s="5"/>
      <c r="D351" s="51" t="s">
        <v>1561</v>
      </c>
      <c r="E351" s="5"/>
      <c r="F351" s="5"/>
      <c r="G351" s="5"/>
      <c r="H351" s="5"/>
      <c r="I351" s="5"/>
      <c r="J351" s="5"/>
      <c r="K351" s="5"/>
      <c r="L351" s="5"/>
      <c r="M351" s="5"/>
      <c r="N351" s="5"/>
      <c r="P351" s="3317" t="s">
        <v>43</v>
      </c>
      <c r="Q351" s="5" t="s">
        <v>1664</v>
      </c>
      <c r="R351" s="5"/>
      <c r="S351" s="5"/>
      <c r="T351" s="5"/>
      <c r="U351" s="5"/>
      <c r="V351" s="5"/>
      <c r="W351" s="5"/>
      <c r="X351" s="5"/>
      <c r="Y351" s="5"/>
      <c r="Z351" s="5"/>
      <c r="AA351" s="5"/>
      <c r="AB351" s="216">
        <v>1</v>
      </c>
      <c r="AD351"/>
    </row>
    <row r="352" spans="2:30" ht="15.75">
      <c r="B352" s="187" t="str">
        <f t="shared" si="16"/>
        <v>►</v>
      </c>
      <c r="C352" s="5"/>
      <c r="D352" s="5"/>
      <c r="E352" s="5"/>
      <c r="F352" s="5"/>
      <c r="G352" s="5"/>
      <c r="H352" s="5"/>
      <c r="I352" s="5"/>
      <c r="J352" s="5"/>
      <c r="K352" s="5"/>
      <c r="L352" s="5"/>
      <c r="M352" s="5"/>
      <c r="N352" s="5"/>
      <c r="P352" s="187" t="str">
        <f t="shared" si="17"/>
        <v>A</v>
      </c>
      <c r="Q352" s="5"/>
      <c r="R352" s="5" t="s">
        <v>1665</v>
      </c>
      <c r="S352" s="5"/>
      <c r="T352" s="5"/>
      <c r="U352" s="5"/>
      <c r="V352" s="5"/>
      <c r="W352" s="5"/>
      <c r="X352" s="5"/>
      <c r="Y352" s="5"/>
      <c r="Z352" s="5"/>
      <c r="AA352" s="5"/>
      <c r="AB352" s="216">
        <v>1</v>
      </c>
      <c r="AD352"/>
    </row>
    <row r="353" spans="2:30" ht="18">
      <c r="B353" s="187" t="str">
        <f t="shared" si="16"/>
        <v>A</v>
      </c>
      <c r="C353" s="5"/>
      <c r="D353" s="366" t="s">
        <v>1500</v>
      </c>
      <c r="E353" s="5"/>
      <c r="F353" s="5"/>
      <c r="G353" s="5"/>
      <c r="H353" s="5"/>
      <c r="I353" s="5"/>
      <c r="J353" s="5"/>
      <c r="K353" s="5"/>
      <c r="L353" s="5"/>
      <c r="M353" s="5"/>
      <c r="N353" s="5"/>
      <c r="P353" s="187" t="str">
        <f t="shared" si="17"/>
        <v>►</v>
      </c>
      <c r="Q353" s="5"/>
      <c r="R353" s="5"/>
      <c r="S353" s="5"/>
      <c r="T353" s="5"/>
      <c r="U353" s="5"/>
      <c r="V353" s="5"/>
      <c r="W353" s="5"/>
      <c r="X353" s="5"/>
      <c r="Y353" s="5"/>
      <c r="Z353" s="5"/>
      <c r="AA353" s="5"/>
      <c r="AB353" s="216">
        <v>1</v>
      </c>
      <c r="AD353"/>
    </row>
    <row r="354" spans="2:30" ht="18">
      <c r="B354" s="187" t="str">
        <f t="shared" si="16"/>
        <v>►</v>
      </c>
      <c r="C354" s="5"/>
      <c r="D354" s="5"/>
      <c r="E354" s="5"/>
      <c r="F354" s="5"/>
      <c r="G354" s="5"/>
      <c r="H354" s="5"/>
      <c r="I354" s="5"/>
      <c r="J354" s="5"/>
      <c r="K354" s="5"/>
      <c r="L354" s="5"/>
      <c r="M354" s="5"/>
      <c r="N354" s="5"/>
      <c r="P354" s="187" t="str">
        <f t="shared" si="17"/>
        <v>A</v>
      </c>
      <c r="Q354" s="5"/>
      <c r="R354" s="366" t="s">
        <v>1517</v>
      </c>
      <c r="S354" s="5"/>
      <c r="T354" s="5"/>
      <c r="U354" s="5"/>
      <c r="V354" s="5"/>
      <c r="W354" s="5"/>
      <c r="X354" s="5"/>
      <c r="Y354" s="5"/>
      <c r="Z354" s="5"/>
      <c r="AA354" s="5"/>
      <c r="AB354" s="216">
        <v>1</v>
      </c>
      <c r="AD354"/>
    </row>
    <row r="355" spans="2:30" ht="15.75">
      <c r="B355" s="187" t="str">
        <f t="shared" si="16"/>
        <v>A</v>
      </c>
      <c r="C355" s="5"/>
      <c r="D355" s="5" t="s">
        <v>1717</v>
      </c>
      <c r="E355" s="5"/>
      <c r="F355" s="5"/>
      <c r="G355" s="5"/>
      <c r="H355" s="5"/>
      <c r="I355" s="5"/>
      <c r="J355" s="5"/>
      <c r="K355" s="5"/>
      <c r="L355" s="5"/>
      <c r="M355" s="5"/>
      <c r="N355" s="5"/>
      <c r="P355" s="187" t="str">
        <f t="shared" si="17"/>
        <v>►</v>
      </c>
      <c r="Q355" s="5"/>
      <c r="R355" s="48"/>
      <c r="S355" s="5"/>
      <c r="T355" s="5"/>
      <c r="U355" s="5"/>
      <c r="V355" s="5"/>
      <c r="W355" s="5"/>
      <c r="X355" s="5"/>
      <c r="Y355" s="5"/>
      <c r="Z355" s="5"/>
      <c r="AA355" s="5"/>
      <c r="AB355" s="216">
        <v>1</v>
      </c>
      <c r="AD355"/>
    </row>
    <row r="356" spans="2:30" ht="15.75">
      <c r="B356" s="187" t="str">
        <f t="shared" si="16"/>
        <v>A</v>
      </c>
      <c r="C356" s="5"/>
      <c r="D356" s="5" t="s">
        <v>1718</v>
      </c>
      <c r="E356" s="5"/>
      <c r="F356" s="5"/>
      <c r="G356" s="5"/>
      <c r="H356" s="5"/>
      <c r="I356" s="5"/>
      <c r="J356" s="5"/>
      <c r="K356" s="5"/>
      <c r="L356" s="5"/>
      <c r="M356" s="5"/>
      <c r="N356" s="5"/>
      <c r="P356" s="187" t="str">
        <f t="shared" si="17"/>
        <v>A</v>
      </c>
      <c r="Q356" s="5"/>
      <c r="R356" s="51" t="s">
        <v>1518</v>
      </c>
      <c r="S356" s="5"/>
      <c r="T356" s="5"/>
      <c r="U356" s="5"/>
      <c r="V356" s="5"/>
      <c r="W356" s="5"/>
      <c r="X356" s="5"/>
      <c r="Y356" s="5"/>
      <c r="Z356" s="5"/>
      <c r="AA356" s="5"/>
      <c r="AB356" s="216">
        <v>1</v>
      </c>
      <c r="AD356"/>
    </row>
    <row r="357" spans="2:30" ht="15.75">
      <c r="B357" s="187" t="str">
        <f t="shared" si="16"/>
        <v>►</v>
      </c>
      <c r="C357" s="5"/>
      <c r="D357" s="5"/>
      <c r="E357" s="5"/>
      <c r="F357" s="5"/>
      <c r="G357" s="5"/>
      <c r="H357" s="5"/>
      <c r="I357" s="5"/>
      <c r="J357" s="5"/>
      <c r="K357" s="5"/>
      <c r="L357" s="5"/>
      <c r="M357" s="5"/>
      <c r="N357" s="5"/>
      <c r="P357" s="187" t="str">
        <f t="shared" si="17"/>
        <v>A</v>
      </c>
      <c r="Q357" s="5"/>
      <c r="R357" s="51" t="s">
        <v>1666</v>
      </c>
      <c r="S357" s="5"/>
      <c r="T357" s="5"/>
      <c r="U357" s="5"/>
      <c r="V357" s="5"/>
      <c r="W357" s="5"/>
      <c r="X357" s="5"/>
      <c r="Y357" s="5"/>
      <c r="Z357" s="5"/>
      <c r="AA357" s="5"/>
      <c r="AB357" s="216">
        <v>1</v>
      </c>
      <c r="AD357"/>
    </row>
    <row r="358" spans="2:30" ht="15.75">
      <c r="B358" s="3317" t="s">
        <v>43</v>
      </c>
      <c r="C358" s="5"/>
      <c r="D358" s="5"/>
      <c r="E358" s="5"/>
      <c r="F358" s="5"/>
      <c r="G358" s="5"/>
      <c r="H358" s="5"/>
      <c r="I358" s="5"/>
      <c r="J358" s="5"/>
      <c r="K358" s="5"/>
      <c r="L358" s="5"/>
      <c r="M358" s="5"/>
      <c r="N358" s="5"/>
      <c r="P358" s="187" t="str">
        <f t="shared" si="17"/>
        <v>A</v>
      </c>
      <c r="Q358" s="5"/>
      <c r="R358" s="51" t="s">
        <v>1667</v>
      </c>
      <c r="S358" s="5"/>
      <c r="T358" s="5"/>
      <c r="U358" s="5"/>
      <c r="V358" s="5"/>
      <c r="W358" s="5"/>
      <c r="X358" s="5"/>
      <c r="Y358" s="5"/>
      <c r="Z358" s="5"/>
      <c r="AA358" s="5"/>
      <c r="AB358" s="216">
        <v>1</v>
      </c>
      <c r="AD358"/>
    </row>
    <row r="359" spans="2:30" ht="15.75">
      <c r="B359" s="3317" t="s">
        <v>43</v>
      </c>
      <c r="C359" s="5" t="s">
        <v>1598</v>
      </c>
      <c r="D359" s="5"/>
      <c r="E359" s="5"/>
      <c r="F359" s="5"/>
      <c r="G359" s="5"/>
      <c r="H359" s="5"/>
      <c r="I359" s="5"/>
      <c r="J359" s="5"/>
      <c r="K359" s="5"/>
      <c r="L359" s="5"/>
      <c r="M359" s="5"/>
      <c r="N359" s="5"/>
      <c r="P359" s="187" t="str">
        <f t="shared" si="17"/>
        <v>►</v>
      </c>
      <c r="Q359" s="5"/>
      <c r="R359" s="51"/>
      <c r="S359" s="5"/>
      <c r="T359" s="5"/>
      <c r="U359" s="5"/>
      <c r="V359" s="5"/>
      <c r="W359" s="5"/>
      <c r="X359" s="5"/>
      <c r="Y359" s="5"/>
      <c r="Z359" s="5"/>
      <c r="AA359" s="5"/>
      <c r="AB359" s="216">
        <v>1</v>
      </c>
      <c r="AD359"/>
    </row>
    <row r="360" spans="2:30" ht="15.75">
      <c r="B360" s="187" t="str">
        <f t="shared" si="16"/>
        <v>►</v>
      </c>
      <c r="C360" s="5"/>
      <c r="D360" s="5"/>
      <c r="E360" s="5"/>
      <c r="F360" s="5"/>
      <c r="G360" s="5"/>
      <c r="H360" s="5"/>
      <c r="I360" s="5"/>
      <c r="J360" s="5"/>
      <c r="K360" s="5"/>
      <c r="L360" s="5"/>
      <c r="M360" s="5"/>
      <c r="N360" s="5"/>
      <c r="P360" s="187" t="str">
        <f t="shared" si="17"/>
        <v>A</v>
      </c>
      <c r="Q360" s="5"/>
      <c r="R360" s="51" t="s">
        <v>1519</v>
      </c>
      <c r="S360" s="5"/>
      <c r="T360" s="5"/>
      <c r="U360" s="5"/>
      <c r="V360" s="5"/>
      <c r="W360" s="5"/>
      <c r="X360" s="5"/>
      <c r="Y360" s="5"/>
      <c r="Z360" s="5"/>
      <c r="AA360" s="5"/>
      <c r="AB360" s="216">
        <v>1</v>
      </c>
      <c r="AD360"/>
    </row>
    <row r="361" spans="2:30" ht="18">
      <c r="B361" s="187" t="str">
        <f t="shared" si="16"/>
        <v>A</v>
      </c>
      <c r="C361" s="5"/>
      <c r="D361" s="366" t="s">
        <v>1599</v>
      </c>
      <c r="E361" s="5"/>
      <c r="F361" s="5"/>
      <c r="G361" s="5"/>
      <c r="H361" s="5"/>
      <c r="I361" s="5"/>
      <c r="J361" s="5"/>
      <c r="K361" s="5"/>
      <c r="L361" s="5"/>
      <c r="M361" s="5"/>
      <c r="N361" s="5"/>
      <c r="P361" s="187" t="str">
        <f t="shared" si="17"/>
        <v>►</v>
      </c>
      <c r="Q361" s="5"/>
      <c r="R361" s="5"/>
      <c r="S361" s="5"/>
      <c r="T361" s="5"/>
      <c r="U361" s="5"/>
      <c r="V361" s="5"/>
      <c r="W361" s="5"/>
      <c r="X361" s="5"/>
      <c r="Y361" s="5"/>
      <c r="Z361" s="5"/>
      <c r="AA361" s="5"/>
      <c r="AB361" s="216">
        <v>1</v>
      </c>
      <c r="AD361"/>
    </row>
    <row r="362" spans="2:30" ht="18">
      <c r="B362" s="187" t="str">
        <f t="shared" si="16"/>
        <v>►</v>
      </c>
      <c r="C362" s="5"/>
      <c r="D362" s="48"/>
      <c r="E362" s="5"/>
      <c r="F362" s="5"/>
      <c r="G362" s="5"/>
      <c r="H362" s="5"/>
      <c r="I362" s="5"/>
      <c r="J362" s="5"/>
      <c r="K362" s="5"/>
      <c r="L362" s="5"/>
      <c r="M362" s="5"/>
      <c r="N362" s="5"/>
      <c r="P362" s="187" t="str">
        <f t="shared" si="17"/>
        <v>A</v>
      </c>
      <c r="Q362" s="5"/>
      <c r="R362" s="366" t="s">
        <v>1500</v>
      </c>
      <c r="S362" s="5"/>
      <c r="T362" s="5"/>
      <c r="U362" s="5"/>
      <c r="V362" s="5"/>
      <c r="W362" s="5"/>
      <c r="X362" s="5"/>
      <c r="Y362" s="5"/>
      <c r="Z362" s="5"/>
      <c r="AA362" s="5"/>
      <c r="AB362" s="216">
        <v>1</v>
      </c>
      <c r="AD362"/>
    </row>
    <row r="363" spans="2:30" ht="15.75">
      <c r="B363" s="187" t="str">
        <f t="shared" si="16"/>
        <v>A</v>
      </c>
      <c r="C363" s="5"/>
      <c r="D363" s="51" t="s">
        <v>1600</v>
      </c>
      <c r="E363" s="5"/>
      <c r="F363" s="5"/>
      <c r="G363" s="5"/>
      <c r="H363" s="5"/>
      <c r="I363" s="5"/>
      <c r="J363" s="5"/>
      <c r="K363" s="5"/>
      <c r="L363" s="5"/>
      <c r="M363" s="5"/>
      <c r="N363" s="5"/>
      <c r="P363" s="187" t="str">
        <f t="shared" si="17"/>
        <v>►</v>
      </c>
      <c r="Q363" s="5"/>
      <c r="R363" s="5"/>
      <c r="S363" s="5"/>
      <c r="T363" s="5"/>
      <c r="U363" s="5"/>
      <c r="V363" s="5"/>
      <c r="W363" s="5"/>
      <c r="X363" s="5"/>
      <c r="Y363" s="5"/>
      <c r="Z363" s="5"/>
      <c r="AA363" s="5"/>
      <c r="AB363" s="216">
        <v>1</v>
      </c>
      <c r="AD363"/>
    </row>
    <row r="364" spans="2:30" ht="15.75">
      <c r="B364" s="187" t="str">
        <f t="shared" si="16"/>
        <v>A</v>
      </c>
      <c r="C364" s="5"/>
      <c r="D364" s="51" t="s">
        <v>1601</v>
      </c>
      <c r="E364" s="5"/>
      <c r="F364" s="5"/>
      <c r="G364" s="5"/>
      <c r="H364" s="5"/>
      <c r="I364" s="5"/>
      <c r="J364" s="5"/>
      <c r="K364" s="5"/>
      <c r="L364" s="5"/>
      <c r="M364" s="5"/>
      <c r="N364" s="5"/>
      <c r="P364" s="187" t="str">
        <f t="shared" si="17"/>
        <v>A</v>
      </c>
      <c r="Q364" s="5"/>
      <c r="R364" s="5" t="s">
        <v>1668</v>
      </c>
      <c r="S364" s="5"/>
      <c r="T364" s="5"/>
      <c r="U364" s="5"/>
      <c r="V364" s="5"/>
      <c r="W364" s="5"/>
      <c r="X364" s="5"/>
      <c r="Y364" s="5"/>
      <c r="Z364" s="5"/>
      <c r="AA364" s="5"/>
      <c r="AB364" s="216">
        <v>1</v>
      </c>
      <c r="AD364"/>
    </row>
    <row r="365" spans="2:30" ht="15.75">
      <c r="B365" s="187" t="str">
        <f t="shared" si="16"/>
        <v>►</v>
      </c>
      <c r="C365" s="5"/>
      <c r="D365" s="5"/>
      <c r="E365" s="5"/>
      <c r="F365" s="5"/>
      <c r="G365" s="5"/>
      <c r="H365" s="5"/>
      <c r="I365" s="5"/>
      <c r="J365" s="5"/>
      <c r="K365" s="5"/>
      <c r="L365" s="5"/>
      <c r="M365" s="5"/>
      <c r="N365" s="5"/>
      <c r="P365" s="187" t="str">
        <f t="shared" si="17"/>
        <v>A</v>
      </c>
      <c r="Q365" s="5"/>
      <c r="R365" s="5" t="s">
        <v>1669</v>
      </c>
      <c r="S365" s="5"/>
      <c r="T365" s="5"/>
      <c r="U365" s="5"/>
      <c r="V365" s="5"/>
      <c r="W365" s="5"/>
      <c r="X365" s="5"/>
      <c r="Y365" s="5"/>
      <c r="Z365" s="5"/>
      <c r="AA365" s="5"/>
      <c r="AB365" s="216">
        <v>1</v>
      </c>
      <c r="AD365"/>
    </row>
    <row r="366" spans="2:30" ht="18">
      <c r="B366" s="187" t="str">
        <f t="shared" si="16"/>
        <v>A</v>
      </c>
      <c r="C366" s="5"/>
      <c r="D366" s="366" t="s">
        <v>1500</v>
      </c>
      <c r="E366" s="5"/>
      <c r="F366" s="5"/>
      <c r="G366" s="5"/>
      <c r="H366" s="5"/>
      <c r="I366" s="5"/>
      <c r="J366" s="5"/>
      <c r="K366" s="5"/>
      <c r="L366" s="5"/>
      <c r="M366" s="5"/>
      <c r="N366" s="5"/>
      <c r="P366" s="187" t="str">
        <f t="shared" si="17"/>
        <v>►</v>
      </c>
      <c r="Q366" s="5"/>
      <c r="R366" s="5"/>
      <c r="S366" s="5"/>
      <c r="T366" s="5"/>
      <c r="U366" s="5"/>
      <c r="V366" s="5"/>
      <c r="W366" s="5"/>
      <c r="X366" s="5"/>
      <c r="Y366" s="5"/>
      <c r="Z366" s="5"/>
      <c r="AA366" s="5"/>
      <c r="AB366" s="216">
        <v>1</v>
      </c>
      <c r="AD366"/>
    </row>
    <row r="367" spans="2:30" ht="15.75">
      <c r="B367" s="187" t="str">
        <f t="shared" si="16"/>
        <v>►</v>
      </c>
      <c r="C367" s="5"/>
      <c r="D367" s="5"/>
      <c r="E367" s="5"/>
      <c r="F367" s="5"/>
      <c r="G367" s="5"/>
      <c r="H367" s="5"/>
      <c r="I367" s="5"/>
      <c r="J367" s="5"/>
      <c r="K367" s="5"/>
      <c r="L367" s="5"/>
      <c r="M367" s="5"/>
      <c r="N367" s="5"/>
      <c r="P367" s="187" t="str">
        <f t="shared" si="17"/>
        <v>►</v>
      </c>
      <c r="Q367" s="5"/>
      <c r="R367" s="5"/>
      <c r="S367" s="5"/>
      <c r="T367" s="5"/>
      <c r="U367" s="5"/>
      <c r="V367" s="5"/>
      <c r="W367" s="5"/>
      <c r="X367" s="5"/>
      <c r="Y367" s="5"/>
      <c r="Z367" s="5"/>
      <c r="AA367" s="5"/>
      <c r="AB367" s="216">
        <v>1</v>
      </c>
      <c r="AD367"/>
    </row>
    <row r="368" spans="2:30" ht="18">
      <c r="B368" s="187" t="str">
        <f t="shared" si="16"/>
        <v>A</v>
      </c>
      <c r="C368" s="5"/>
      <c r="D368" s="5" t="s">
        <v>1719</v>
      </c>
      <c r="E368" s="5"/>
      <c r="F368" s="5"/>
      <c r="G368" s="5"/>
      <c r="H368" s="5"/>
      <c r="I368" s="5"/>
      <c r="J368" s="5"/>
      <c r="K368" s="5"/>
      <c r="L368" s="5"/>
      <c r="M368" s="5"/>
      <c r="N368" s="5"/>
      <c r="P368" s="187" t="str">
        <f t="shared" si="17"/>
        <v>A</v>
      </c>
      <c r="Q368" s="5"/>
      <c r="R368" s="366" t="s">
        <v>1500</v>
      </c>
      <c r="S368" s="5"/>
      <c r="T368" s="5"/>
      <c r="U368" s="5"/>
      <c r="V368" s="5"/>
      <c r="W368" s="5"/>
      <c r="X368" s="5"/>
      <c r="Y368" s="5"/>
      <c r="Z368" s="5"/>
      <c r="AA368" s="5"/>
      <c r="AB368" s="216">
        <v>1</v>
      </c>
      <c r="AD368"/>
    </row>
    <row r="369" spans="2:30" ht="15.75">
      <c r="B369" s="187" t="str">
        <f t="shared" si="16"/>
        <v>A</v>
      </c>
      <c r="C369" s="5"/>
      <c r="D369" s="5" t="s">
        <v>1720</v>
      </c>
      <c r="E369" s="5"/>
      <c r="F369" s="5"/>
      <c r="G369" s="5"/>
      <c r="H369" s="5"/>
      <c r="I369" s="5"/>
      <c r="J369" s="5"/>
      <c r="K369" s="5"/>
      <c r="L369" s="5"/>
      <c r="M369" s="5"/>
      <c r="N369" s="5"/>
      <c r="P369" s="187" t="str">
        <f t="shared" si="17"/>
        <v>►</v>
      </c>
      <c r="Q369" s="5"/>
      <c r="R369" s="5"/>
      <c r="S369" s="5"/>
      <c r="T369" s="5"/>
      <c r="U369" s="5"/>
      <c r="V369" s="5"/>
      <c r="W369" s="5"/>
      <c r="X369" s="5"/>
      <c r="Y369" s="5"/>
      <c r="Z369" s="5"/>
      <c r="AA369" s="5"/>
      <c r="AB369" s="216">
        <v>1</v>
      </c>
      <c r="AD369"/>
    </row>
    <row r="370" spans="2:30" ht="15.75">
      <c r="B370" s="187" t="str">
        <f t="shared" si="16"/>
        <v>►</v>
      </c>
      <c r="C370" s="5"/>
      <c r="D370" s="5"/>
      <c r="E370" s="5"/>
      <c r="F370" s="5"/>
      <c r="G370" s="5"/>
      <c r="H370" s="5"/>
      <c r="I370" s="5"/>
      <c r="J370" s="5"/>
      <c r="K370" s="5"/>
      <c r="L370" s="5"/>
      <c r="M370" s="5"/>
      <c r="N370" s="5"/>
      <c r="P370" s="3317" t="s">
        <v>43</v>
      </c>
      <c r="Q370" s="5"/>
      <c r="R370" s="5"/>
      <c r="S370" s="5"/>
      <c r="T370" s="5"/>
      <c r="U370" s="5"/>
      <c r="V370" s="5"/>
      <c r="W370" s="5"/>
      <c r="X370" s="5"/>
      <c r="Y370" s="5"/>
      <c r="Z370" s="5"/>
      <c r="AA370" s="5"/>
      <c r="AB370" s="216">
        <v>1</v>
      </c>
      <c r="AD370"/>
    </row>
    <row r="371" spans="2:30" ht="15.75">
      <c r="B371" s="3317" t="s">
        <v>43</v>
      </c>
      <c r="C371" s="5"/>
      <c r="D371" s="5"/>
      <c r="E371" s="5"/>
      <c r="F371" s="5"/>
      <c r="G371" s="5"/>
      <c r="H371" s="5"/>
      <c r="I371" s="5"/>
      <c r="J371" s="5"/>
      <c r="K371" s="5"/>
      <c r="L371" s="5"/>
      <c r="M371" s="5"/>
      <c r="N371" s="5"/>
      <c r="P371" s="3317" t="s">
        <v>43</v>
      </c>
      <c r="Q371" s="5" t="s">
        <v>1530</v>
      </c>
      <c r="R371" s="5"/>
      <c r="S371" s="5"/>
      <c r="T371" s="5"/>
      <c r="U371" s="5"/>
      <c r="V371" s="5"/>
      <c r="W371" s="5"/>
      <c r="X371" s="5"/>
      <c r="Y371" s="5"/>
      <c r="Z371" s="5"/>
      <c r="AA371" s="5"/>
      <c r="AB371" s="216">
        <v>1</v>
      </c>
      <c r="AD371"/>
    </row>
    <row r="372" spans="2:30" ht="15.75">
      <c r="B372" s="3317" t="s">
        <v>43</v>
      </c>
      <c r="C372" s="5" t="s">
        <v>1670</v>
      </c>
      <c r="D372" s="5"/>
      <c r="E372" s="5"/>
      <c r="F372" s="5"/>
      <c r="G372" s="5"/>
      <c r="H372" s="5"/>
      <c r="I372" s="5"/>
      <c r="J372" s="5"/>
      <c r="K372" s="5"/>
      <c r="L372" s="5"/>
      <c r="M372" s="5"/>
      <c r="N372" s="5"/>
      <c r="P372" s="187" t="str">
        <f t="shared" si="17"/>
        <v>►</v>
      </c>
      <c r="Q372" s="5"/>
      <c r="R372" s="5"/>
      <c r="S372" s="5"/>
      <c r="T372" s="5"/>
      <c r="U372" s="5"/>
      <c r="V372" s="5"/>
      <c r="W372" s="5"/>
      <c r="X372" s="5"/>
      <c r="Y372" s="5"/>
      <c r="Z372" s="5"/>
      <c r="AA372" s="5"/>
      <c r="AB372" s="216">
        <v>1</v>
      </c>
      <c r="AD372"/>
    </row>
    <row r="373" spans="2:30" ht="18">
      <c r="B373" s="187" t="str">
        <f t="shared" si="16"/>
        <v>A</v>
      </c>
      <c r="C373" s="5"/>
      <c r="D373" s="5" t="s">
        <v>1671</v>
      </c>
      <c r="E373" s="5"/>
      <c r="F373" s="5"/>
      <c r="G373" s="5"/>
      <c r="H373" s="5"/>
      <c r="I373" s="5"/>
      <c r="J373" s="5"/>
      <c r="K373" s="5"/>
      <c r="L373" s="5"/>
      <c r="M373" s="5"/>
      <c r="N373" s="5"/>
      <c r="P373" s="187" t="str">
        <f t="shared" si="17"/>
        <v>A</v>
      </c>
      <c r="Q373" s="5"/>
      <c r="R373" s="366" t="s">
        <v>1531</v>
      </c>
      <c r="S373" s="5"/>
      <c r="T373" s="5"/>
      <c r="U373" s="5"/>
      <c r="V373" s="5"/>
      <c r="W373" s="5"/>
      <c r="X373" s="5"/>
      <c r="Y373" s="5"/>
      <c r="Z373" s="5"/>
      <c r="AA373" s="5"/>
      <c r="AB373" s="216">
        <v>1</v>
      </c>
      <c r="AD373"/>
    </row>
    <row r="374" spans="2:30" ht="15.75">
      <c r="B374" s="187" t="str">
        <f t="shared" si="16"/>
        <v>►</v>
      </c>
      <c r="C374" s="5"/>
      <c r="D374" s="5"/>
      <c r="E374" s="5"/>
      <c r="F374" s="5"/>
      <c r="G374" s="5"/>
      <c r="H374" s="5"/>
      <c r="I374" s="5"/>
      <c r="J374" s="5"/>
      <c r="K374" s="5"/>
      <c r="L374" s="5"/>
      <c r="M374" s="5"/>
      <c r="N374" s="5"/>
      <c r="P374" s="187" t="str">
        <f t="shared" si="17"/>
        <v>►</v>
      </c>
      <c r="Q374" s="5"/>
      <c r="R374" s="48"/>
      <c r="S374" s="5"/>
      <c r="T374" s="5"/>
      <c r="U374" s="5"/>
      <c r="V374" s="5"/>
      <c r="W374" s="5"/>
      <c r="X374" s="5"/>
      <c r="Y374" s="5"/>
      <c r="Z374" s="5"/>
      <c r="AA374" s="5"/>
      <c r="AB374" s="216">
        <v>1</v>
      </c>
      <c r="AD374"/>
    </row>
    <row r="375" spans="2:30" ht="15.75">
      <c r="B375" s="187" t="str">
        <f t="shared" si="16"/>
        <v>A</v>
      </c>
      <c r="C375" s="5"/>
      <c r="D375" s="5" t="s">
        <v>1524</v>
      </c>
      <c r="E375" s="5"/>
      <c r="F375" s="5"/>
      <c r="G375" s="5"/>
      <c r="H375" s="5"/>
      <c r="I375" s="5"/>
      <c r="J375" s="5"/>
      <c r="K375" s="5"/>
      <c r="L375" s="5"/>
      <c r="M375" s="5"/>
      <c r="N375" s="5"/>
      <c r="P375" s="187" t="str">
        <f t="shared" si="17"/>
        <v>A</v>
      </c>
      <c r="Q375" s="5"/>
      <c r="R375" s="51" t="s">
        <v>1532</v>
      </c>
      <c r="S375" s="5"/>
      <c r="T375" s="5"/>
      <c r="U375" s="5"/>
      <c r="V375" s="5"/>
      <c r="W375" s="5"/>
      <c r="X375" s="5"/>
      <c r="Y375" s="5"/>
      <c r="Z375" s="5"/>
      <c r="AA375" s="5"/>
      <c r="AB375" s="216">
        <v>1</v>
      </c>
      <c r="AD375"/>
    </row>
    <row r="376" spans="2:30" ht="15.75">
      <c r="B376" s="187" t="str">
        <f t="shared" si="16"/>
        <v>►</v>
      </c>
      <c r="C376" s="5"/>
      <c r="D376" s="5"/>
      <c r="E376" s="5"/>
      <c r="F376" s="5"/>
      <c r="G376" s="5"/>
      <c r="H376" s="5"/>
      <c r="I376" s="5"/>
      <c r="J376" s="5"/>
      <c r="K376" s="5"/>
      <c r="L376" s="5"/>
      <c r="M376" s="5"/>
      <c r="N376" s="5"/>
      <c r="P376" s="187" t="str">
        <f t="shared" si="17"/>
        <v>A</v>
      </c>
      <c r="Q376" s="5"/>
      <c r="R376" s="51" t="s">
        <v>1680</v>
      </c>
      <c r="S376" s="5"/>
      <c r="T376" s="5"/>
      <c r="U376" s="5"/>
      <c r="V376" s="5"/>
      <c r="W376" s="5"/>
      <c r="X376" s="5"/>
      <c r="Y376" s="5"/>
      <c r="Z376" s="5"/>
      <c r="AA376" s="5"/>
      <c r="AB376" s="216">
        <v>1</v>
      </c>
      <c r="AD376"/>
    </row>
    <row r="377" spans="2:30" ht="18">
      <c r="B377" s="187" t="str">
        <f t="shared" si="16"/>
        <v>A</v>
      </c>
      <c r="C377" s="5"/>
      <c r="D377" s="366" t="s">
        <v>1525</v>
      </c>
      <c r="E377" s="5"/>
      <c r="F377" s="5"/>
      <c r="G377" s="5"/>
      <c r="H377" s="5"/>
      <c r="I377" s="5"/>
      <c r="J377" s="5"/>
      <c r="K377" s="5"/>
      <c r="L377" s="5"/>
      <c r="M377" s="5"/>
      <c r="N377" s="5"/>
      <c r="P377" s="187" t="str">
        <f t="shared" si="17"/>
        <v>A</v>
      </c>
      <c r="Q377" s="5"/>
      <c r="R377" s="51" t="s">
        <v>1681</v>
      </c>
      <c r="S377" s="5"/>
      <c r="T377" s="5"/>
      <c r="U377" s="5"/>
      <c r="V377" s="5"/>
      <c r="W377" s="5"/>
      <c r="X377" s="5"/>
      <c r="Y377" s="5"/>
      <c r="Z377" s="5"/>
      <c r="AA377" s="5"/>
      <c r="AB377" s="216">
        <v>1</v>
      </c>
      <c r="AD377"/>
    </row>
    <row r="378" spans="2:30" ht="15.75">
      <c r="B378" s="187" t="str">
        <f t="shared" si="16"/>
        <v>►</v>
      </c>
      <c r="C378" s="5"/>
      <c r="D378" s="48"/>
      <c r="E378" s="5"/>
      <c r="F378" s="5"/>
      <c r="G378" s="5"/>
      <c r="H378" s="5"/>
      <c r="I378" s="5"/>
      <c r="J378" s="5"/>
      <c r="K378" s="5"/>
      <c r="L378" s="5"/>
      <c r="M378" s="5"/>
      <c r="N378" s="5"/>
      <c r="P378" s="187" t="str">
        <f t="shared" si="17"/>
        <v>►</v>
      </c>
      <c r="Q378" s="5"/>
      <c r="R378" s="51"/>
      <c r="S378" s="5"/>
      <c r="T378" s="5"/>
      <c r="U378" s="5"/>
      <c r="V378" s="5"/>
      <c r="W378" s="5"/>
      <c r="X378" s="5"/>
      <c r="Y378" s="5"/>
      <c r="Z378" s="5"/>
      <c r="AA378" s="5"/>
      <c r="AB378" s="216">
        <v>1</v>
      </c>
      <c r="AD378"/>
    </row>
    <row r="379" spans="2:30" ht="15.75">
      <c r="B379" s="187" t="str">
        <f t="shared" si="16"/>
        <v>A</v>
      </c>
      <c r="C379" s="5"/>
      <c r="D379" s="51" t="s">
        <v>1526</v>
      </c>
      <c r="E379" s="5"/>
      <c r="F379" s="5"/>
      <c r="G379" s="5"/>
      <c r="H379" s="5"/>
      <c r="I379" s="5"/>
      <c r="J379" s="5"/>
      <c r="K379" s="5"/>
      <c r="L379" s="5"/>
      <c r="M379" s="5"/>
      <c r="N379" s="5"/>
      <c r="P379" s="187" t="str">
        <f t="shared" si="17"/>
        <v>A</v>
      </c>
      <c r="Q379" s="5"/>
      <c r="R379" s="51" t="s">
        <v>1533</v>
      </c>
      <c r="S379" s="5"/>
      <c r="T379" s="5"/>
      <c r="U379" s="5"/>
      <c r="V379" s="5"/>
      <c r="W379" s="5"/>
      <c r="X379" s="5"/>
      <c r="Y379" s="5"/>
      <c r="Z379" s="5"/>
      <c r="AA379" s="5"/>
      <c r="AB379" s="216">
        <v>1</v>
      </c>
      <c r="AD379"/>
    </row>
    <row r="380" spans="2:30" ht="15.75">
      <c r="B380" s="187" t="str">
        <f t="shared" si="16"/>
        <v>A</v>
      </c>
      <c r="C380" s="5"/>
      <c r="D380" s="51" t="s">
        <v>1672</v>
      </c>
      <c r="E380" s="5"/>
      <c r="F380" s="5"/>
      <c r="G380" s="5"/>
      <c r="H380" s="5"/>
      <c r="I380" s="5"/>
      <c r="J380" s="5"/>
      <c r="K380" s="5"/>
      <c r="L380" s="5"/>
      <c r="M380" s="5"/>
      <c r="N380" s="5"/>
      <c r="P380" s="187" t="str">
        <f t="shared" si="17"/>
        <v>►</v>
      </c>
      <c r="Q380" s="5"/>
      <c r="R380" s="5"/>
      <c r="S380" s="5"/>
      <c r="T380" s="5"/>
      <c r="U380" s="5"/>
      <c r="V380" s="5"/>
      <c r="W380" s="5"/>
      <c r="X380" s="5"/>
      <c r="Y380" s="5"/>
      <c r="Z380" s="5"/>
      <c r="AA380" s="5"/>
      <c r="AB380" s="216">
        <v>1</v>
      </c>
      <c r="AD380"/>
    </row>
    <row r="381" spans="2:30" ht="18">
      <c r="B381" s="187" t="str">
        <f t="shared" si="16"/>
        <v>A</v>
      </c>
      <c r="C381" s="5"/>
      <c r="D381" s="5" t="s">
        <v>1673</v>
      </c>
      <c r="E381" s="5"/>
      <c r="F381" s="5"/>
      <c r="G381" s="5"/>
      <c r="H381" s="5"/>
      <c r="I381" s="5"/>
      <c r="J381" s="5"/>
      <c r="K381" s="5"/>
      <c r="L381" s="5"/>
      <c r="M381" s="5"/>
      <c r="N381" s="5"/>
      <c r="P381" s="187" t="str">
        <f t="shared" si="17"/>
        <v>A</v>
      </c>
      <c r="Q381" s="5"/>
      <c r="R381" s="366" t="s">
        <v>1500</v>
      </c>
      <c r="S381" s="5"/>
      <c r="T381" s="5"/>
      <c r="U381" s="5"/>
      <c r="V381" s="5"/>
      <c r="W381" s="5"/>
      <c r="X381" s="5"/>
      <c r="Y381" s="5"/>
      <c r="Z381" s="5"/>
      <c r="AA381" s="5"/>
      <c r="AB381" s="216">
        <v>1</v>
      </c>
      <c r="AD381"/>
    </row>
    <row r="382" spans="2:30" ht="15.75">
      <c r="B382" s="187" t="str">
        <f t="shared" si="16"/>
        <v>►</v>
      </c>
      <c r="C382" s="5"/>
      <c r="D382" s="5"/>
      <c r="E382" s="5"/>
      <c r="F382" s="5"/>
      <c r="G382" s="5"/>
      <c r="H382" s="5"/>
      <c r="I382" s="5"/>
      <c r="J382" s="5"/>
      <c r="K382" s="5"/>
      <c r="L382" s="5"/>
      <c r="M382" s="5"/>
      <c r="N382" s="5"/>
      <c r="P382" s="187" t="str">
        <f t="shared" si="17"/>
        <v>►</v>
      </c>
      <c r="Q382" s="5"/>
      <c r="R382" s="5"/>
      <c r="S382" s="5"/>
      <c r="T382" s="5"/>
      <c r="U382" s="5"/>
      <c r="V382" s="5"/>
      <c r="W382" s="5"/>
      <c r="X382" s="5"/>
      <c r="Y382" s="5"/>
      <c r="Z382" s="5"/>
      <c r="AA382" s="5"/>
      <c r="AB382" s="216">
        <v>1</v>
      </c>
      <c r="AD382"/>
    </row>
    <row r="383" spans="2:30" ht="18">
      <c r="B383" s="187" t="str">
        <f t="shared" si="16"/>
        <v>A</v>
      </c>
      <c r="C383" s="5"/>
      <c r="D383" s="366" t="s">
        <v>1500</v>
      </c>
      <c r="E383" s="5"/>
      <c r="F383" s="5"/>
      <c r="G383" s="5"/>
      <c r="H383" s="5"/>
      <c r="I383" s="5"/>
      <c r="J383" s="5"/>
      <c r="K383" s="5"/>
      <c r="L383" s="5"/>
      <c r="M383" s="5"/>
      <c r="N383" s="5"/>
      <c r="P383" s="187" t="str">
        <f t="shared" si="17"/>
        <v>A</v>
      </c>
      <c r="Q383" s="5"/>
      <c r="R383" s="5" t="s">
        <v>1682</v>
      </c>
      <c r="S383" s="5"/>
      <c r="T383" s="5"/>
      <c r="U383" s="5"/>
      <c r="V383" s="5"/>
      <c r="W383" s="5"/>
      <c r="X383" s="5"/>
      <c r="Y383" s="5"/>
      <c r="Z383" s="5"/>
      <c r="AA383" s="5"/>
      <c r="AB383" s="216">
        <v>1</v>
      </c>
      <c r="AD383"/>
    </row>
    <row r="384" spans="2:30" ht="15.75">
      <c r="B384" s="187" t="str">
        <f t="shared" si="16"/>
        <v>►</v>
      </c>
      <c r="C384" s="5"/>
      <c r="D384" s="5"/>
      <c r="E384" s="5"/>
      <c r="F384" s="5"/>
      <c r="G384" s="5"/>
      <c r="H384" s="5"/>
      <c r="I384" s="5"/>
      <c r="J384" s="5"/>
      <c r="K384" s="5"/>
      <c r="L384" s="5"/>
      <c r="M384" s="5"/>
      <c r="N384" s="5"/>
      <c r="P384" s="187" t="str">
        <f t="shared" si="17"/>
        <v>A</v>
      </c>
      <c r="Q384" s="5"/>
      <c r="R384" s="5" t="s">
        <v>1683</v>
      </c>
      <c r="S384" s="5"/>
      <c r="T384" s="5"/>
      <c r="U384" s="5"/>
      <c r="V384" s="5"/>
      <c r="W384" s="5"/>
      <c r="X384" s="5"/>
      <c r="Y384" s="5"/>
      <c r="Z384" s="5"/>
      <c r="AA384" s="5"/>
      <c r="AB384" s="216">
        <v>1</v>
      </c>
      <c r="AD384"/>
    </row>
    <row r="385" spans="2:30" ht="15.75">
      <c r="B385" s="187" t="str">
        <f t="shared" si="16"/>
        <v>►</v>
      </c>
      <c r="C385" s="5"/>
      <c r="D385" s="5"/>
      <c r="E385" s="5"/>
      <c r="F385" s="5"/>
      <c r="G385" s="5"/>
      <c r="H385" s="5"/>
      <c r="I385" s="5"/>
      <c r="J385" s="5"/>
      <c r="K385" s="5"/>
      <c r="L385" s="5"/>
      <c r="M385" s="5"/>
      <c r="N385" s="5"/>
      <c r="P385" s="187" t="str">
        <f t="shared" si="17"/>
        <v>►</v>
      </c>
      <c r="Q385" s="5"/>
      <c r="R385" s="5"/>
      <c r="S385" s="5"/>
      <c r="T385" s="5"/>
      <c r="U385" s="5"/>
      <c r="V385" s="5"/>
      <c r="W385" s="5"/>
      <c r="X385" s="5"/>
      <c r="Y385" s="5"/>
      <c r="Z385" s="5"/>
      <c r="AA385" s="5"/>
      <c r="AB385" s="216">
        <v>1</v>
      </c>
      <c r="AD385"/>
    </row>
    <row r="386" spans="2:30" ht="15.75">
      <c r="B386" s="187" t="str">
        <f t="shared" si="16"/>
        <v>►</v>
      </c>
      <c r="C386" s="5"/>
      <c r="D386" s="5"/>
      <c r="E386" s="5"/>
      <c r="F386" s="5"/>
      <c r="G386" s="5"/>
      <c r="H386" s="5"/>
      <c r="I386" s="5"/>
      <c r="J386" s="5"/>
      <c r="K386" s="5"/>
      <c r="L386" s="5"/>
      <c r="M386" s="5"/>
      <c r="N386" s="5"/>
      <c r="P386" s="3317" t="s">
        <v>43</v>
      </c>
      <c r="Q386" s="5"/>
      <c r="R386" s="5"/>
      <c r="S386" s="5"/>
      <c r="T386" s="5"/>
      <c r="U386" s="5"/>
      <c r="V386" s="5"/>
      <c r="W386" s="5"/>
      <c r="X386" s="5"/>
      <c r="Y386" s="5"/>
      <c r="Z386" s="5"/>
      <c r="AA386" s="5"/>
      <c r="AB386" s="216">
        <v>1</v>
      </c>
      <c r="AD386"/>
    </row>
    <row r="387" spans="2:30" ht="15.75">
      <c r="B387" s="187" t="str">
        <f t="shared" si="16"/>
        <v>A</v>
      </c>
      <c r="C387" s="5"/>
      <c r="D387" s="5" t="s">
        <v>1520</v>
      </c>
      <c r="E387" s="5"/>
      <c r="F387" s="5"/>
      <c r="G387" s="5"/>
      <c r="H387" s="5"/>
      <c r="I387" s="5"/>
      <c r="J387" s="5"/>
      <c r="K387" s="5"/>
      <c r="L387" s="5"/>
      <c r="M387" s="5"/>
      <c r="N387" s="5"/>
      <c r="P387" s="3317" t="s">
        <v>43</v>
      </c>
      <c r="Q387" s="5" t="s">
        <v>1620</v>
      </c>
      <c r="R387" s="5"/>
      <c r="S387" s="5"/>
      <c r="T387" s="5"/>
      <c r="U387" s="5"/>
      <c r="V387" s="5"/>
      <c r="W387" s="5"/>
      <c r="X387" s="5"/>
      <c r="Y387" s="5"/>
      <c r="Z387" s="5"/>
      <c r="AA387" s="5"/>
      <c r="AB387" s="216">
        <v>1</v>
      </c>
      <c r="AD387"/>
    </row>
    <row r="388" spans="2:30" ht="15.75">
      <c r="B388" s="187" t="str">
        <f t="shared" si="16"/>
        <v>►</v>
      </c>
      <c r="C388" s="5"/>
      <c r="D388" s="5"/>
      <c r="E388" s="5"/>
      <c r="F388" s="5"/>
      <c r="G388" s="5"/>
      <c r="H388" s="5"/>
      <c r="I388" s="5"/>
      <c r="J388" s="5"/>
      <c r="K388" s="5"/>
      <c r="L388" s="5"/>
      <c r="M388" s="5"/>
      <c r="N388" s="5"/>
      <c r="P388" s="187" t="str">
        <f t="shared" si="17"/>
        <v>A</v>
      </c>
      <c r="Q388" s="5"/>
      <c r="R388" s="5" t="s">
        <v>1621</v>
      </c>
      <c r="S388" s="5"/>
      <c r="T388" s="5"/>
      <c r="U388" s="5"/>
      <c r="V388" s="5"/>
      <c r="W388" s="5"/>
      <c r="X388" s="5"/>
      <c r="Y388" s="5"/>
      <c r="Z388" s="5"/>
      <c r="AA388" s="5"/>
      <c r="AB388" s="216">
        <v>1</v>
      </c>
      <c r="AD388"/>
    </row>
    <row r="389" spans="2:30" ht="18">
      <c r="B389" s="187" t="str">
        <f t="shared" si="16"/>
        <v>A</v>
      </c>
      <c r="C389" s="5"/>
      <c r="D389" s="366" t="s">
        <v>1521</v>
      </c>
      <c r="E389" s="5"/>
      <c r="F389" s="5"/>
      <c r="G389" s="5"/>
      <c r="H389" s="5"/>
      <c r="I389" s="5"/>
      <c r="J389" s="5"/>
      <c r="K389" s="5"/>
      <c r="L389" s="5"/>
      <c r="M389" s="5"/>
      <c r="N389" s="5"/>
      <c r="P389" s="187" t="str">
        <f t="shared" si="17"/>
        <v>A</v>
      </c>
      <c r="Q389" s="5"/>
      <c r="R389" s="366" t="s">
        <v>1441</v>
      </c>
      <c r="S389" s="5"/>
      <c r="T389" s="5"/>
      <c r="U389" s="5"/>
      <c r="V389" s="5"/>
      <c r="W389" s="5"/>
      <c r="X389" s="5"/>
      <c r="Y389" s="5"/>
      <c r="Z389" s="5"/>
      <c r="AA389" s="5"/>
      <c r="AB389" s="216">
        <v>1</v>
      </c>
      <c r="AD389"/>
    </row>
    <row r="390" spans="2:30" ht="15.75">
      <c r="B390" s="187" t="str">
        <f t="shared" si="16"/>
        <v>►</v>
      </c>
      <c r="C390" s="5"/>
      <c r="D390" s="48"/>
      <c r="E390" s="5"/>
      <c r="F390" s="5"/>
      <c r="G390" s="5"/>
      <c r="H390" s="5"/>
      <c r="I390" s="5"/>
      <c r="J390" s="5"/>
      <c r="K390" s="5"/>
      <c r="L390" s="5"/>
      <c r="M390" s="5"/>
      <c r="N390" s="5"/>
      <c r="P390" s="187" t="str">
        <f t="shared" si="17"/>
        <v>►</v>
      </c>
      <c r="Q390" s="5"/>
      <c r="R390" s="48"/>
      <c r="S390" s="5"/>
      <c r="T390" s="5"/>
      <c r="U390" s="5"/>
      <c r="V390" s="5"/>
      <c r="W390" s="5"/>
      <c r="X390" s="5"/>
      <c r="Y390" s="5"/>
      <c r="Z390" s="5"/>
      <c r="AA390" s="5"/>
      <c r="AB390" s="216">
        <v>1</v>
      </c>
      <c r="AD390"/>
    </row>
    <row r="391" spans="2:30" ht="15.75">
      <c r="B391" s="187" t="str">
        <f t="shared" si="16"/>
        <v>A</v>
      </c>
      <c r="C391" s="5"/>
      <c r="D391" s="51" t="s">
        <v>1522</v>
      </c>
      <c r="E391" s="5"/>
      <c r="F391" s="5"/>
      <c r="G391" s="5"/>
      <c r="H391" s="5"/>
      <c r="I391" s="5"/>
      <c r="J391" s="5"/>
      <c r="K391" s="5"/>
      <c r="L391" s="5"/>
      <c r="M391" s="5"/>
      <c r="N391" s="5"/>
      <c r="P391" s="187" t="str">
        <f t="shared" si="17"/>
        <v>A</v>
      </c>
      <c r="Q391" s="5"/>
      <c r="R391" s="51" t="s">
        <v>1442</v>
      </c>
      <c r="S391" s="5"/>
      <c r="T391" s="5"/>
      <c r="U391" s="5"/>
      <c r="V391" s="5"/>
      <c r="W391" s="5"/>
      <c r="X391" s="5"/>
      <c r="Y391" s="5"/>
      <c r="Z391" s="5"/>
      <c r="AA391" s="5"/>
      <c r="AB391" s="216">
        <v>1</v>
      </c>
      <c r="AD391"/>
    </row>
    <row r="392" spans="2:30" ht="15.75">
      <c r="B392" s="187" t="str">
        <f t="shared" si="16"/>
        <v>A</v>
      </c>
      <c r="C392" s="5"/>
      <c r="D392" s="51" t="s">
        <v>1523</v>
      </c>
      <c r="E392" s="5"/>
      <c r="F392" s="5"/>
      <c r="G392" s="5"/>
      <c r="H392" s="5"/>
      <c r="I392" s="5"/>
      <c r="J392" s="5"/>
      <c r="K392" s="5"/>
      <c r="L392" s="5"/>
      <c r="M392" s="5"/>
      <c r="N392" s="5"/>
      <c r="P392" s="187" t="str">
        <f t="shared" si="17"/>
        <v>A</v>
      </c>
      <c r="Q392" s="5"/>
      <c r="R392" s="51" t="s">
        <v>1443</v>
      </c>
      <c r="S392" s="5"/>
      <c r="T392" s="5"/>
      <c r="U392" s="5"/>
      <c r="V392" s="5"/>
      <c r="W392" s="5"/>
      <c r="X392" s="5"/>
      <c r="Y392" s="5"/>
      <c r="Z392" s="5"/>
      <c r="AA392" s="5"/>
      <c r="AB392" s="216">
        <v>1</v>
      </c>
      <c r="AD392"/>
    </row>
    <row r="393" spans="2:30" ht="15.75">
      <c r="B393" s="187" t="str">
        <f t="shared" si="16"/>
        <v>►</v>
      </c>
      <c r="C393" s="5"/>
      <c r="D393" s="5"/>
      <c r="E393" s="5"/>
      <c r="F393" s="5"/>
      <c r="G393" s="5"/>
      <c r="H393" s="5"/>
      <c r="I393" s="5"/>
      <c r="J393" s="5"/>
      <c r="K393" s="5"/>
      <c r="L393" s="5"/>
      <c r="M393" s="5"/>
      <c r="N393" s="5"/>
      <c r="P393" s="187" t="str">
        <f t="shared" si="17"/>
        <v>A</v>
      </c>
      <c r="Q393" s="5"/>
      <c r="R393" s="51" t="s">
        <v>1444</v>
      </c>
      <c r="S393" s="5"/>
      <c r="T393" s="5"/>
      <c r="U393" s="5"/>
      <c r="V393" s="5"/>
      <c r="W393" s="5"/>
      <c r="X393" s="5"/>
      <c r="Y393" s="5"/>
      <c r="Z393" s="5"/>
      <c r="AA393" s="5"/>
      <c r="AB393" s="216">
        <v>1</v>
      </c>
      <c r="AD393"/>
    </row>
    <row r="394" spans="2:30" ht="15.75">
      <c r="B394" s="3317" t="s">
        <v>43</v>
      </c>
      <c r="C394" s="5"/>
      <c r="D394" s="5"/>
      <c r="E394" s="5"/>
      <c r="F394" s="5"/>
      <c r="G394" s="5"/>
      <c r="H394" s="5"/>
      <c r="I394" s="5"/>
      <c r="J394" s="5"/>
      <c r="K394" s="5"/>
      <c r="L394" s="5"/>
      <c r="M394" s="5"/>
      <c r="N394" s="5"/>
      <c r="P394" s="187" t="str">
        <f t="shared" si="17"/>
        <v>A</v>
      </c>
      <c r="Q394" s="5"/>
      <c r="R394" s="51" t="s">
        <v>1445</v>
      </c>
      <c r="S394" s="5"/>
      <c r="T394" s="5"/>
      <c r="U394" s="5"/>
      <c r="V394" s="5"/>
      <c r="W394" s="5"/>
      <c r="X394" s="5"/>
      <c r="Y394" s="5"/>
      <c r="Z394" s="5"/>
      <c r="AA394" s="5"/>
      <c r="AB394" s="216">
        <v>1</v>
      </c>
      <c r="AD394"/>
    </row>
    <row r="395" spans="2:30" ht="15.75">
      <c r="B395" s="3317" t="s">
        <v>43</v>
      </c>
      <c r="C395" s="5" t="s">
        <v>1684</v>
      </c>
      <c r="D395" s="5"/>
      <c r="E395" s="5"/>
      <c r="F395" s="5"/>
      <c r="G395" s="5"/>
      <c r="H395" s="5"/>
      <c r="I395" s="5"/>
      <c r="J395" s="5"/>
      <c r="K395" s="5"/>
      <c r="L395" s="5"/>
      <c r="M395" s="5"/>
      <c r="N395" s="5"/>
      <c r="P395" s="187" t="str">
        <f t="shared" si="17"/>
        <v>A</v>
      </c>
      <c r="Q395" s="5"/>
      <c r="R395" s="49" t="s">
        <v>1446</v>
      </c>
      <c r="S395" s="5"/>
      <c r="T395" s="5"/>
      <c r="U395" s="5"/>
      <c r="V395" s="5"/>
      <c r="W395" s="5"/>
      <c r="X395" s="5"/>
      <c r="Y395" s="5"/>
      <c r="Z395" s="5"/>
      <c r="AA395" s="5"/>
      <c r="AB395" s="216">
        <v>1</v>
      </c>
      <c r="AD395"/>
    </row>
    <row r="396" spans="2:30" ht="15.75">
      <c r="B396" s="187" t="str">
        <f t="shared" si="16"/>
        <v>A</v>
      </c>
      <c r="C396" s="5"/>
      <c r="D396" s="5" t="s">
        <v>1685</v>
      </c>
      <c r="E396" s="5"/>
      <c r="F396" s="5"/>
      <c r="G396" s="5"/>
      <c r="H396" s="5"/>
      <c r="I396" s="5"/>
      <c r="J396" s="5"/>
      <c r="K396" s="5"/>
      <c r="L396" s="5"/>
      <c r="M396" s="5"/>
      <c r="N396" s="5"/>
      <c r="P396" s="187" t="str">
        <f t="shared" si="17"/>
        <v>A</v>
      </c>
      <c r="Q396" s="5"/>
      <c r="R396" s="49" t="s">
        <v>1447</v>
      </c>
      <c r="S396" s="5"/>
      <c r="T396" s="5"/>
      <c r="U396" s="5"/>
      <c r="V396" s="5"/>
      <c r="W396" s="5"/>
      <c r="X396" s="5"/>
      <c r="Y396" s="5"/>
      <c r="Z396" s="5"/>
      <c r="AA396" s="5"/>
      <c r="AB396" s="216">
        <v>1</v>
      </c>
      <c r="AD396"/>
    </row>
    <row r="397" spans="2:30" ht="15.75">
      <c r="B397" s="187" t="str">
        <f t="shared" si="16"/>
        <v>►</v>
      </c>
      <c r="C397" s="5"/>
      <c r="D397" s="5"/>
      <c r="E397" s="5"/>
      <c r="F397" s="5"/>
      <c r="G397" s="5"/>
      <c r="H397" s="5"/>
      <c r="I397" s="5"/>
      <c r="J397" s="5"/>
      <c r="K397" s="5"/>
      <c r="L397" s="5"/>
      <c r="M397" s="5"/>
      <c r="N397" s="5"/>
      <c r="P397" s="187" t="str">
        <f t="shared" si="17"/>
        <v>A</v>
      </c>
      <c r="Q397" s="5"/>
      <c r="R397" s="49" t="s">
        <v>1448</v>
      </c>
      <c r="S397" s="5"/>
      <c r="T397" s="5"/>
      <c r="U397" s="5"/>
      <c r="V397" s="5"/>
      <c r="W397" s="5"/>
      <c r="X397" s="5"/>
      <c r="Y397" s="5"/>
      <c r="Z397" s="5"/>
      <c r="AA397" s="5"/>
      <c r="AB397" s="216">
        <v>1</v>
      </c>
      <c r="AD397"/>
    </row>
    <row r="398" spans="2:30" ht="18">
      <c r="B398" s="187" t="str">
        <f t="shared" ref="B398:B447" si="18">IF(D398&lt;&gt;"","A","►")</f>
        <v>A</v>
      </c>
      <c r="C398" s="5"/>
      <c r="D398" s="366" t="s">
        <v>1535</v>
      </c>
      <c r="E398" s="5"/>
      <c r="F398" s="5"/>
      <c r="G398" s="5"/>
      <c r="H398" s="5"/>
      <c r="I398" s="5"/>
      <c r="J398" s="5"/>
      <c r="K398" s="5"/>
      <c r="L398" s="5"/>
      <c r="M398" s="5"/>
      <c r="N398" s="5"/>
      <c r="P398" s="187" t="str">
        <f t="shared" si="17"/>
        <v>A</v>
      </c>
      <c r="Q398" s="5"/>
      <c r="R398" s="49" t="s">
        <v>1449</v>
      </c>
      <c r="S398" s="5"/>
      <c r="T398" s="5"/>
      <c r="U398" s="5"/>
      <c r="V398" s="5"/>
      <c r="W398" s="5"/>
      <c r="X398" s="5"/>
      <c r="Y398" s="5"/>
      <c r="Z398" s="5"/>
      <c r="AA398" s="5"/>
      <c r="AB398" s="216">
        <v>1</v>
      </c>
      <c r="AD398"/>
    </row>
    <row r="399" spans="2:30" ht="15.75">
      <c r="B399" s="187" t="str">
        <f t="shared" si="18"/>
        <v>►</v>
      </c>
      <c r="C399" s="5"/>
      <c r="D399" s="48"/>
      <c r="E399" s="5"/>
      <c r="F399" s="5"/>
      <c r="G399" s="5"/>
      <c r="H399" s="5"/>
      <c r="I399" s="5"/>
      <c r="J399" s="5"/>
      <c r="K399" s="5"/>
      <c r="L399" s="5"/>
      <c r="M399" s="5"/>
      <c r="N399" s="5"/>
      <c r="P399" s="187" t="str">
        <f t="shared" si="17"/>
        <v>►</v>
      </c>
      <c r="Q399" s="5"/>
      <c r="R399" s="5"/>
      <c r="S399" s="5"/>
      <c r="T399" s="5"/>
      <c r="U399" s="5"/>
      <c r="V399" s="5"/>
      <c r="W399" s="5"/>
      <c r="X399" s="5"/>
      <c r="Y399" s="5"/>
      <c r="Z399" s="5"/>
      <c r="AA399" s="5"/>
      <c r="AB399" s="216">
        <v>1</v>
      </c>
      <c r="AD399"/>
    </row>
    <row r="400" spans="2:30" ht="15.75">
      <c r="B400" s="187" t="str">
        <f t="shared" si="18"/>
        <v>A</v>
      </c>
      <c r="C400" s="5"/>
      <c r="D400" s="51" t="s">
        <v>1536</v>
      </c>
      <c r="E400" s="5"/>
      <c r="F400" s="5"/>
      <c r="G400" s="5"/>
      <c r="H400" s="5"/>
      <c r="I400" s="5"/>
      <c r="J400" s="5"/>
      <c r="K400" s="5"/>
      <c r="L400" s="5"/>
      <c r="M400" s="5"/>
      <c r="N400" s="5"/>
      <c r="P400" s="187" t="str">
        <f t="shared" si="17"/>
        <v>A</v>
      </c>
      <c r="Q400" s="5"/>
      <c r="R400" s="5" t="s">
        <v>1622</v>
      </c>
      <c r="S400" s="5"/>
      <c r="T400" s="5"/>
      <c r="U400" s="5"/>
      <c r="V400" s="5"/>
      <c r="W400" s="5"/>
      <c r="X400" s="5"/>
      <c r="Y400" s="5"/>
      <c r="Z400" s="5"/>
      <c r="AA400" s="5"/>
      <c r="AB400" s="216">
        <v>1</v>
      </c>
      <c r="AD400"/>
    </row>
    <row r="401" spans="2:30" ht="15.75">
      <c r="B401" s="187" t="str">
        <f t="shared" si="18"/>
        <v>A</v>
      </c>
      <c r="C401" s="5"/>
      <c r="D401" s="51" t="s">
        <v>1537</v>
      </c>
      <c r="E401" s="5"/>
      <c r="F401" s="5"/>
      <c r="G401" s="5"/>
      <c r="H401" s="5"/>
      <c r="I401" s="5"/>
      <c r="J401" s="5"/>
      <c r="K401" s="5"/>
      <c r="L401" s="5"/>
      <c r="M401" s="5"/>
      <c r="N401" s="5"/>
      <c r="P401" s="187" t="str">
        <f t="shared" si="17"/>
        <v>A</v>
      </c>
      <c r="Q401" s="5"/>
      <c r="R401" s="5" t="s">
        <v>1623</v>
      </c>
      <c r="S401" s="5"/>
      <c r="T401" s="5"/>
      <c r="U401" s="5"/>
      <c r="V401" s="5"/>
      <c r="W401" s="5"/>
      <c r="X401" s="5"/>
      <c r="Y401" s="5"/>
      <c r="Z401" s="5"/>
      <c r="AA401" s="5"/>
      <c r="AB401" s="216">
        <v>1</v>
      </c>
      <c r="AD401"/>
    </row>
    <row r="402" spans="2:30" ht="15.75">
      <c r="B402" s="187" t="str">
        <f t="shared" si="18"/>
        <v>A</v>
      </c>
      <c r="C402" s="5"/>
      <c r="D402" s="51" t="s">
        <v>1686</v>
      </c>
      <c r="E402" s="5"/>
      <c r="F402" s="5"/>
      <c r="G402" s="5"/>
      <c r="H402" s="5"/>
      <c r="I402" s="5"/>
      <c r="J402" s="5"/>
      <c r="K402" s="5"/>
      <c r="L402" s="5"/>
      <c r="M402" s="5"/>
      <c r="N402" s="5"/>
      <c r="P402" s="187" t="str">
        <f t="shared" si="17"/>
        <v>►</v>
      </c>
      <c r="Q402" s="5"/>
      <c r="R402" s="5"/>
      <c r="S402" s="5"/>
      <c r="T402" s="5"/>
      <c r="U402" s="5"/>
      <c r="V402" s="5"/>
      <c r="W402" s="5"/>
      <c r="X402" s="5"/>
      <c r="Y402" s="5"/>
      <c r="Z402" s="5"/>
      <c r="AA402" s="5"/>
      <c r="AB402" s="216">
        <v>1</v>
      </c>
      <c r="AD402"/>
    </row>
    <row r="403" spans="2:30" ht="15.75">
      <c r="B403" s="187" t="str">
        <f t="shared" si="18"/>
        <v>A</v>
      </c>
      <c r="C403" s="5"/>
      <c r="D403" s="5" t="s">
        <v>1687</v>
      </c>
      <c r="E403" s="5"/>
      <c r="F403" s="5"/>
      <c r="G403" s="5"/>
      <c r="H403" s="5"/>
      <c r="I403" s="5"/>
      <c r="J403" s="5"/>
      <c r="K403" s="5"/>
      <c r="L403" s="5"/>
      <c r="M403" s="5"/>
      <c r="N403" s="5"/>
      <c r="P403" s="5"/>
      <c r="Q403" s="5"/>
      <c r="R403" s="5"/>
      <c r="S403" s="5"/>
      <c r="T403" s="5"/>
      <c r="U403" s="5"/>
      <c r="V403" s="5"/>
      <c r="W403" s="5"/>
      <c r="X403" s="5"/>
      <c r="Y403" s="5"/>
      <c r="Z403" s="5"/>
      <c r="AA403" s="5"/>
      <c r="AB403" s="216">
        <v>1</v>
      </c>
      <c r="AD403"/>
    </row>
    <row r="404" spans="2:30" ht="18">
      <c r="B404" s="187" t="str">
        <f t="shared" si="18"/>
        <v>►</v>
      </c>
      <c r="C404" s="5"/>
      <c r="D404" s="5"/>
      <c r="E404" s="5"/>
      <c r="F404" s="5"/>
      <c r="G404" s="5"/>
      <c r="H404" s="5"/>
      <c r="I404" s="5"/>
      <c r="J404" s="5"/>
      <c r="K404" s="5"/>
      <c r="L404" s="5"/>
      <c r="M404" s="5"/>
      <c r="N404" s="5"/>
      <c r="P404" s="3169" t="s">
        <v>1972</v>
      </c>
      <c r="Q404" s="3170"/>
      <c r="R404" s="3170"/>
      <c r="S404" s="3170"/>
      <c r="T404" s="3170"/>
      <c r="U404" s="3170"/>
      <c r="V404" s="3170"/>
      <c r="W404" s="3170"/>
      <c r="X404" s="3170"/>
      <c r="Y404" s="3170"/>
      <c r="Z404" s="5"/>
      <c r="AA404" s="5"/>
      <c r="AB404" s="216">
        <v>1</v>
      </c>
      <c r="AD404"/>
    </row>
    <row r="405" spans="2:30" ht="18">
      <c r="B405" s="187" t="str">
        <f t="shared" si="18"/>
        <v>A</v>
      </c>
      <c r="C405" s="5"/>
      <c r="D405" s="366" t="s">
        <v>1500</v>
      </c>
      <c r="E405" s="5"/>
      <c r="F405" s="5"/>
      <c r="G405" s="5"/>
      <c r="H405" s="5"/>
      <c r="I405" s="5"/>
      <c r="J405" s="5"/>
      <c r="K405" s="5"/>
      <c r="L405" s="5"/>
      <c r="M405" s="5"/>
      <c r="N405" s="5"/>
      <c r="P405" s="3170"/>
      <c r="Q405" s="3170"/>
      <c r="R405" s="3170"/>
      <c r="S405" s="3170"/>
      <c r="T405" s="3170"/>
      <c r="U405" s="3170"/>
      <c r="V405" s="3170"/>
      <c r="W405" s="3170"/>
      <c r="X405" s="3170"/>
      <c r="Y405" s="3170"/>
      <c r="Z405" s="5"/>
      <c r="AA405" s="5"/>
      <c r="AB405" s="216">
        <v>1</v>
      </c>
      <c r="AD405"/>
    </row>
    <row r="406" spans="2:30" ht="15.75">
      <c r="B406" s="187" t="str">
        <f t="shared" si="18"/>
        <v>►</v>
      </c>
      <c r="C406" s="5"/>
      <c r="D406" s="5"/>
      <c r="E406" s="5"/>
      <c r="F406" s="5"/>
      <c r="G406" s="5"/>
      <c r="H406" s="5"/>
      <c r="I406" s="5"/>
      <c r="J406" s="5"/>
      <c r="K406" s="5"/>
      <c r="L406" s="5"/>
      <c r="M406" s="5"/>
      <c r="N406" s="5"/>
      <c r="P406" s="3170" t="s">
        <v>1973</v>
      </c>
      <c r="Q406" s="3170"/>
      <c r="R406" s="3170"/>
      <c r="S406" s="3170"/>
      <c r="T406" s="3170"/>
      <c r="U406" s="3170"/>
      <c r="V406" s="3170"/>
      <c r="W406" s="3170"/>
      <c r="X406" s="3170"/>
      <c r="Y406" s="3170"/>
      <c r="Z406" s="5"/>
      <c r="AA406" s="5"/>
      <c r="AB406" s="216">
        <v>1</v>
      </c>
      <c r="AD406"/>
    </row>
    <row r="407" spans="2:30" ht="15.75">
      <c r="B407" s="187" t="str">
        <f t="shared" si="18"/>
        <v>A</v>
      </c>
      <c r="C407" s="5"/>
      <c r="D407" s="5" t="s">
        <v>1688</v>
      </c>
      <c r="E407" s="5"/>
      <c r="F407" s="5"/>
      <c r="G407" s="5"/>
      <c r="H407" s="5"/>
      <c r="I407" s="5"/>
      <c r="J407" s="5"/>
      <c r="K407" s="5"/>
      <c r="L407" s="5"/>
      <c r="M407" s="5"/>
      <c r="N407" s="5"/>
      <c r="P407" s="3170"/>
      <c r="Q407" s="3170"/>
      <c r="R407" s="3170"/>
      <c r="S407" s="3170"/>
      <c r="T407" s="3170"/>
      <c r="U407" s="3170"/>
      <c r="V407" s="3170"/>
      <c r="W407" s="3170"/>
      <c r="X407" s="3170"/>
      <c r="Y407" s="3170"/>
      <c r="Z407" s="5"/>
      <c r="AA407" s="5"/>
      <c r="AB407" s="216">
        <v>1</v>
      </c>
      <c r="AD407"/>
    </row>
    <row r="408" spans="2:30" ht="15.75">
      <c r="B408" s="187" t="str">
        <f t="shared" si="18"/>
        <v>A</v>
      </c>
      <c r="C408" s="5"/>
      <c r="D408" s="5" t="s">
        <v>1689</v>
      </c>
      <c r="E408" s="5"/>
      <c r="F408" s="5"/>
      <c r="G408" s="5"/>
      <c r="H408" s="5"/>
      <c r="I408" s="5"/>
      <c r="J408" s="5"/>
      <c r="K408" s="5"/>
      <c r="L408" s="5"/>
      <c r="M408" s="5"/>
      <c r="N408" s="5"/>
      <c r="P408" s="3170"/>
      <c r="Q408" s="3170"/>
      <c r="R408" s="3170"/>
      <c r="S408" s="3170"/>
      <c r="T408" s="3170"/>
      <c r="U408" s="3170"/>
      <c r="V408" s="3170"/>
      <c r="W408" s="3170"/>
      <c r="X408" s="3170"/>
      <c r="Y408" s="3170"/>
      <c r="Z408" s="5"/>
      <c r="AA408" s="5"/>
      <c r="AB408" s="216">
        <v>1</v>
      </c>
      <c r="AD408"/>
    </row>
    <row r="409" spans="2:30" ht="18">
      <c r="B409" s="187" t="str">
        <f t="shared" si="18"/>
        <v>►</v>
      </c>
      <c r="C409" s="5"/>
      <c r="D409" s="5"/>
      <c r="E409" s="5"/>
      <c r="F409" s="5"/>
      <c r="G409" s="5"/>
      <c r="H409" s="5"/>
      <c r="I409" s="5"/>
      <c r="J409" s="5"/>
      <c r="K409" s="5"/>
      <c r="L409" s="5"/>
      <c r="M409" s="5"/>
      <c r="N409" s="5"/>
      <c r="P409" s="3169" t="s">
        <v>1974</v>
      </c>
      <c r="Q409" s="3170"/>
      <c r="R409" s="3170"/>
      <c r="S409" s="3170"/>
      <c r="T409" s="3170"/>
      <c r="U409" s="3170"/>
      <c r="V409" s="3170"/>
      <c r="W409" s="3170"/>
      <c r="X409" s="3170"/>
      <c r="Y409" s="3170"/>
      <c r="Z409" s="5"/>
      <c r="AA409" s="5"/>
      <c r="AB409" s="216">
        <v>1</v>
      </c>
      <c r="AD409"/>
    </row>
    <row r="410" spans="2:30" ht="15.75">
      <c r="B410" s="3317" t="s">
        <v>43</v>
      </c>
      <c r="C410" s="5"/>
      <c r="D410" s="5"/>
      <c r="E410" s="5"/>
      <c r="F410" s="5"/>
      <c r="G410" s="5"/>
      <c r="H410" s="5"/>
      <c r="I410" s="5"/>
      <c r="J410" s="5"/>
      <c r="K410" s="5"/>
      <c r="L410" s="5"/>
      <c r="M410" s="5"/>
      <c r="N410" s="5"/>
      <c r="P410" s="3171"/>
      <c r="Q410" s="3170"/>
      <c r="R410" s="3170"/>
      <c r="S410" s="3170"/>
      <c r="T410" s="3170"/>
      <c r="U410" s="3170"/>
      <c r="V410" s="3170"/>
      <c r="W410" s="3170"/>
      <c r="X410" s="3170"/>
      <c r="Y410" s="3170"/>
      <c r="Z410" s="5"/>
      <c r="AA410" s="5"/>
      <c r="AB410" s="216">
        <v>1</v>
      </c>
    </row>
    <row r="411" spans="2:30" ht="15.75">
      <c r="B411" s="3317" t="s">
        <v>43</v>
      </c>
      <c r="C411" s="5" t="s">
        <v>1568</v>
      </c>
      <c r="D411" s="5"/>
      <c r="E411" s="5"/>
      <c r="F411" s="5"/>
      <c r="G411" s="5"/>
      <c r="H411" s="5"/>
      <c r="I411" s="5"/>
      <c r="J411" s="5"/>
      <c r="K411" s="5"/>
      <c r="L411" s="5"/>
      <c r="M411" s="5"/>
      <c r="N411" s="5"/>
      <c r="P411" s="3171" t="s">
        <v>1975</v>
      </c>
      <c r="Q411" s="3170"/>
      <c r="R411" s="3170"/>
      <c r="S411" s="3170"/>
      <c r="T411" s="3170"/>
      <c r="U411" s="3170"/>
      <c r="V411" s="3170"/>
      <c r="W411" s="3170"/>
      <c r="X411" s="3170"/>
      <c r="Y411" s="3170"/>
      <c r="Z411" s="5"/>
      <c r="AA411" s="5"/>
      <c r="AB411" s="216">
        <v>1</v>
      </c>
    </row>
    <row r="412" spans="2:30" ht="15.75">
      <c r="B412" s="187" t="str">
        <f t="shared" si="18"/>
        <v>►</v>
      </c>
      <c r="C412" s="5"/>
      <c r="D412" s="5"/>
      <c r="E412" s="5"/>
      <c r="F412" s="5"/>
      <c r="G412" s="5"/>
      <c r="H412" s="5"/>
      <c r="I412" s="5"/>
      <c r="J412" s="5"/>
      <c r="K412" s="5"/>
      <c r="L412" s="5"/>
      <c r="M412" s="5"/>
      <c r="N412" s="5"/>
      <c r="P412" s="3171" t="s">
        <v>1976</v>
      </c>
      <c r="Q412" s="3170"/>
      <c r="R412" s="3170"/>
      <c r="S412" s="3170"/>
      <c r="T412" s="3170"/>
      <c r="U412" s="3170"/>
      <c r="V412" s="3170"/>
      <c r="W412" s="3170"/>
      <c r="X412" s="3170"/>
      <c r="Y412" s="3170"/>
      <c r="Z412" s="5"/>
      <c r="AA412" s="5"/>
      <c r="AB412" s="216">
        <v>1</v>
      </c>
    </row>
    <row r="413" spans="2:30" ht="18">
      <c r="B413" s="187" t="str">
        <f t="shared" si="18"/>
        <v>A</v>
      </c>
      <c r="C413" s="5"/>
      <c r="D413" s="366" t="s">
        <v>1569</v>
      </c>
      <c r="E413" s="5"/>
      <c r="F413" s="5"/>
      <c r="G413" s="5"/>
      <c r="H413" s="5"/>
      <c r="I413" s="5"/>
      <c r="J413" s="5"/>
      <c r="K413" s="5"/>
      <c r="L413" s="5"/>
      <c r="M413" s="5"/>
      <c r="N413" s="5"/>
      <c r="P413" s="3170"/>
      <c r="Q413" s="3170"/>
      <c r="R413" s="3170"/>
      <c r="S413" s="3170"/>
      <c r="T413" s="3170"/>
      <c r="U413" s="3170"/>
      <c r="V413" s="3170"/>
      <c r="W413" s="3170"/>
      <c r="X413" s="3170"/>
      <c r="Y413" s="3170"/>
      <c r="Z413" s="5"/>
      <c r="AA413" s="5"/>
      <c r="AB413" s="216">
        <v>1</v>
      </c>
    </row>
    <row r="414" spans="2:30" ht="18">
      <c r="B414" s="187" t="str">
        <f t="shared" si="18"/>
        <v>►</v>
      </c>
      <c r="C414" s="5"/>
      <c r="D414" s="48"/>
      <c r="E414" s="5"/>
      <c r="F414" s="5"/>
      <c r="G414" s="5"/>
      <c r="H414" s="5"/>
      <c r="I414" s="5"/>
      <c r="J414" s="5"/>
      <c r="K414" s="5"/>
      <c r="L414" s="5"/>
      <c r="M414" s="5"/>
      <c r="N414" s="5"/>
      <c r="P414" s="3169" t="s">
        <v>1977</v>
      </c>
      <c r="Q414" s="3170"/>
      <c r="R414" s="3170"/>
      <c r="S414" s="3170"/>
      <c r="T414" s="3170"/>
      <c r="U414" s="3170"/>
      <c r="V414" s="3170"/>
      <c r="W414" s="3170"/>
      <c r="X414" s="3170"/>
      <c r="Y414" s="3170"/>
      <c r="Z414" s="5"/>
      <c r="AA414" s="5"/>
      <c r="AB414" s="216">
        <v>1</v>
      </c>
    </row>
    <row r="415" spans="2:30" ht="15.75">
      <c r="B415" s="187" t="str">
        <f t="shared" si="18"/>
        <v>A</v>
      </c>
      <c r="C415" s="5"/>
      <c r="D415" s="51" t="s">
        <v>1570</v>
      </c>
      <c r="E415" s="5"/>
      <c r="F415" s="5"/>
      <c r="G415" s="5"/>
      <c r="H415" s="5"/>
      <c r="I415" s="5"/>
      <c r="J415" s="5"/>
      <c r="K415" s="5"/>
      <c r="L415" s="5"/>
      <c r="M415" s="5"/>
      <c r="N415" s="5"/>
      <c r="P415" s="3171"/>
      <c r="Q415" s="3170"/>
      <c r="R415" s="3170"/>
      <c r="S415" s="3170"/>
      <c r="T415" s="3170"/>
      <c r="U415" s="3170"/>
      <c r="V415" s="3170"/>
      <c r="W415" s="3170"/>
      <c r="X415" s="3170"/>
      <c r="Y415" s="3170"/>
      <c r="Z415" s="5"/>
      <c r="AA415" s="5"/>
      <c r="AB415" s="216">
        <v>1</v>
      </c>
    </row>
    <row r="416" spans="2:30" ht="15.75">
      <c r="B416" s="187" t="str">
        <f t="shared" si="18"/>
        <v>A</v>
      </c>
      <c r="C416" s="5"/>
      <c r="D416" s="51" t="s">
        <v>1571</v>
      </c>
      <c r="E416" s="5"/>
      <c r="F416" s="5"/>
      <c r="G416" s="5"/>
      <c r="H416" s="5"/>
      <c r="I416" s="5"/>
      <c r="J416" s="5"/>
      <c r="K416" s="5"/>
      <c r="L416" s="5"/>
      <c r="M416" s="5"/>
      <c r="N416" s="5"/>
      <c r="P416" s="3171" t="s">
        <v>1978</v>
      </c>
      <c r="Q416" s="3170"/>
      <c r="R416" s="3170"/>
      <c r="S416" s="3170"/>
      <c r="T416" s="3170"/>
      <c r="U416" s="3170"/>
      <c r="V416" s="3170"/>
      <c r="W416" s="3170"/>
      <c r="X416" s="3170"/>
      <c r="Y416" s="3170"/>
      <c r="Z416" s="5"/>
      <c r="AA416" s="5"/>
      <c r="AB416" s="216">
        <v>1</v>
      </c>
    </row>
    <row r="417" spans="2:28" ht="15.75">
      <c r="B417" s="187" t="str">
        <f t="shared" si="18"/>
        <v>A</v>
      </c>
      <c r="C417" s="5"/>
      <c r="D417" s="51" t="s">
        <v>1572</v>
      </c>
      <c r="E417" s="5"/>
      <c r="F417" s="5"/>
      <c r="G417" s="5"/>
      <c r="H417" s="5"/>
      <c r="I417" s="5"/>
      <c r="J417" s="5"/>
      <c r="K417" s="5"/>
      <c r="L417" s="5"/>
      <c r="M417" s="5"/>
      <c r="N417" s="5"/>
      <c r="P417" s="3172" t="s">
        <v>1979</v>
      </c>
      <c r="Q417" s="3170"/>
      <c r="R417" s="3170"/>
      <c r="S417" s="3170"/>
      <c r="T417" s="3170"/>
      <c r="U417" s="3170"/>
      <c r="V417" s="3170"/>
      <c r="W417" s="3170"/>
      <c r="X417" s="3170"/>
      <c r="Y417" s="3170"/>
      <c r="Z417" s="5"/>
      <c r="AA417" s="5"/>
      <c r="AB417" s="216">
        <v>1</v>
      </c>
    </row>
    <row r="418" spans="2:28" ht="15.75">
      <c r="B418" s="187" t="str">
        <f t="shared" si="18"/>
        <v>►</v>
      </c>
      <c r="C418" s="5"/>
      <c r="D418" s="5"/>
      <c r="E418" s="5"/>
      <c r="F418" s="5"/>
      <c r="G418" s="5"/>
      <c r="H418" s="5"/>
      <c r="I418" s="5"/>
      <c r="J418" s="5"/>
      <c r="K418" s="5"/>
      <c r="L418" s="5"/>
      <c r="M418" s="5"/>
      <c r="N418" s="5"/>
      <c r="P418" s="3172" t="s">
        <v>1980</v>
      </c>
      <c r="Q418" s="3170"/>
      <c r="R418" s="3170"/>
      <c r="S418" s="3170"/>
      <c r="T418" s="3170"/>
      <c r="U418" s="3170"/>
      <c r="V418" s="3170"/>
      <c r="W418" s="3170"/>
      <c r="X418" s="3170"/>
      <c r="Y418" s="3170"/>
      <c r="Z418" s="5"/>
      <c r="AA418" s="5"/>
      <c r="AB418" s="216">
        <v>1</v>
      </c>
    </row>
    <row r="419" spans="2:28" ht="18">
      <c r="B419" s="187" t="str">
        <f t="shared" si="18"/>
        <v>A</v>
      </c>
      <c r="C419" s="5"/>
      <c r="D419" s="366" t="s">
        <v>1500</v>
      </c>
      <c r="E419" s="5"/>
      <c r="F419" s="5"/>
      <c r="G419" s="5"/>
      <c r="H419" s="5"/>
      <c r="I419" s="5"/>
      <c r="J419" s="5"/>
      <c r="K419" s="5"/>
      <c r="L419" s="5"/>
      <c r="M419" s="5"/>
      <c r="N419" s="5"/>
      <c r="P419" s="3170"/>
      <c r="Q419" s="3170"/>
      <c r="R419" s="3170"/>
      <c r="S419" s="3170"/>
      <c r="T419" s="3170"/>
      <c r="U419" s="3170"/>
      <c r="V419" s="3170"/>
      <c r="W419" s="3170"/>
      <c r="X419" s="3170"/>
      <c r="Y419" s="3170"/>
      <c r="Z419" s="5"/>
      <c r="AA419" s="5"/>
      <c r="AB419" s="216">
        <v>1</v>
      </c>
    </row>
    <row r="420" spans="2:28" ht="18">
      <c r="B420" s="187" t="str">
        <f t="shared" si="18"/>
        <v>►</v>
      </c>
      <c r="C420" s="5"/>
      <c r="D420" s="5"/>
      <c r="E420" s="5"/>
      <c r="F420" s="5"/>
      <c r="G420" s="5"/>
      <c r="H420" s="5"/>
      <c r="I420" s="5"/>
      <c r="J420" s="5"/>
      <c r="K420" s="5"/>
      <c r="L420" s="5"/>
      <c r="M420" s="5"/>
      <c r="N420" s="5"/>
      <c r="P420" s="3169" t="s">
        <v>1981</v>
      </c>
      <c r="Q420" s="3170"/>
      <c r="R420" s="3170"/>
      <c r="S420" s="3170"/>
      <c r="T420" s="3170"/>
      <c r="U420" s="3170"/>
      <c r="V420" s="3170"/>
      <c r="W420" s="3170"/>
      <c r="X420" s="3170"/>
      <c r="Y420" s="3170"/>
      <c r="Z420" s="5"/>
      <c r="AA420" s="5"/>
      <c r="AB420" s="216">
        <v>1</v>
      </c>
    </row>
    <row r="421" spans="2:28" ht="15.75">
      <c r="B421" s="187" t="str">
        <f t="shared" si="18"/>
        <v>A</v>
      </c>
      <c r="C421" s="5"/>
      <c r="D421" s="5" t="s">
        <v>1705</v>
      </c>
      <c r="E421" s="5"/>
      <c r="F421" s="5"/>
      <c r="G421" s="5"/>
      <c r="H421" s="5"/>
      <c r="I421" s="5"/>
      <c r="J421" s="5"/>
      <c r="K421" s="5"/>
      <c r="L421" s="5"/>
      <c r="M421" s="5"/>
      <c r="N421" s="5"/>
      <c r="P421" s="3171"/>
      <c r="Q421" s="3170"/>
      <c r="R421" s="3170"/>
      <c r="S421" s="3170"/>
      <c r="T421" s="3170"/>
      <c r="U421" s="3170"/>
      <c r="V421" s="3170"/>
      <c r="W421" s="3170"/>
      <c r="X421" s="3170"/>
      <c r="Y421" s="3170"/>
      <c r="Z421" s="5"/>
      <c r="AA421" s="5"/>
      <c r="AB421" s="216">
        <v>1</v>
      </c>
    </row>
    <row r="422" spans="2:28" ht="15.75">
      <c r="B422" s="187" t="str">
        <f t="shared" si="18"/>
        <v>A</v>
      </c>
      <c r="C422" s="5"/>
      <c r="D422" s="5" t="s">
        <v>1706</v>
      </c>
      <c r="E422" s="5"/>
      <c r="F422" s="5"/>
      <c r="G422" s="5"/>
      <c r="H422" s="5"/>
      <c r="I422" s="5"/>
      <c r="J422" s="5"/>
      <c r="K422" s="5"/>
      <c r="L422" s="5"/>
      <c r="M422" s="5"/>
      <c r="N422" s="5"/>
      <c r="P422" s="3173" t="s">
        <v>1982</v>
      </c>
      <c r="Q422" s="3170"/>
      <c r="R422" s="3170"/>
      <c r="S422" s="3170"/>
      <c r="T422" s="3170"/>
      <c r="U422" s="3170"/>
      <c r="V422" s="3170"/>
      <c r="W422" s="3170"/>
      <c r="X422" s="3170"/>
      <c r="Y422" s="3170"/>
      <c r="Z422" s="5"/>
      <c r="AA422" s="5"/>
      <c r="AB422" s="216">
        <v>1</v>
      </c>
    </row>
    <row r="423" spans="2:28" ht="15.75">
      <c r="B423" s="187" t="str">
        <f t="shared" si="18"/>
        <v>►</v>
      </c>
      <c r="C423" s="5"/>
      <c r="D423" s="5"/>
      <c r="E423" s="5"/>
      <c r="F423" s="5"/>
      <c r="G423" s="5"/>
      <c r="H423" s="5"/>
      <c r="I423" s="5"/>
      <c r="J423" s="5"/>
      <c r="K423" s="5"/>
      <c r="L423" s="5"/>
      <c r="M423" s="5"/>
      <c r="N423" s="5"/>
      <c r="P423" s="3171"/>
      <c r="Q423" s="3170"/>
      <c r="R423" s="3170"/>
      <c r="S423" s="3170"/>
      <c r="T423" s="3170"/>
      <c r="U423" s="3170"/>
      <c r="V423" s="3170"/>
      <c r="W423" s="3170"/>
      <c r="X423" s="3170"/>
      <c r="Y423" s="3170"/>
      <c r="Z423" s="5"/>
      <c r="AA423" s="5"/>
      <c r="AB423" s="216">
        <v>1</v>
      </c>
    </row>
    <row r="424" spans="2:28" ht="15.75">
      <c r="B424" s="187" t="str">
        <f t="shared" si="18"/>
        <v>►</v>
      </c>
      <c r="C424" s="5"/>
      <c r="D424" s="5"/>
      <c r="E424" s="5"/>
      <c r="F424" s="5"/>
      <c r="G424" s="5"/>
      <c r="H424" s="5"/>
      <c r="I424" s="5"/>
      <c r="J424" s="5"/>
      <c r="K424" s="5"/>
      <c r="L424" s="5"/>
      <c r="M424" s="5"/>
      <c r="N424" s="5"/>
      <c r="P424" s="3172" t="s">
        <v>1983</v>
      </c>
      <c r="Q424" s="3170"/>
      <c r="R424" s="3170"/>
      <c r="S424" s="3170"/>
      <c r="T424" s="3170"/>
      <c r="U424" s="3170"/>
      <c r="V424" s="3170"/>
      <c r="W424" s="3170"/>
      <c r="X424" s="3170"/>
      <c r="Y424" s="3170"/>
      <c r="Z424" s="5"/>
      <c r="AA424" s="5"/>
      <c r="AB424" s="216">
        <v>1</v>
      </c>
    </row>
    <row r="425" spans="2:28" ht="15.75">
      <c r="B425" s="187" t="str">
        <f t="shared" si="18"/>
        <v>►</v>
      </c>
      <c r="C425" s="5"/>
      <c r="D425" s="5"/>
      <c r="E425" s="5"/>
      <c r="F425" s="5"/>
      <c r="G425" s="5"/>
      <c r="H425" s="5"/>
      <c r="I425" s="5"/>
      <c r="J425" s="5"/>
      <c r="K425" s="5"/>
      <c r="L425" s="5"/>
      <c r="M425" s="5"/>
      <c r="N425" s="5"/>
      <c r="P425" s="3172" t="s">
        <v>1984</v>
      </c>
      <c r="Q425" s="3170"/>
      <c r="R425" s="3170"/>
      <c r="S425" s="3170"/>
      <c r="T425" s="3170"/>
      <c r="U425" s="3170"/>
      <c r="V425" s="3170"/>
      <c r="W425" s="3170"/>
      <c r="X425" s="3170"/>
      <c r="Y425" s="3170"/>
      <c r="Z425" s="5"/>
      <c r="AA425" s="5"/>
      <c r="AB425" s="216">
        <v>1</v>
      </c>
    </row>
    <row r="426" spans="2:28" ht="15.75">
      <c r="B426" s="187" t="str">
        <f t="shared" si="18"/>
        <v>►</v>
      </c>
      <c r="C426" s="5"/>
      <c r="D426" s="5"/>
      <c r="E426" s="5"/>
      <c r="F426" s="5"/>
      <c r="G426" s="5"/>
      <c r="H426" s="5"/>
      <c r="I426" s="5"/>
      <c r="J426" s="5"/>
      <c r="K426" s="5"/>
      <c r="L426" s="5"/>
      <c r="M426" s="5"/>
      <c r="N426" s="5"/>
      <c r="P426" s="3171"/>
      <c r="Q426" s="3170"/>
      <c r="R426" s="3170"/>
      <c r="S426" s="3170"/>
      <c r="T426" s="3170"/>
      <c r="U426" s="3170"/>
      <c r="V426" s="3170"/>
      <c r="W426" s="3170"/>
      <c r="X426" s="3170"/>
      <c r="Y426" s="3170"/>
      <c r="Z426" s="5"/>
      <c r="AA426" s="5"/>
      <c r="AB426" s="216">
        <v>1</v>
      </c>
    </row>
    <row r="427" spans="2:28" ht="15.75">
      <c r="B427" s="187" t="str">
        <f t="shared" si="18"/>
        <v>►</v>
      </c>
      <c r="C427" s="5"/>
      <c r="D427" s="5"/>
      <c r="E427" s="5"/>
      <c r="F427" s="5"/>
      <c r="G427" s="5"/>
      <c r="H427" s="5"/>
      <c r="I427" s="5"/>
      <c r="J427" s="5"/>
      <c r="K427" s="5"/>
      <c r="L427" s="5"/>
      <c r="M427" s="5"/>
      <c r="N427" s="5"/>
      <c r="P427" s="3173" t="s">
        <v>1985</v>
      </c>
      <c r="Q427" s="3170"/>
      <c r="R427" s="3170"/>
      <c r="S427" s="3170"/>
      <c r="T427" s="3170"/>
      <c r="U427" s="3170"/>
      <c r="V427" s="3170"/>
      <c r="W427" s="3170"/>
      <c r="X427" s="3170"/>
      <c r="Y427" s="3170"/>
      <c r="Z427" s="5"/>
      <c r="AA427" s="5"/>
      <c r="AB427" s="216">
        <v>1</v>
      </c>
    </row>
    <row r="428" spans="2:28" ht="15.75">
      <c r="B428" s="187" t="str">
        <f t="shared" si="18"/>
        <v>►</v>
      </c>
      <c r="C428" s="5"/>
      <c r="D428" s="5"/>
      <c r="E428" s="5"/>
      <c r="F428" s="5"/>
      <c r="G428" s="5"/>
      <c r="H428" s="5"/>
      <c r="I428" s="5"/>
      <c r="J428" s="5"/>
      <c r="K428" s="5"/>
      <c r="L428" s="5"/>
      <c r="M428" s="5"/>
      <c r="N428" s="5"/>
      <c r="P428" s="3171"/>
      <c r="Q428" s="3170"/>
      <c r="R428" s="3170"/>
      <c r="S428" s="3170"/>
      <c r="T428" s="3170"/>
      <c r="U428" s="3170"/>
      <c r="V428" s="3170"/>
      <c r="W428" s="3170"/>
      <c r="X428" s="3170"/>
      <c r="Y428" s="3170"/>
      <c r="Z428" s="5"/>
      <c r="AA428" s="5"/>
      <c r="AB428" s="216">
        <v>1</v>
      </c>
    </row>
    <row r="429" spans="2:28" ht="15.75">
      <c r="B429" s="187" t="str">
        <f t="shared" si="18"/>
        <v>►</v>
      </c>
      <c r="C429" s="5"/>
      <c r="D429" s="5"/>
      <c r="E429" s="5"/>
      <c r="F429" s="5"/>
      <c r="G429" s="5"/>
      <c r="H429" s="5"/>
      <c r="I429" s="5"/>
      <c r="J429" s="5"/>
      <c r="K429" s="5"/>
      <c r="L429" s="5"/>
      <c r="M429" s="5"/>
      <c r="N429" s="5"/>
      <c r="P429" s="3171"/>
      <c r="Q429" s="3170"/>
      <c r="R429" s="3170"/>
      <c r="S429" s="3170"/>
      <c r="T429" s="3170"/>
      <c r="U429" s="3170"/>
      <c r="V429" s="3170"/>
      <c r="W429" s="3170"/>
      <c r="X429" s="3170"/>
      <c r="Y429" s="3170"/>
      <c r="Z429" s="5"/>
      <c r="AA429" s="5"/>
      <c r="AB429" s="216">
        <v>1</v>
      </c>
    </row>
    <row r="430" spans="2:28" ht="15.75">
      <c r="B430" s="187" t="str">
        <f t="shared" si="18"/>
        <v>►</v>
      </c>
      <c r="C430" s="5"/>
      <c r="D430" s="5"/>
      <c r="E430" s="5"/>
      <c r="F430" s="5"/>
      <c r="G430" s="5"/>
      <c r="H430" s="5"/>
      <c r="I430" s="5"/>
      <c r="J430" s="5"/>
      <c r="K430" s="5"/>
      <c r="L430" s="5"/>
      <c r="M430" s="5"/>
      <c r="N430" s="5"/>
      <c r="P430" s="3172" t="s">
        <v>1986</v>
      </c>
      <c r="Q430" s="3170"/>
      <c r="R430" s="3170"/>
      <c r="S430" s="3170"/>
      <c r="T430" s="3170"/>
      <c r="U430" s="3170"/>
      <c r="V430" s="3170"/>
      <c r="W430" s="3170"/>
      <c r="X430" s="3170"/>
      <c r="Y430" s="3170"/>
      <c r="Z430" s="5"/>
      <c r="AA430" s="5"/>
      <c r="AB430" s="216">
        <v>1</v>
      </c>
    </row>
    <row r="431" spans="2:28" ht="15.75">
      <c r="B431" s="187" t="str">
        <f t="shared" si="18"/>
        <v>►</v>
      </c>
      <c r="C431" s="5"/>
      <c r="D431" s="5"/>
      <c r="E431" s="5"/>
      <c r="F431" s="5"/>
      <c r="G431" s="5"/>
      <c r="H431" s="5"/>
      <c r="I431" s="5"/>
      <c r="J431" s="5"/>
      <c r="K431" s="5"/>
      <c r="L431" s="5"/>
      <c r="M431" s="5"/>
      <c r="N431" s="5"/>
      <c r="P431" s="3171"/>
      <c r="Q431" s="3170"/>
      <c r="R431" s="3170"/>
      <c r="S431" s="3170"/>
      <c r="T431" s="3170"/>
      <c r="U431" s="3170"/>
      <c r="V431" s="3170"/>
      <c r="W431" s="3170"/>
      <c r="X431" s="3170"/>
      <c r="Y431" s="3170"/>
      <c r="Z431" s="5"/>
      <c r="AA431" s="5"/>
      <c r="AB431" s="216">
        <v>1</v>
      </c>
    </row>
    <row r="432" spans="2:28" ht="15.75">
      <c r="B432" s="187" t="str">
        <f t="shared" si="18"/>
        <v>►</v>
      </c>
      <c r="C432" s="5"/>
      <c r="D432" s="5"/>
      <c r="E432" s="5"/>
      <c r="F432" s="5"/>
      <c r="G432" s="5"/>
      <c r="H432" s="5"/>
      <c r="I432" s="5"/>
      <c r="J432" s="5"/>
      <c r="K432" s="5"/>
      <c r="L432" s="5"/>
      <c r="M432" s="5"/>
      <c r="N432" s="5"/>
      <c r="P432" s="3173" t="s">
        <v>1987</v>
      </c>
      <c r="Q432" s="3170"/>
      <c r="R432" s="3170"/>
      <c r="S432" s="3170"/>
      <c r="T432" s="3170"/>
      <c r="U432" s="3170"/>
      <c r="V432" s="3170"/>
      <c r="W432" s="3170"/>
      <c r="X432" s="3170"/>
      <c r="Y432" s="3170"/>
      <c r="Z432" s="5"/>
      <c r="AA432" s="5"/>
      <c r="AB432" s="216">
        <v>1</v>
      </c>
    </row>
    <row r="433" spans="2:28" ht="15.75">
      <c r="B433" s="187" t="str">
        <f t="shared" si="18"/>
        <v>►</v>
      </c>
      <c r="C433" s="5"/>
      <c r="D433" s="5"/>
      <c r="E433" s="5"/>
      <c r="F433" s="5"/>
      <c r="G433" s="5"/>
      <c r="H433" s="5"/>
      <c r="I433" s="5"/>
      <c r="J433" s="5"/>
      <c r="K433" s="5"/>
      <c r="L433" s="5"/>
      <c r="M433" s="5"/>
      <c r="N433" s="5"/>
      <c r="P433" s="3171"/>
      <c r="Q433" s="3170"/>
      <c r="R433" s="3170"/>
      <c r="S433" s="3170"/>
      <c r="T433" s="3170"/>
      <c r="U433" s="3170"/>
      <c r="V433" s="3170"/>
      <c r="W433" s="3170"/>
      <c r="X433" s="3170"/>
      <c r="Y433" s="3170"/>
      <c r="Z433" s="5"/>
      <c r="AA433" s="5"/>
      <c r="AB433" s="216">
        <v>1</v>
      </c>
    </row>
    <row r="434" spans="2:28" ht="15.75">
      <c r="B434" s="187" t="str">
        <f t="shared" si="18"/>
        <v>►</v>
      </c>
      <c r="C434" s="5"/>
      <c r="D434" s="5"/>
      <c r="E434" s="5"/>
      <c r="F434" s="5"/>
      <c r="G434" s="5"/>
      <c r="H434" s="5"/>
      <c r="I434" s="5"/>
      <c r="J434" s="5"/>
      <c r="K434" s="5"/>
      <c r="L434" s="5"/>
      <c r="M434" s="5"/>
      <c r="N434" s="5"/>
      <c r="P434" s="3171"/>
      <c r="Q434" s="3170"/>
      <c r="R434" s="3170"/>
      <c r="S434" s="3170"/>
      <c r="T434" s="3170"/>
      <c r="U434" s="3170"/>
      <c r="V434" s="3170"/>
      <c r="W434" s="3170"/>
      <c r="X434" s="3170"/>
      <c r="Y434" s="3170"/>
      <c r="Z434" s="5"/>
      <c r="AA434" s="5"/>
      <c r="AB434" s="216">
        <v>1</v>
      </c>
    </row>
    <row r="435" spans="2:28" ht="15.75">
      <c r="B435" s="187" t="str">
        <f t="shared" si="18"/>
        <v>►</v>
      </c>
      <c r="C435" s="5"/>
      <c r="D435" s="5"/>
      <c r="E435" s="5"/>
      <c r="F435" s="5"/>
      <c r="G435" s="5"/>
      <c r="H435" s="5"/>
      <c r="I435" s="5"/>
      <c r="J435" s="5"/>
      <c r="K435" s="5"/>
      <c r="L435" s="5"/>
      <c r="M435" s="5"/>
      <c r="N435" s="5"/>
      <c r="P435" s="3172" t="s">
        <v>1988</v>
      </c>
      <c r="Q435" s="3170"/>
      <c r="R435" s="3170"/>
      <c r="S435" s="3170"/>
      <c r="T435" s="3170"/>
      <c r="U435" s="3170"/>
      <c r="V435" s="3170"/>
      <c r="W435" s="3170"/>
      <c r="X435" s="3170"/>
      <c r="Y435" s="3170"/>
      <c r="Z435" s="5"/>
      <c r="AA435" s="5"/>
      <c r="AB435" s="216">
        <v>1</v>
      </c>
    </row>
    <row r="436" spans="2:28" ht="15.75">
      <c r="B436" s="187" t="str">
        <f t="shared" si="18"/>
        <v>►</v>
      </c>
      <c r="C436" s="5"/>
      <c r="D436" s="5"/>
      <c r="E436" s="5"/>
      <c r="F436" s="5"/>
      <c r="G436" s="5"/>
      <c r="H436" s="5"/>
      <c r="I436" s="5"/>
      <c r="J436" s="5"/>
      <c r="K436" s="5"/>
      <c r="L436" s="5"/>
      <c r="M436" s="5"/>
      <c r="N436" s="5"/>
      <c r="P436" s="3170"/>
      <c r="Q436" s="3170"/>
      <c r="R436" s="3170"/>
      <c r="S436" s="3170"/>
      <c r="T436" s="3170"/>
      <c r="U436" s="3170"/>
      <c r="V436" s="3170"/>
      <c r="W436" s="3170"/>
      <c r="X436" s="3170"/>
      <c r="Y436" s="3170"/>
      <c r="Z436" s="5"/>
      <c r="AA436" s="5"/>
      <c r="AB436" s="216">
        <v>1</v>
      </c>
    </row>
    <row r="437" spans="2:28" ht="15.75">
      <c r="B437" s="187" t="str">
        <f t="shared" si="18"/>
        <v>►</v>
      </c>
      <c r="C437" s="5"/>
      <c r="D437" s="5"/>
      <c r="E437" s="5"/>
      <c r="F437" s="5"/>
      <c r="G437" s="5"/>
      <c r="H437" s="5"/>
      <c r="I437" s="5"/>
      <c r="J437" s="5"/>
      <c r="K437" s="5"/>
      <c r="L437" s="5"/>
      <c r="M437" s="5"/>
      <c r="N437" s="5"/>
      <c r="P437" s="3170"/>
      <c r="Q437" s="3170"/>
      <c r="R437" s="3170"/>
      <c r="S437" s="3170"/>
      <c r="T437" s="3170"/>
      <c r="U437" s="3170"/>
      <c r="V437" s="3170"/>
      <c r="W437" s="3170"/>
      <c r="X437" s="3170"/>
      <c r="Y437" s="3170"/>
      <c r="Z437" s="5"/>
      <c r="AA437" s="5"/>
      <c r="AB437" s="216">
        <v>1</v>
      </c>
    </row>
    <row r="438" spans="2:28" ht="18">
      <c r="B438" s="187" t="str">
        <f t="shared" si="18"/>
        <v>►</v>
      </c>
      <c r="C438" s="5"/>
      <c r="D438" s="5"/>
      <c r="E438" s="5"/>
      <c r="F438" s="5"/>
      <c r="G438" s="5"/>
      <c r="H438" s="5"/>
      <c r="I438" s="5"/>
      <c r="J438" s="5"/>
      <c r="K438" s="5"/>
      <c r="L438" s="5"/>
      <c r="M438" s="5"/>
      <c r="N438" s="5"/>
      <c r="P438" s="3169" t="s">
        <v>1989</v>
      </c>
      <c r="Q438" s="3170"/>
      <c r="R438" s="3170"/>
      <c r="S438" s="3170"/>
      <c r="T438" s="3170"/>
      <c r="U438" s="3170"/>
      <c r="V438" s="3170"/>
      <c r="W438" s="3170"/>
      <c r="X438" s="3170"/>
      <c r="Y438" s="3170"/>
      <c r="Z438" s="5"/>
      <c r="AA438" s="5"/>
      <c r="AB438" s="216">
        <v>1</v>
      </c>
    </row>
    <row r="439" spans="2:28" ht="15.75">
      <c r="B439" s="187" t="str">
        <f t="shared" si="18"/>
        <v>►</v>
      </c>
      <c r="C439" s="5"/>
      <c r="D439" s="5"/>
      <c r="E439" s="5"/>
      <c r="F439" s="5"/>
      <c r="G439" s="5"/>
      <c r="H439" s="5"/>
      <c r="I439" s="5"/>
      <c r="J439" s="5"/>
      <c r="K439" s="5"/>
      <c r="L439" s="5"/>
      <c r="M439" s="5"/>
      <c r="N439" s="5"/>
      <c r="P439" s="3171"/>
      <c r="Q439" s="3170"/>
      <c r="R439" s="3170"/>
      <c r="S439" s="3170"/>
      <c r="T439" s="3170"/>
      <c r="U439" s="3170"/>
      <c r="V439" s="3170"/>
      <c r="W439" s="3170"/>
      <c r="X439" s="3170"/>
      <c r="Y439" s="3170"/>
      <c r="Z439" s="5"/>
      <c r="AA439" s="5"/>
      <c r="AB439" s="216">
        <v>1</v>
      </c>
    </row>
    <row r="440" spans="2:28" ht="15.75">
      <c r="B440" s="187" t="str">
        <f t="shared" si="18"/>
        <v>►</v>
      </c>
      <c r="C440" s="5"/>
      <c r="D440" s="5"/>
      <c r="E440" s="5"/>
      <c r="F440" s="5"/>
      <c r="G440" s="5"/>
      <c r="H440" s="5"/>
      <c r="I440" s="5"/>
      <c r="J440" s="5"/>
      <c r="K440" s="5"/>
      <c r="L440" s="5"/>
      <c r="M440" s="5"/>
      <c r="N440" s="5"/>
      <c r="P440" s="3173" t="s">
        <v>1990</v>
      </c>
      <c r="Q440" s="3170"/>
      <c r="R440" s="3170"/>
      <c r="S440" s="3170"/>
      <c r="T440" s="3170"/>
      <c r="U440" s="3170"/>
      <c r="V440" s="3170"/>
      <c r="W440" s="3170"/>
      <c r="X440" s="3170"/>
      <c r="Y440" s="3170"/>
      <c r="Z440" s="5"/>
      <c r="AA440" s="5"/>
      <c r="AB440" s="216">
        <v>1</v>
      </c>
    </row>
    <row r="441" spans="2:28" ht="15.75">
      <c r="B441" s="187" t="str">
        <f t="shared" si="18"/>
        <v>►</v>
      </c>
      <c r="C441" s="5"/>
      <c r="D441" s="5"/>
      <c r="E441" s="5"/>
      <c r="F441" s="5"/>
      <c r="G441" s="5"/>
      <c r="H441" s="5"/>
      <c r="I441" s="5"/>
      <c r="J441" s="5"/>
      <c r="K441" s="5"/>
      <c r="L441" s="5"/>
      <c r="M441" s="5"/>
      <c r="N441" s="5"/>
      <c r="P441" s="3173" t="s">
        <v>1991</v>
      </c>
      <c r="Q441" s="3170"/>
      <c r="R441" s="3170"/>
      <c r="S441" s="3170"/>
      <c r="T441" s="3170"/>
      <c r="U441" s="3170"/>
      <c r="V441" s="3170"/>
      <c r="W441" s="3170"/>
      <c r="X441" s="3170"/>
      <c r="Y441" s="3170"/>
      <c r="Z441" s="5"/>
      <c r="AA441" s="5"/>
      <c r="AB441" s="216">
        <v>1</v>
      </c>
    </row>
    <row r="442" spans="2:28" ht="15.75">
      <c r="B442" s="187" t="str">
        <f t="shared" si="18"/>
        <v>►</v>
      </c>
      <c r="C442" s="5"/>
      <c r="D442" s="5"/>
      <c r="E442" s="5"/>
      <c r="F442" s="5"/>
      <c r="G442" s="5"/>
      <c r="H442" s="5"/>
      <c r="I442" s="5"/>
      <c r="J442" s="5"/>
      <c r="K442" s="5"/>
      <c r="L442" s="5"/>
      <c r="M442" s="5"/>
      <c r="N442" s="5"/>
      <c r="P442" s="3172" t="s">
        <v>1992</v>
      </c>
      <c r="Q442" s="3170"/>
      <c r="R442" s="3170"/>
      <c r="S442" s="3170"/>
      <c r="T442" s="3170"/>
      <c r="U442" s="3170"/>
      <c r="V442" s="3170"/>
      <c r="W442" s="3170"/>
      <c r="X442" s="3170"/>
      <c r="Y442" s="3170"/>
      <c r="Z442" s="5"/>
      <c r="AA442" s="5"/>
      <c r="AB442" s="216">
        <v>1</v>
      </c>
    </row>
    <row r="443" spans="2:28" ht="15.75">
      <c r="B443" s="187" t="str">
        <f t="shared" si="18"/>
        <v>►</v>
      </c>
      <c r="C443" s="5"/>
      <c r="D443" s="5"/>
      <c r="E443" s="5"/>
      <c r="F443" s="5"/>
      <c r="G443" s="5"/>
      <c r="H443" s="5"/>
      <c r="I443" s="5"/>
      <c r="J443" s="5"/>
      <c r="K443" s="5"/>
      <c r="L443" s="5"/>
      <c r="M443" s="5"/>
      <c r="N443" s="5"/>
      <c r="P443" s="3172" t="s">
        <v>1993</v>
      </c>
      <c r="Q443" s="3170"/>
      <c r="R443" s="3170"/>
      <c r="S443" s="3170"/>
      <c r="T443" s="3170"/>
      <c r="U443" s="3170"/>
      <c r="V443" s="3170"/>
      <c r="W443" s="3170"/>
      <c r="X443" s="3170"/>
      <c r="Y443" s="3170"/>
      <c r="Z443" s="5"/>
      <c r="AA443" s="5"/>
      <c r="AB443" s="216">
        <v>1</v>
      </c>
    </row>
    <row r="444" spans="2:28" ht="15.75">
      <c r="B444" s="187" t="str">
        <f t="shared" si="18"/>
        <v>►</v>
      </c>
      <c r="C444" s="5"/>
      <c r="D444" s="5"/>
      <c r="E444" s="5"/>
      <c r="F444" s="5"/>
      <c r="G444" s="5"/>
      <c r="H444" s="5"/>
      <c r="I444" s="5"/>
      <c r="J444" s="5"/>
      <c r="K444" s="5"/>
      <c r="L444" s="5"/>
      <c r="M444" s="5"/>
      <c r="N444" s="5"/>
      <c r="P444" s="3170"/>
      <c r="Q444" s="3170"/>
      <c r="R444" s="3170"/>
      <c r="S444" s="3170"/>
      <c r="T444" s="3170"/>
      <c r="U444" s="3170"/>
      <c r="V444" s="3170"/>
      <c r="W444" s="3170"/>
      <c r="X444" s="3170"/>
      <c r="Y444" s="3170"/>
      <c r="Z444" s="5"/>
      <c r="AA444" s="5"/>
      <c r="AB444" s="216">
        <v>1</v>
      </c>
    </row>
    <row r="445" spans="2:28" ht="15.75">
      <c r="B445" s="187" t="str">
        <f t="shared" si="18"/>
        <v>►</v>
      </c>
      <c r="C445" s="5"/>
      <c r="D445" s="5"/>
      <c r="E445" s="5"/>
      <c r="F445" s="5"/>
      <c r="G445" s="5"/>
      <c r="H445" s="5"/>
      <c r="I445" s="5"/>
      <c r="J445" s="5"/>
      <c r="K445" s="5"/>
      <c r="L445" s="5"/>
      <c r="M445" s="5"/>
      <c r="N445" s="5"/>
      <c r="P445" s="3170" t="s">
        <v>1994</v>
      </c>
      <c r="Q445" s="3170"/>
      <c r="R445" s="3170"/>
      <c r="S445" s="3170"/>
      <c r="T445" s="3170"/>
      <c r="U445" s="3170"/>
      <c r="V445" s="3170"/>
      <c r="W445" s="3170"/>
      <c r="X445" s="3170"/>
      <c r="Y445" s="3170"/>
      <c r="Z445" s="5"/>
      <c r="AA445" s="5"/>
      <c r="AB445" s="216">
        <v>1</v>
      </c>
    </row>
    <row r="446" spans="2:28" ht="15.75">
      <c r="B446" s="187" t="str">
        <f t="shared" si="18"/>
        <v>►</v>
      </c>
      <c r="C446" s="5"/>
      <c r="D446" s="5"/>
      <c r="E446" s="5"/>
      <c r="F446" s="5"/>
      <c r="G446" s="5"/>
      <c r="H446" s="5"/>
      <c r="I446" s="5"/>
      <c r="J446" s="5"/>
      <c r="K446" s="5"/>
      <c r="L446" s="5"/>
      <c r="M446" s="5"/>
      <c r="N446" s="5"/>
      <c r="P446" s="3170"/>
      <c r="Q446" s="3170"/>
      <c r="R446" s="3170"/>
      <c r="S446" s="3170"/>
      <c r="T446" s="3170"/>
      <c r="U446" s="3170"/>
      <c r="V446" s="3170"/>
      <c r="W446" s="3170"/>
      <c r="X446" s="3170"/>
      <c r="Y446" s="3170"/>
      <c r="Z446" s="5"/>
      <c r="AA446" s="5"/>
      <c r="AB446" s="216">
        <v>1</v>
      </c>
    </row>
    <row r="447" spans="2:28" ht="15.75">
      <c r="B447" s="187" t="str">
        <f t="shared" si="18"/>
        <v>►</v>
      </c>
      <c r="C447" s="5"/>
      <c r="D447" s="5"/>
      <c r="E447" s="5"/>
      <c r="F447" s="5"/>
      <c r="G447" s="5"/>
      <c r="H447" s="5"/>
      <c r="I447" s="5"/>
      <c r="J447" s="5"/>
      <c r="K447" s="5"/>
      <c r="L447" s="5"/>
      <c r="M447" s="5"/>
      <c r="N447" s="5"/>
      <c r="P447" s="5"/>
      <c r="Q447" s="5"/>
      <c r="R447" s="5"/>
      <c r="S447" s="5"/>
      <c r="T447" s="5"/>
      <c r="U447" s="5"/>
      <c r="V447" s="5"/>
      <c r="W447" s="5"/>
      <c r="X447" s="5"/>
      <c r="Y447" s="5"/>
      <c r="Z447" s="5"/>
      <c r="AA447" s="5"/>
      <c r="AB447" s="216">
        <v>1</v>
      </c>
    </row>
    <row r="448" spans="2:28">
      <c r="C448" s="5"/>
      <c r="D448" s="5"/>
      <c r="E448" s="5"/>
      <c r="F448" s="5"/>
      <c r="G448" s="5"/>
      <c r="H448" s="5"/>
      <c r="I448" s="5"/>
      <c r="J448" s="5"/>
      <c r="K448" s="5"/>
      <c r="L448" s="5"/>
      <c r="M448" s="5"/>
      <c r="N448" s="5"/>
      <c r="P448" s="5"/>
      <c r="Q448" s="5"/>
      <c r="R448" s="5"/>
      <c r="S448" s="5"/>
      <c r="T448" s="5"/>
      <c r="U448" s="5"/>
      <c r="V448" s="5"/>
      <c r="W448" s="5"/>
      <c r="X448" s="5"/>
      <c r="Y448" s="5"/>
      <c r="Z448" s="5"/>
      <c r="AA448" s="5"/>
      <c r="AB448" s="216">
        <v>1</v>
      </c>
    </row>
    <row r="449" spans="1:30">
      <c r="P449" s="5"/>
      <c r="Q449" s="5"/>
      <c r="R449" s="5"/>
      <c r="S449" s="5"/>
      <c r="T449" s="5"/>
      <c r="U449" s="5"/>
      <c r="V449" s="5"/>
      <c r="W449" s="5"/>
      <c r="X449" s="5"/>
      <c r="Y449" s="5"/>
      <c r="Z449" s="5"/>
      <c r="AA449" s="5"/>
      <c r="AB449" s="629" t="s">
        <v>972</v>
      </c>
    </row>
    <row r="450" spans="1:30">
      <c r="A450" s="216">
        <v>1</v>
      </c>
      <c r="B450" s="216">
        <v>1</v>
      </c>
      <c r="C450" s="216">
        <v>1</v>
      </c>
      <c r="D450" s="216">
        <v>1</v>
      </c>
      <c r="E450" s="216">
        <v>1</v>
      </c>
      <c r="F450" s="216">
        <v>1</v>
      </c>
      <c r="G450" s="216">
        <v>1</v>
      </c>
      <c r="H450" s="216">
        <v>1</v>
      </c>
      <c r="I450" s="216">
        <v>1</v>
      </c>
      <c r="J450" s="216">
        <v>1</v>
      </c>
      <c r="K450" s="216">
        <v>1</v>
      </c>
      <c r="L450" s="216">
        <v>1</v>
      </c>
      <c r="M450" s="216">
        <v>1</v>
      </c>
      <c r="N450" s="216">
        <v>1</v>
      </c>
      <c r="O450" s="216">
        <v>1</v>
      </c>
      <c r="P450" s="216">
        <v>1</v>
      </c>
      <c r="Q450" s="216">
        <v>1</v>
      </c>
      <c r="R450" s="216">
        <v>1</v>
      </c>
      <c r="S450" s="216">
        <v>1</v>
      </c>
      <c r="T450" s="216">
        <v>1</v>
      </c>
      <c r="U450" s="216">
        <v>1</v>
      </c>
      <c r="V450" s="216">
        <v>1</v>
      </c>
      <c r="W450" s="216">
        <v>1</v>
      </c>
      <c r="X450" s="216">
        <v>1</v>
      </c>
      <c r="Y450" s="216">
        <v>1</v>
      </c>
      <c r="Z450" s="216">
        <v>1</v>
      </c>
      <c r="AA450" s="216">
        <v>1</v>
      </c>
      <c r="AB450" s="1" t="str">
        <f>ADDRESS(ROW(),COLUMN(),4)</f>
        <v>AB450</v>
      </c>
      <c r="AC450" s="630"/>
      <c r="AD450" s="631" t="str">
        <f>ADDRESS(ROW(),COLUMN(),4)</f>
        <v>AD450</v>
      </c>
    </row>
  </sheetData>
  <mergeCells count="56">
    <mergeCell ref="B86:B87"/>
    <mergeCell ref="C86:H87"/>
    <mergeCell ref="K86:P87"/>
    <mergeCell ref="R86:R87"/>
    <mergeCell ref="S86:X87"/>
    <mergeCell ref="B80:B81"/>
    <mergeCell ref="C80:H81"/>
    <mergeCell ref="K80:P81"/>
    <mergeCell ref="R80:R81"/>
    <mergeCell ref="S80:X81"/>
    <mergeCell ref="B73:B74"/>
    <mergeCell ref="C73:H74"/>
    <mergeCell ref="K73:P74"/>
    <mergeCell ref="B77:B78"/>
    <mergeCell ref="C77:H78"/>
    <mergeCell ref="K77:P78"/>
    <mergeCell ref="J77:J78"/>
    <mergeCell ref="J73:J74"/>
    <mergeCell ref="S73:X74"/>
    <mergeCell ref="S92:X93"/>
    <mergeCell ref="K95:P96"/>
    <mergeCell ref="K98:P99"/>
    <mergeCell ref="K101:P102"/>
    <mergeCell ref="R77:R78"/>
    <mergeCell ref="S77:X78"/>
    <mergeCell ref="K83:P84"/>
    <mergeCell ref="R83:R84"/>
    <mergeCell ref="S83:X84"/>
    <mergeCell ref="K89:P90"/>
    <mergeCell ref="R89:R90"/>
    <mergeCell ref="S89:X90"/>
    <mergeCell ref="K92:P93"/>
    <mergeCell ref="R92:R93"/>
    <mergeCell ref="C104:H105"/>
    <mergeCell ref="R73:R74"/>
    <mergeCell ref="K104:P105"/>
    <mergeCell ref="C95:H96"/>
    <mergeCell ref="C98:H99"/>
    <mergeCell ref="C101:H102"/>
    <mergeCell ref="C83:H84"/>
    <mergeCell ref="B104:B105"/>
    <mergeCell ref="J83:J84"/>
    <mergeCell ref="J80:J81"/>
    <mergeCell ref="J89:J90"/>
    <mergeCell ref="J86:J87"/>
    <mergeCell ref="J104:J105"/>
    <mergeCell ref="J95:J96"/>
    <mergeCell ref="J98:J99"/>
    <mergeCell ref="J101:J102"/>
    <mergeCell ref="J92:J93"/>
    <mergeCell ref="B98:B99"/>
    <mergeCell ref="B101:B102"/>
    <mergeCell ref="B95:B96"/>
    <mergeCell ref="B83:B84"/>
    <mergeCell ref="B89:B90"/>
    <mergeCell ref="C89:H90"/>
  </mergeCells>
  <hyperlinks>
    <hyperlink ref="B5" r:id="rId1" xr:uid="{A1A3CF7A-95F2-4768-81AA-5CD493B1D1B4}"/>
    <hyperlink ref="B7" r:id="rId2" xr:uid="{9A1B888C-251B-43AC-93AC-6C51A5C56AB2}"/>
    <hyperlink ref="K5" r:id="rId3" display="https://www.hotellerie-restauration.ac-versailles.fr/IMG/pdf/socle_des_cocktails_de_re_ference_-_version_finale_-_12-2024.pdf" xr:uid="{75BA2710-2015-415F-AFAB-31B8314B8D58}"/>
    <hyperlink ref="K7" r:id="rId4" display="http://www.apeb-mcb.fr/medias/files/ccc-v2-04juillet2020.pdf" xr:uid="{2864745A-5FD0-4AD4-A03E-0BF4037B417E}"/>
    <hyperlink ref="K9" r:id="rId5" display="https://www.apeb-mcb.fr/pages/l-association/l-a-p-e-b/" xr:uid="{D9AD92E4-F1A3-4F29-9852-A1FFE9973286}"/>
    <hyperlink ref="B11" r:id="rId6" xr:uid="{949F4742-15FC-4B15-97B1-3B35917E28EA}"/>
    <hyperlink ref="B13" r:id="rId7" xr:uid="{D9058A04-6355-4238-9A99-CB85266A5E28}"/>
    <hyperlink ref="B15" r:id="rId8" display="Associations professionnelles et syndicats" xr:uid="{08ED8BF0-4444-4170-92BF-748678EA6D88}"/>
    <hyperlink ref="B17" r:id="rId9" xr:uid="{34A0C060-944F-499D-A8DF-5A2E37A9DB39}"/>
    <hyperlink ref="B19" r:id="rId10" xr:uid="{4244477A-FBBA-404D-9373-9A3AE5DD69AF}"/>
    <hyperlink ref="K11" r:id="rId11" xr:uid="{6561EC46-9EAF-4ED6-ABF3-F4CEBD4A4FAF}"/>
    <hyperlink ref="K13" r:id="rId12" xr:uid="{F06BFAAB-4EC0-45B5-BB0C-1E1AB454EDC1}"/>
    <hyperlink ref="K15" r:id="rId13" xr:uid="{FDC1E6A8-265C-4442-8732-F3D49E7B06E2}"/>
    <hyperlink ref="K17" r:id="rId14" xr:uid="{BA7102EA-446A-41DC-B934-C962646D61B9}"/>
    <hyperlink ref="K19" r:id="rId15" xr:uid="{9D9AB1B5-04B0-4618-A7A7-8BA0FD97ADF3}"/>
    <hyperlink ref="K21" r:id="rId16" xr:uid="{F60466C5-D427-4903-985A-960F31B79F70}"/>
  </hyperlinks>
  <pageMargins left="0.7" right="0.7" top="0.75" bottom="0.75" header="0.3" footer="0.3"/>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757A3-6B45-4335-9175-54E6E6DDB7DC}">
  <dimension ref="A1:V174"/>
  <sheetViews>
    <sheetView workbookViewId="0">
      <selection activeCell="B17" sqref="B17"/>
    </sheetView>
  </sheetViews>
  <sheetFormatPr baseColWidth="10" defaultRowHeight="15"/>
  <cols>
    <col min="20" max="20" width="8.7109375" style="213" customWidth="1"/>
    <col min="21" max="21" width="11.42578125" style="212"/>
    <col min="22" max="22" width="43.5703125" style="212" customWidth="1"/>
  </cols>
  <sheetData>
    <row r="1" spans="1:22">
      <c r="A1" s="2861" t="s">
        <v>5197</v>
      </c>
      <c r="B1" s="5"/>
      <c r="C1" s="5"/>
      <c r="D1" s="5"/>
      <c r="E1" s="5"/>
      <c r="F1" s="5"/>
      <c r="G1" s="5"/>
      <c r="H1" s="5"/>
      <c r="I1" s="5"/>
      <c r="J1" s="5"/>
      <c r="K1" s="99"/>
      <c r="L1" s="99"/>
      <c r="M1" s="99"/>
      <c r="N1" s="99"/>
      <c r="O1" s="99"/>
      <c r="P1" s="99"/>
      <c r="Q1" s="99"/>
      <c r="R1" s="99"/>
      <c r="S1" s="99"/>
      <c r="T1" s="216">
        <v>1</v>
      </c>
      <c r="U1" s="584" t="str">
        <f>SUBSTITUTE(ADDRESS(1,COLUMN(),4),"1","")</f>
        <v>U</v>
      </c>
      <c r="V1" s="585" t="str">
        <f>SUBSTITUTE(ADDRESS(1,COLUMN(),4),"1","")</f>
        <v>V</v>
      </c>
    </row>
    <row r="2" spans="1:22">
      <c r="A2" s="5"/>
      <c r="B2" s="5"/>
      <c r="C2" s="5"/>
      <c r="D2" s="5"/>
      <c r="E2" s="5"/>
      <c r="F2" s="5"/>
      <c r="G2" s="5"/>
      <c r="H2" s="5"/>
      <c r="I2" s="5"/>
      <c r="J2" s="5"/>
      <c r="K2" s="99"/>
      <c r="L2" s="99"/>
      <c r="M2" s="99"/>
      <c r="N2" s="99"/>
      <c r="O2" s="99"/>
      <c r="P2" s="99"/>
      <c r="Q2" s="99"/>
      <c r="R2" s="99"/>
      <c r="S2" s="99"/>
      <c r="T2" s="216">
        <v>1</v>
      </c>
      <c r="U2" s="11"/>
      <c r="V2" s="11" t="s">
        <v>2004</v>
      </c>
    </row>
    <row r="3" spans="1:22" ht="15.75">
      <c r="A3" s="5"/>
      <c r="B3" s="5"/>
      <c r="C3" s="5" t="s">
        <v>931</v>
      </c>
      <c r="D3" s="5"/>
      <c r="E3" s="5"/>
      <c r="F3" s="5"/>
      <c r="G3" s="5"/>
      <c r="H3" s="5"/>
      <c r="I3" s="5"/>
      <c r="J3" s="5"/>
      <c r="K3" s="99"/>
      <c r="L3" s="99"/>
      <c r="M3" s="99"/>
      <c r="N3" s="99"/>
      <c r="O3" s="99"/>
      <c r="P3" s="99"/>
      <c r="Q3" s="99"/>
      <c r="R3" s="99"/>
      <c r="S3" s="99"/>
      <c r="T3" s="216">
        <v>1</v>
      </c>
      <c r="U3" s="23" cm="1">
        <f t="array" ref="U3">COUNTA(A1:T174+COUNTBLANK(A1:T174))</f>
        <v>3480</v>
      </c>
      <c r="V3" s="24" t="str">
        <f>"cellules entre"&amp;" " &amp;A1&amp;" et  "&amp;T174</f>
        <v>cellules entre A1 et  T174</v>
      </c>
    </row>
    <row r="4" spans="1:22" ht="15.75">
      <c r="A4" s="5"/>
      <c r="B4" s="2711" t="s">
        <v>1269</v>
      </c>
      <c r="C4" s="46" t="s">
        <v>930</v>
      </c>
      <c r="D4" s="5"/>
      <c r="E4" s="5"/>
      <c r="F4" s="5"/>
      <c r="G4" s="5"/>
      <c r="H4" s="5"/>
      <c r="I4" s="5"/>
      <c r="J4" s="5"/>
      <c r="K4" s="99"/>
      <c r="L4" s="99"/>
      <c r="M4" s="99"/>
      <c r="N4" s="99"/>
      <c r="O4" s="99"/>
      <c r="P4" s="99"/>
      <c r="Q4" s="99"/>
      <c r="R4" s="99"/>
      <c r="S4" s="99"/>
      <c r="T4" s="216">
        <v>1</v>
      </c>
      <c r="U4" s="23">
        <f>COUNTA(A1:T174)</f>
        <v>443</v>
      </c>
      <c r="V4" s="24" t="s">
        <v>2006</v>
      </c>
    </row>
    <row r="5" spans="1:22" ht="15.75">
      <c r="A5" s="5"/>
      <c r="B5" s="5"/>
      <c r="C5" s="5"/>
      <c r="D5" s="5"/>
      <c r="E5" s="5"/>
      <c r="F5" s="5"/>
      <c r="G5" s="5"/>
      <c r="H5" s="5"/>
      <c r="I5" s="5"/>
      <c r="J5" s="5"/>
      <c r="K5" s="5"/>
      <c r="L5" s="5"/>
      <c r="M5" s="5"/>
      <c r="N5" s="99"/>
      <c r="O5" s="99"/>
      <c r="P5" s="99"/>
      <c r="Q5" s="99"/>
      <c r="R5" s="99"/>
      <c r="S5" s="99"/>
      <c r="T5" s="216">
        <v>1</v>
      </c>
      <c r="U5" s="23">
        <f>COUNTBLANK(A1:T174)</f>
        <v>3037</v>
      </c>
      <c r="V5" s="24" t="s">
        <v>21</v>
      </c>
    </row>
    <row r="6" spans="1:22" ht="15.75">
      <c r="A6" s="5"/>
      <c r="B6" s="5"/>
      <c r="C6" s="5" t="s">
        <v>932</v>
      </c>
      <c r="D6" s="5"/>
      <c r="E6" s="5"/>
      <c r="F6" s="5"/>
      <c r="G6" s="5"/>
      <c r="H6" s="5"/>
      <c r="I6" s="5"/>
      <c r="J6" s="5"/>
      <c r="K6" s="5"/>
      <c r="L6" s="5"/>
      <c r="M6" s="5"/>
      <c r="N6" s="99"/>
      <c r="O6" s="99"/>
      <c r="P6" s="99"/>
      <c r="Q6" s="99"/>
      <c r="R6" s="99"/>
      <c r="S6" s="99"/>
      <c r="T6" s="216">
        <v>1</v>
      </c>
      <c r="U6" s="23">
        <f>SUM(T1:T149)+2</f>
        <v>151</v>
      </c>
      <c r="V6" s="24" t="s">
        <v>392</v>
      </c>
    </row>
    <row r="7" spans="1:22" ht="15.75">
      <c r="A7" s="5"/>
      <c r="B7" s="2711" t="s">
        <v>1269</v>
      </c>
      <c r="C7" s="46" t="s">
        <v>933</v>
      </c>
      <c r="D7" s="5"/>
      <c r="E7" s="5"/>
      <c r="F7" s="5"/>
      <c r="G7" s="5"/>
      <c r="H7" s="5"/>
      <c r="I7" s="5"/>
      <c r="J7" s="5"/>
      <c r="K7" s="5"/>
      <c r="L7" s="5"/>
      <c r="M7" s="5"/>
      <c r="N7" s="99"/>
      <c r="O7" s="99"/>
      <c r="P7" s="99"/>
      <c r="Q7" s="99"/>
      <c r="R7" s="99"/>
      <c r="S7" s="99"/>
      <c r="T7" s="216">
        <v>1</v>
      </c>
      <c r="U7" s="23" cm="1">
        <f t="array" ref="U7">SUM(A174:S174+1)</f>
        <v>38</v>
      </c>
      <c r="V7" s="24" t="s">
        <v>2009</v>
      </c>
    </row>
    <row r="8" spans="1:22">
      <c r="A8" s="5"/>
      <c r="B8" s="5"/>
      <c r="C8" s="5"/>
      <c r="D8" s="5"/>
      <c r="E8" s="5"/>
      <c r="F8" s="5"/>
      <c r="G8" s="5"/>
      <c r="H8" s="5"/>
      <c r="I8" s="5"/>
      <c r="J8" s="5"/>
      <c r="K8" s="5"/>
      <c r="L8" s="5"/>
      <c r="M8" s="5"/>
      <c r="N8" s="99"/>
      <c r="O8" s="99"/>
      <c r="P8" s="99"/>
      <c r="Q8" s="99"/>
      <c r="R8" s="99"/>
      <c r="S8" s="99"/>
      <c r="T8" s="216">
        <v>1</v>
      </c>
    </row>
    <row r="9" spans="1:22">
      <c r="A9" s="5"/>
      <c r="B9" s="5"/>
      <c r="C9" s="5" t="s">
        <v>934</v>
      </c>
      <c r="D9" s="5"/>
      <c r="E9" s="5"/>
      <c r="F9" s="5"/>
      <c r="G9" s="5"/>
      <c r="H9" s="5"/>
      <c r="I9" s="5"/>
      <c r="J9" s="5"/>
      <c r="K9" s="5"/>
      <c r="L9" s="5"/>
      <c r="M9" s="5"/>
      <c r="N9" s="99"/>
      <c r="O9" s="99"/>
      <c r="P9" s="99"/>
      <c r="Q9" s="99"/>
      <c r="R9" s="99"/>
      <c r="S9" s="99"/>
      <c r="T9" s="216">
        <v>1</v>
      </c>
    </row>
    <row r="10" spans="1:22">
      <c r="A10" s="5"/>
      <c r="B10" s="5"/>
      <c r="C10" s="5" t="s">
        <v>935</v>
      </c>
      <c r="D10" s="5"/>
      <c r="E10" s="5"/>
      <c r="F10" s="5"/>
      <c r="G10" s="5"/>
      <c r="H10" s="5"/>
      <c r="I10" s="5"/>
      <c r="J10" s="5"/>
      <c r="K10" s="5"/>
      <c r="L10" s="5"/>
      <c r="M10" s="5"/>
      <c r="N10" s="99"/>
      <c r="O10" s="99"/>
      <c r="P10" s="99"/>
      <c r="Q10" s="99"/>
      <c r="R10" s="99"/>
      <c r="S10" s="99"/>
      <c r="T10" s="216">
        <v>1</v>
      </c>
    </row>
    <row r="11" spans="1:22">
      <c r="A11" s="5"/>
      <c r="B11" s="2711" t="s">
        <v>1269</v>
      </c>
      <c r="C11" s="46" t="s">
        <v>936</v>
      </c>
      <c r="D11" s="5"/>
      <c r="E11" s="5"/>
      <c r="F11" s="5"/>
      <c r="G11" s="5"/>
      <c r="H11" s="5"/>
      <c r="I11" s="5"/>
      <c r="J11" s="5"/>
      <c r="K11" s="5"/>
      <c r="L11" s="5"/>
      <c r="M11" s="5"/>
      <c r="N11" s="99"/>
      <c r="O11" s="99"/>
      <c r="P11" s="99"/>
      <c r="Q11" s="99"/>
      <c r="R11" s="99"/>
      <c r="S11" s="99"/>
      <c r="T11" s="216">
        <v>1</v>
      </c>
    </row>
    <row r="12" spans="1:22">
      <c r="A12" s="5"/>
      <c r="C12" s="5"/>
      <c r="D12" s="5"/>
      <c r="E12" s="5"/>
      <c r="F12" s="5"/>
      <c r="G12" s="5"/>
      <c r="H12" s="5"/>
      <c r="I12" s="5"/>
      <c r="J12" s="5"/>
      <c r="K12" s="5"/>
      <c r="L12" s="5"/>
      <c r="M12" s="5"/>
      <c r="N12" s="99"/>
      <c r="O12" s="99"/>
      <c r="P12" s="99"/>
      <c r="Q12" s="99"/>
      <c r="R12" s="99"/>
      <c r="S12" s="99"/>
      <c r="T12" s="216">
        <v>1</v>
      </c>
    </row>
    <row r="13" spans="1:22">
      <c r="A13" s="5"/>
      <c r="B13" s="2711" t="s">
        <v>1269</v>
      </c>
      <c r="C13" s="46" t="s">
        <v>937</v>
      </c>
      <c r="D13" s="5"/>
      <c r="E13" s="5"/>
      <c r="F13" s="5"/>
      <c r="G13" s="5"/>
      <c r="H13" s="5"/>
      <c r="I13" s="5"/>
      <c r="J13" s="5"/>
      <c r="K13" s="5"/>
      <c r="L13" s="5"/>
      <c r="M13" s="5"/>
      <c r="N13" s="99"/>
      <c r="O13" s="99"/>
      <c r="P13" s="99"/>
      <c r="Q13" s="99"/>
      <c r="R13" s="99"/>
      <c r="S13" s="99"/>
      <c r="T13" s="216">
        <v>1</v>
      </c>
    </row>
    <row r="14" spans="1:22">
      <c r="A14" s="5"/>
      <c r="E14" s="5"/>
      <c r="F14" s="5"/>
      <c r="G14" s="5"/>
      <c r="H14" s="5"/>
      <c r="I14" s="5"/>
      <c r="J14" s="5"/>
      <c r="K14" s="5"/>
      <c r="L14" s="5"/>
      <c r="M14" s="5"/>
      <c r="N14" s="99"/>
      <c r="O14" s="99"/>
      <c r="P14" s="99"/>
      <c r="Q14" s="99"/>
      <c r="R14" s="99"/>
      <c r="S14" s="99"/>
      <c r="T14" s="216">
        <v>1</v>
      </c>
    </row>
    <row r="15" spans="1:22">
      <c r="A15" s="5"/>
      <c r="B15" s="5"/>
      <c r="C15" s="5"/>
      <c r="D15" s="5"/>
      <c r="E15" s="5"/>
      <c r="F15" s="5"/>
      <c r="G15" s="5"/>
      <c r="H15" s="5"/>
      <c r="I15" s="5"/>
      <c r="J15" s="5"/>
      <c r="K15" s="5"/>
      <c r="L15" s="5"/>
      <c r="M15" s="5"/>
      <c r="N15" s="99"/>
      <c r="O15" s="99"/>
      <c r="P15" s="99"/>
      <c r="Q15" s="99"/>
      <c r="R15" s="99"/>
      <c r="S15" s="99"/>
      <c r="T15" s="216">
        <v>1</v>
      </c>
    </row>
    <row r="16" spans="1:22">
      <c r="A16" s="5"/>
      <c r="C16" s="5"/>
      <c r="D16" s="5"/>
      <c r="E16" s="5"/>
      <c r="F16" s="5"/>
      <c r="G16" s="5"/>
      <c r="H16" s="5"/>
      <c r="I16" s="5"/>
      <c r="J16" s="5"/>
      <c r="K16" s="5"/>
      <c r="L16" s="5"/>
      <c r="M16" s="5"/>
      <c r="N16" s="99"/>
      <c r="O16" s="99"/>
      <c r="P16" s="99"/>
      <c r="Q16" s="99"/>
      <c r="R16" s="99"/>
      <c r="S16" s="99"/>
      <c r="T16" s="216">
        <v>1</v>
      </c>
    </row>
    <row r="17" spans="1:20" ht="21">
      <c r="A17" s="5"/>
      <c r="B17" s="275" t="s">
        <v>5196</v>
      </c>
      <c r="C17" s="5"/>
      <c r="D17" s="5"/>
      <c r="E17" s="5"/>
      <c r="F17" s="5"/>
      <c r="G17" s="5"/>
      <c r="H17" s="5"/>
      <c r="I17" s="5"/>
      <c r="J17" s="5"/>
      <c r="K17" s="2860" t="s">
        <v>5195</v>
      </c>
      <c r="L17" s="99"/>
      <c r="M17" s="99"/>
      <c r="N17" s="99"/>
      <c r="O17" s="99"/>
      <c r="P17" s="99"/>
      <c r="Q17" s="99"/>
      <c r="R17" s="99"/>
      <c r="S17" s="99"/>
      <c r="T17" s="216">
        <v>1</v>
      </c>
    </row>
    <row r="18" spans="1:20">
      <c r="C18" s="5"/>
      <c r="D18" s="5"/>
      <c r="E18" s="5"/>
      <c r="F18" s="5"/>
      <c r="G18" s="5"/>
      <c r="H18" s="5"/>
      <c r="I18" s="5"/>
      <c r="J18" s="5"/>
      <c r="K18" s="99"/>
      <c r="L18" s="99"/>
      <c r="M18" s="99"/>
      <c r="N18" s="99"/>
      <c r="O18" s="99"/>
      <c r="P18" s="99"/>
      <c r="Q18" s="99"/>
      <c r="R18" s="99"/>
      <c r="S18" s="99"/>
      <c r="T18" s="216">
        <v>1</v>
      </c>
    </row>
    <row r="19" spans="1:20">
      <c r="A19" s="5"/>
      <c r="B19" s="5"/>
      <c r="C19" s="5"/>
      <c r="D19" s="5"/>
      <c r="E19" s="5"/>
      <c r="F19" s="5"/>
      <c r="G19" s="5"/>
      <c r="H19" s="5"/>
      <c r="I19" s="5"/>
      <c r="J19" s="5"/>
      <c r="K19" s="99"/>
      <c r="L19" s="99"/>
      <c r="M19" s="99"/>
      <c r="N19" s="99"/>
      <c r="O19" s="99"/>
      <c r="P19" s="99"/>
      <c r="Q19" s="99"/>
      <c r="R19" s="99"/>
      <c r="S19" s="99"/>
      <c r="T19" s="216">
        <v>1</v>
      </c>
    </row>
    <row r="20" spans="1:20" ht="18.75">
      <c r="A20" s="5"/>
      <c r="B20" s="276" t="s">
        <v>43</v>
      </c>
      <c r="C20" s="5"/>
      <c r="D20" s="5"/>
      <c r="E20" s="5"/>
      <c r="F20" s="5"/>
      <c r="G20" s="5"/>
      <c r="H20" s="5"/>
      <c r="I20" s="5"/>
      <c r="J20" s="5"/>
      <c r="K20" s="278" t="s">
        <v>43</v>
      </c>
      <c r="L20" s="99"/>
      <c r="M20" s="99"/>
      <c r="N20" s="99"/>
      <c r="O20" s="99"/>
      <c r="P20" s="99"/>
      <c r="Q20" s="99"/>
      <c r="R20" s="99"/>
      <c r="S20" s="99"/>
      <c r="T20" s="216">
        <v>1</v>
      </c>
    </row>
    <row r="21" spans="1:20">
      <c r="A21" s="5"/>
      <c r="B21" s="5" t="s">
        <v>841</v>
      </c>
      <c r="C21" s="5"/>
      <c r="D21" s="5"/>
      <c r="E21" s="5"/>
      <c r="F21" s="5"/>
      <c r="G21" s="5"/>
      <c r="H21" s="5"/>
      <c r="I21" s="5"/>
      <c r="J21" s="5"/>
      <c r="K21" s="99" t="s">
        <v>1166</v>
      </c>
      <c r="L21" s="99"/>
      <c r="M21" s="99"/>
      <c r="N21" s="99"/>
      <c r="O21" s="99"/>
      <c r="P21" s="99"/>
      <c r="Q21" s="99"/>
      <c r="R21" s="99"/>
      <c r="S21" s="99"/>
      <c r="T21" s="216">
        <v>1</v>
      </c>
    </row>
    <row r="22" spans="1:20" ht="15.75">
      <c r="A22" s="5"/>
      <c r="B22" s="5"/>
      <c r="C22" s="5"/>
      <c r="D22" s="5"/>
      <c r="E22" s="5"/>
      <c r="F22" s="5"/>
      <c r="G22" s="5"/>
      <c r="H22" s="5"/>
      <c r="I22" s="5"/>
      <c r="J22" s="5"/>
      <c r="K22" s="279" t="s">
        <v>1222</v>
      </c>
      <c r="L22" s="99"/>
      <c r="M22" s="99"/>
      <c r="N22" s="99"/>
      <c r="O22" s="99"/>
      <c r="P22" s="99"/>
      <c r="Q22" s="99"/>
      <c r="R22" s="99"/>
      <c r="S22" s="99"/>
      <c r="T22" s="216">
        <v>1</v>
      </c>
    </row>
    <row r="23" spans="1:20">
      <c r="A23" s="5"/>
      <c r="B23" s="5" t="s">
        <v>842</v>
      </c>
      <c r="C23" s="5"/>
      <c r="D23" s="5"/>
      <c r="E23" s="5"/>
      <c r="F23" s="5"/>
      <c r="G23" s="5"/>
      <c r="H23" s="5"/>
      <c r="I23" s="5"/>
      <c r="J23" s="5"/>
      <c r="K23" s="99" t="s">
        <v>1174</v>
      </c>
      <c r="L23" s="99"/>
      <c r="M23" s="99"/>
      <c r="N23" s="99"/>
      <c r="O23" s="99"/>
      <c r="P23" s="99"/>
      <c r="Q23" s="99"/>
      <c r="R23" s="99"/>
      <c r="S23" s="99"/>
      <c r="T23" s="216">
        <v>1</v>
      </c>
    </row>
    <row r="24" spans="1:20">
      <c r="A24" s="5"/>
      <c r="B24" s="5"/>
      <c r="C24" s="5"/>
      <c r="D24" s="5"/>
      <c r="E24" s="5"/>
      <c r="F24" s="5"/>
      <c r="G24" s="5"/>
      <c r="H24" s="5"/>
      <c r="I24" s="5"/>
      <c r="J24" s="5"/>
      <c r="K24" s="99" t="s">
        <v>1171</v>
      </c>
      <c r="L24" s="99"/>
      <c r="M24" s="99"/>
      <c r="N24" s="99"/>
      <c r="O24" s="99"/>
      <c r="P24" s="99"/>
      <c r="Q24" s="99"/>
      <c r="R24" s="99"/>
      <c r="S24" s="99"/>
      <c r="T24" s="216">
        <v>1</v>
      </c>
    </row>
    <row r="25" spans="1:20">
      <c r="A25" s="5"/>
      <c r="B25" s="5" t="s">
        <v>843</v>
      </c>
      <c r="C25" s="5"/>
      <c r="D25" s="5"/>
      <c r="E25" s="5"/>
      <c r="F25" s="5"/>
      <c r="G25" s="5"/>
      <c r="H25" s="5"/>
      <c r="I25" s="5"/>
      <c r="J25" s="5"/>
      <c r="K25" s="99" t="s">
        <v>1195</v>
      </c>
      <c r="L25" s="99"/>
      <c r="M25" s="99"/>
      <c r="N25" s="99"/>
      <c r="O25" s="99"/>
      <c r="P25" s="99"/>
      <c r="Q25" s="99"/>
      <c r="R25" s="99"/>
      <c r="S25" s="99"/>
      <c r="T25" s="216">
        <v>1</v>
      </c>
    </row>
    <row r="26" spans="1:20">
      <c r="A26" s="5"/>
      <c r="B26" s="5"/>
      <c r="C26" s="5"/>
      <c r="D26" s="5"/>
      <c r="E26" s="5"/>
      <c r="F26" s="5"/>
      <c r="G26" s="5"/>
      <c r="H26" s="5"/>
      <c r="I26" s="5"/>
      <c r="J26" s="5"/>
      <c r="K26" s="99" t="s">
        <v>1191</v>
      </c>
      <c r="L26" s="99"/>
      <c r="M26" s="99"/>
      <c r="N26" s="99"/>
      <c r="O26" s="99"/>
      <c r="P26" s="99"/>
      <c r="Q26" s="99"/>
      <c r="R26" s="99"/>
      <c r="S26" s="99"/>
      <c r="T26" s="216">
        <v>1</v>
      </c>
    </row>
    <row r="27" spans="1:20" ht="18.75">
      <c r="A27" s="5"/>
      <c r="B27" s="276" t="s">
        <v>740</v>
      </c>
      <c r="C27" s="5"/>
      <c r="D27" s="5"/>
      <c r="E27" s="5"/>
      <c r="F27" s="5"/>
      <c r="G27" s="5"/>
      <c r="H27" s="5"/>
      <c r="I27" s="5"/>
      <c r="J27" s="5"/>
      <c r="K27" s="99" t="s">
        <v>1118</v>
      </c>
      <c r="L27" s="99"/>
      <c r="M27" s="99"/>
      <c r="N27" s="99"/>
      <c r="O27" s="99"/>
      <c r="P27" s="99"/>
      <c r="Q27" s="99"/>
      <c r="R27" s="99"/>
      <c r="S27" s="99"/>
      <c r="T27" s="216">
        <v>1</v>
      </c>
    </row>
    <row r="28" spans="1:20" ht="15.75">
      <c r="A28" s="5"/>
      <c r="B28" s="5" t="s">
        <v>844</v>
      </c>
      <c r="C28" s="5"/>
      <c r="D28" s="5"/>
      <c r="E28" s="5"/>
      <c r="F28" s="5"/>
      <c r="G28" s="5"/>
      <c r="H28" s="5"/>
      <c r="I28" s="5"/>
      <c r="J28" s="5"/>
      <c r="K28" s="279" t="s">
        <v>1231</v>
      </c>
      <c r="L28" s="99"/>
      <c r="M28" s="99"/>
      <c r="N28" s="99"/>
      <c r="O28" s="99"/>
      <c r="P28" s="99"/>
      <c r="Q28" s="99"/>
      <c r="R28" s="99"/>
      <c r="S28" s="99"/>
      <c r="T28" s="216">
        <v>1</v>
      </c>
    </row>
    <row r="29" spans="1:20">
      <c r="A29" s="5"/>
      <c r="B29" s="5"/>
      <c r="C29" s="5"/>
      <c r="D29" s="5"/>
      <c r="E29" s="5"/>
      <c r="F29" s="5"/>
      <c r="G29" s="5"/>
      <c r="H29" s="5"/>
      <c r="I29" s="5"/>
      <c r="J29" s="5"/>
      <c r="K29" s="99" t="s">
        <v>1169</v>
      </c>
      <c r="L29" s="99"/>
      <c r="M29" s="99"/>
      <c r="N29" s="99"/>
      <c r="O29" s="99"/>
      <c r="P29" s="99"/>
      <c r="Q29" s="99"/>
      <c r="R29" s="99"/>
      <c r="S29" s="99"/>
      <c r="T29" s="216">
        <v>1</v>
      </c>
    </row>
    <row r="30" spans="1:20" ht="18.75">
      <c r="A30" s="5"/>
      <c r="B30" s="5" t="s">
        <v>845</v>
      </c>
      <c r="C30" s="5"/>
      <c r="D30" s="5"/>
      <c r="E30" s="5"/>
      <c r="F30" s="5"/>
      <c r="G30" s="5"/>
      <c r="H30" s="5"/>
      <c r="I30" s="5"/>
      <c r="J30" s="5"/>
      <c r="K30" s="278" t="s">
        <v>850</v>
      </c>
      <c r="L30" s="99"/>
      <c r="M30" s="99"/>
      <c r="N30" s="99"/>
      <c r="O30" s="99"/>
      <c r="P30" s="99"/>
      <c r="Q30" s="99"/>
      <c r="R30" s="99"/>
      <c r="S30" s="99"/>
      <c r="T30" s="216">
        <v>1</v>
      </c>
    </row>
    <row r="31" spans="1:20">
      <c r="A31" s="5"/>
      <c r="B31" s="5"/>
      <c r="C31" s="5"/>
      <c r="D31" s="5"/>
      <c r="E31" s="5"/>
      <c r="F31" s="5"/>
      <c r="G31" s="5"/>
      <c r="H31" s="5"/>
      <c r="I31" s="5"/>
      <c r="J31" s="5"/>
      <c r="K31" s="99" t="s">
        <v>1177</v>
      </c>
      <c r="L31" s="99"/>
      <c r="M31" s="99"/>
      <c r="N31" s="99"/>
      <c r="O31" s="99"/>
      <c r="P31" s="99"/>
      <c r="Q31" s="99"/>
      <c r="R31" s="99"/>
      <c r="S31" s="99"/>
      <c r="T31" s="216">
        <v>1</v>
      </c>
    </row>
    <row r="32" spans="1:20">
      <c r="A32" s="5"/>
      <c r="B32" s="5" t="s">
        <v>846</v>
      </c>
      <c r="C32" s="5"/>
      <c r="D32" s="5"/>
      <c r="E32" s="5"/>
      <c r="F32" s="5"/>
      <c r="G32" s="5"/>
      <c r="H32" s="5"/>
      <c r="I32" s="5"/>
      <c r="J32" s="5"/>
      <c r="K32" s="99" t="s">
        <v>1180</v>
      </c>
      <c r="L32" s="99"/>
      <c r="M32" s="99"/>
      <c r="N32" s="99"/>
      <c r="O32" s="99"/>
      <c r="P32" s="99"/>
      <c r="Q32" s="99"/>
      <c r="R32" s="99"/>
      <c r="S32" s="99"/>
      <c r="T32" s="216">
        <v>1</v>
      </c>
    </row>
    <row r="33" spans="1:20">
      <c r="A33" s="5"/>
      <c r="B33" s="5"/>
      <c r="C33" s="5"/>
      <c r="D33" s="5"/>
      <c r="E33" s="5"/>
      <c r="F33" s="5"/>
      <c r="G33" s="5"/>
      <c r="H33" s="5"/>
      <c r="I33" s="5"/>
      <c r="J33" s="5"/>
      <c r="K33" s="99" t="s">
        <v>1159</v>
      </c>
      <c r="L33" s="99"/>
      <c r="M33" s="99"/>
      <c r="N33" s="99"/>
      <c r="O33" s="99"/>
      <c r="P33" s="99"/>
      <c r="Q33" s="99"/>
      <c r="R33" s="99"/>
      <c r="S33" s="99"/>
      <c r="T33" s="216">
        <v>1</v>
      </c>
    </row>
    <row r="34" spans="1:20">
      <c r="A34" s="5"/>
      <c r="B34" s="5" t="s">
        <v>847</v>
      </c>
      <c r="C34" s="5"/>
      <c r="D34" s="5"/>
      <c r="E34" s="5"/>
      <c r="F34" s="5"/>
      <c r="G34" s="5"/>
      <c r="H34" s="5"/>
      <c r="I34" s="5"/>
      <c r="J34" s="5"/>
      <c r="K34" s="99" t="s">
        <v>1116</v>
      </c>
      <c r="L34" s="99"/>
      <c r="M34" s="99"/>
      <c r="N34" s="99"/>
      <c r="O34" s="99"/>
      <c r="P34" s="99"/>
      <c r="Q34" s="99"/>
      <c r="R34" s="99"/>
      <c r="S34" s="99"/>
      <c r="T34" s="216">
        <v>1</v>
      </c>
    </row>
    <row r="35" spans="1:20">
      <c r="A35" s="5"/>
      <c r="B35" s="5"/>
      <c r="C35" s="5"/>
      <c r="D35" s="5"/>
      <c r="E35" s="5"/>
      <c r="F35" s="5"/>
      <c r="G35" s="5"/>
      <c r="H35" s="5"/>
      <c r="I35" s="5"/>
      <c r="J35" s="5"/>
      <c r="K35" s="99" t="s">
        <v>1203</v>
      </c>
      <c r="L35" s="99"/>
      <c r="M35" s="99"/>
      <c r="N35" s="99"/>
      <c r="O35" s="99"/>
      <c r="P35" s="99"/>
      <c r="Q35" s="99"/>
      <c r="R35" s="99"/>
      <c r="S35" s="99"/>
      <c r="T35" s="216">
        <v>1</v>
      </c>
    </row>
    <row r="36" spans="1:20" ht="18.75">
      <c r="A36" s="5"/>
      <c r="B36" s="5" t="s">
        <v>848</v>
      </c>
      <c r="C36" s="5"/>
      <c r="D36" s="5"/>
      <c r="E36" s="5"/>
      <c r="F36" s="5"/>
      <c r="G36" s="5"/>
      <c r="H36" s="5"/>
      <c r="I36" s="5"/>
      <c r="J36" s="5"/>
      <c r="K36" s="278" t="s">
        <v>741</v>
      </c>
      <c r="L36" s="99"/>
      <c r="M36" s="99"/>
      <c r="N36" s="99"/>
      <c r="O36" s="99"/>
      <c r="P36" s="99"/>
      <c r="Q36" s="99"/>
      <c r="R36" s="99"/>
      <c r="S36" s="99"/>
      <c r="T36" s="216">
        <v>1</v>
      </c>
    </row>
    <row r="37" spans="1:20">
      <c r="A37" s="5"/>
      <c r="B37" s="5" t="s">
        <v>849</v>
      </c>
      <c r="C37" s="5"/>
      <c r="D37" s="5"/>
      <c r="E37" s="5"/>
      <c r="F37" s="5"/>
      <c r="G37" s="5"/>
      <c r="H37" s="5"/>
      <c r="I37" s="5"/>
      <c r="J37" s="5"/>
      <c r="K37" s="99" t="s">
        <v>1139</v>
      </c>
      <c r="L37" s="99"/>
      <c r="M37" s="99"/>
      <c r="N37" s="99"/>
      <c r="O37" s="99"/>
      <c r="P37" s="99"/>
      <c r="Q37" s="99"/>
      <c r="R37" s="99"/>
      <c r="S37" s="99"/>
      <c r="T37" s="216">
        <v>1</v>
      </c>
    </row>
    <row r="38" spans="1:20">
      <c r="A38" s="5"/>
      <c r="B38" s="5"/>
      <c r="C38" s="5"/>
      <c r="D38" s="5"/>
      <c r="E38" s="5"/>
      <c r="F38" s="5"/>
      <c r="G38" s="5"/>
      <c r="H38" s="5"/>
      <c r="I38" s="5"/>
      <c r="J38" s="5"/>
      <c r="K38" s="99" t="s">
        <v>1172</v>
      </c>
      <c r="L38" s="99"/>
      <c r="M38" s="99"/>
      <c r="N38" s="99"/>
      <c r="O38" s="99"/>
      <c r="P38" s="99"/>
      <c r="Q38" s="99"/>
      <c r="R38" s="99"/>
      <c r="S38" s="99"/>
      <c r="T38" s="216">
        <v>1</v>
      </c>
    </row>
    <row r="39" spans="1:20" ht="18.75">
      <c r="A39" s="5"/>
      <c r="B39" s="276" t="s">
        <v>850</v>
      </c>
      <c r="C39" s="5"/>
      <c r="D39" s="5"/>
      <c r="E39" s="5"/>
      <c r="F39" s="5"/>
      <c r="G39" s="5"/>
      <c r="H39" s="5"/>
      <c r="I39" s="5"/>
      <c r="J39" s="5"/>
      <c r="K39" s="99" t="s">
        <v>1206</v>
      </c>
      <c r="L39" s="99"/>
      <c r="M39" s="99"/>
      <c r="N39" s="99"/>
      <c r="O39" s="99"/>
      <c r="P39" s="99"/>
      <c r="Q39" s="99"/>
      <c r="R39" s="99"/>
      <c r="S39" s="99"/>
      <c r="T39" s="216">
        <v>1</v>
      </c>
    </row>
    <row r="40" spans="1:20" ht="18.75">
      <c r="A40" s="5"/>
      <c r="B40" s="5" t="s">
        <v>851</v>
      </c>
      <c r="C40" s="5"/>
      <c r="D40" s="5"/>
      <c r="E40" s="5"/>
      <c r="F40" s="5"/>
      <c r="G40" s="5"/>
      <c r="H40" s="5"/>
      <c r="I40" s="5"/>
      <c r="J40" s="5"/>
      <c r="K40" s="278" t="s">
        <v>870</v>
      </c>
      <c r="L40" s="99"/>
      <c r="M40" s="99"/>
      <c r="N40" s="99"/>
      <c r="O40" s="99"/>
      <c r="P40" s="99"/>
      <c r="Q40" s="99"/>
      <c r="R40" s="99"/>
      <c r="S40" s="99"/>
      <c r="T40" s="216">
        <v>1</v>
      </c>
    </row>
    <row r="41" spans="1:20">
      <c r="A41" s="5"/>
      <c r="B41" s="5" t="s">
        <v>852</v>
      </c>
      <c r="C41" s="5"/>
      <c r="D41" s="5"/>
      <c r="E41" s="5"/>
      <c r="F41" s="5"/>
      <c r="G41" s="5"/>
      <c r="H41" s="5"/>
      <c r="I41" s="5"/>
      <c r="J41" s="5"/>
      <c r="K41" s="99" t="s">
        <v>1153</v>
      </c>
      <c r="L41" s="99"/>
      <c r="M41" s="99"/>
      <c r="N41" s="99"/>
      <c r="O41" s="99"/>
      <c r="P41" s="99"/>
      <c r="Q41" s="99"/>
      <c r="R41" s="99"/>
      <c r="S41" s="99"/>
      <c r="T41" s="216">
        <v>1</v>
      </c>
    </row>
    <row r="42" spans="1:20">
      <c r="A42" s="5"/>
      <c r="B42" s="5" t="s">
        <v>853</v>
      </c>
      <c r="C42" s="5"/>
      <c r="D42" s="5"/>
      <c r="E42" s="5"/>
      <c r="F42" s="5"/>
      <c r="G42" s="5"/>
      <c r="H42" s="5"/>
      <c r="I42" s="5"/>
      <c r="J42" s="5"/>
      <c r="K42" s="99" t="s">
        <v>1192</v>
      </c>
      <c r="L42" s="99"/>
      <c r="M42" s="99"/>
      <c r="N42" s="99"/>
      <c r="O42" s="99"/>
      <c r="P42" s="99"/>
      <c r="Q42" s="99"/>
      <c r="R42" s="99"/>
      <c r="S42" s="99"/>
      <c r="T42" s="216">
        <v>1</v>
      </c>
    </row>
    <row r="43" spans="1:20">
      <c r="A43" s="5"/>
      <c r="B43" s="5"/>
      <c r="C43" s="5"/>
      <c r="D43" s="5"/>
      <c r="E43" s="5"/>
      <c r="F43" s="5"/>
      <c r="G43" s="5"/>
      <c r="H43" s="5"/>
      <c r="I43" s="5"/>
      <c r="J43" s="5"/>
      <c r="K43" s="99" t="s">
        <v>1131</v>
      </c>
      <c r="L43" s="99"/>
      <c r="M43" s="99"/>
      <c r="N43" s="99"/>
      <c r="O43" s="99"/>
      <c r="P43" s="99"/>
      <c r="Q43" s="99"/>
      <c r="R43" s="99"/>
      <c r="S43" s="99"/>
      <c r="T43" s="216">
        <v>1</v>
      </c>
    </row>
    <row r="44" spans="1:20">
      <c r="A44" s="5"/>
      <c r="B44" s="5" t="s">
        <v>854</v>
      </c>
      <c r="C44" s="5"/>
      <c r="D44" s="5"/>
      <c r="E44" s="5"/>
      <c r="F44" s="5"/>
      <c r="G44" s="5"/>
      <c r="H44" s="5"/>
      <c r="I44" s="5"/>
      <c r="J44" s="5"/>
      <c r="K44" s="99" t="s">
        <v>1182</v>
      </c>
      <c r="L44" s="99"/>
      <c r="M44" s="99"/>
      <c r="N44" s="99"/>
      <c r="O44" s="99"/>
      <c r="P44" s="99"/>
      <c r="Q44" s="99"/>
      <c r="R44" s="99"/>
      <c r="S44" s="99"/>
      <c r="T44" s="216">
        <v>1</v>
      </c>
    </row>
    <row r="45" spans="1:20">
      <c r="A45" s="5"/>
      <c r="B45" s="5" t="s">
        <v>855</v>
      </c>
      <c r="C45" s="5"/>
      <c r="D45" s="5"/>
      <c r="E45" s="5"/>
      <c r="F45" s="5"/>
      <c r="G45" s="5"/>
      <c r="H45" s="5"/>
      <c r="I45" s="5"/>
      <c r="J45" s="5"/>
      <c r="K45" s="99" t="s">
        <v>1114</v>
      </c>
      <c r="L45" s="99"/>
      <c r="M45" s="99"/>
      <c r="N45" s="99"/>
      <c r="O45" s="99"/>
      <c r="P45" s="99"/>
      <c r="Q45" s="99"/>
      <c r="R45" s="99"/>
      <c r="S45" s="99"/>
      <c r="T45" s="216">
        <v>1</v>
      </c>
    </row>
    <row r="46" spans="1:20" ht="18.75">
      <c r="A46" s="5"/>
      <c r="B46" s="5"/>
      <c r="C46" s="5"/>
      <c r="D46" s="5"/>
      <c r="E46" s="5"/>
      <c r="F46" s="5"/>
      <c r="G46" s="5"/>
      <c r="H46" s="5"/>
      <c r="I46" s="5"/>
      <c r="J46" s="5"/>
      <c r="K46" s="278" t="s">
        <v>873</v>
      </c>
      <c r="L46" s="99"/>
      <c r="M46" s="99"/>
      <c r="N46" s="99"/>
      <c r="O46" s="99"/>
      <c r="P46" s="99"/>
      <c r="Q46" s="99"/>
      <c r="R46" s="99"/>
      <c r="S46" s="99"/>
      <c r="T46" s="216">
        <v>1</v>
      </c>
    </row>
    <row r="47" spans="1:20">
      <c r="A47" s="5"/>
      <c r="B47" s="5" t="s">
        <v>856</v>
      </c>
      <c r="C47" s="5"/>
      <c r="D47" s="5"/>
      <c r="E47" s="5"/>
      <c r="F47" s="5"/>
      <c r="G47" s="5"/>
      <c r="H47" s="5"/>
      <c r="I47" s="5"/>
      <c r="J47" s="5"/>
      <c r="K47" s="99" t="s">
        <v>1167</v>
      </c>
      <c r="L47" s="99"/>
      <c r="M47" s="99"/>
      <c r="N47" s="99"/>
      <c r="O47" s="99"/>
      <c r="P47" s="99"/>
      <c r="Q47" s="99"/>
      <c r="R47" s="99"/>
      <c r="S47" s="99"/>
      <c r="T47" s="216">
        <v>1</v>
      </c>
    </row>
    <row r="48" spans="1:20">
      <c r="A48" s="5"/>
      <c r="B48" s="5" t="s">
        <v>857</v>
      </c>
      <c r="C48" s="5"/>
      <c r="D48" s="5"/>
      <c r="E48" s="5"/>
      <c r="F48" s="5"/>
      <c r="G48" s="5"/>
      <c r="H48" s="5"/>
      <c r="I48" s="5"/>
      <c r="J48" s="5"/>
      <c r="K48" s="99" t="s">
        <v>1108</v>
      </c>
      <c r="L48" s="99"/>
      <c r="M48" s="99"/>
      <c r="N48" s="99"/>
      <c r="O48" s="99"/>
      <c r="P48" s="99"/>
      <c r="Q48" s="99"/>
      <c r="R48" s="99"/>
      <c r="S48" s="99"/>
      <c r="T48" s="216">
        <v>1</v>
      </c>
    </row>
    <row r="49" spans="1:20">
      <c r="A49" s="5"/>
      <c r="B49" s="5"/>
      <c r="C49" s="5"/>
      <c r="D49" s="5"/>
      <c r="E49" s="5"/>
      <c r="F49" s="5"/>
      <c r="G49" s="5"/>
      <c r="H49" s="5"/>
      <c r="I49" s="5"/>
      <c r="J49" s="5"/>
      <c r="K49" s="99" t="s">
        <v>1154</v>
      </c>
      <c r="L49" s="99"/>
      <c r="M49" s="99"/>
      <c r="N49" s="99"/>
      <c r="O49" s="99"/>
      <c r="P49" s="99"/>
      <c r="Q49" s="99"/>
      <c r="R49" s="99"/>
      <c r="S49" s="99"/>
      <c r="T49" s="216">
        <v>1</v>
      </c>
    </row>
    <row r="50" spans="1:20" ht="18.75">
      <c r="A50" s="5"/>
      <c r="B50" s="276" t="s">
        <v>741</v>
      </c>
      <c r="C50" s="5"/>
      <c r="D50" s="5"/>
      <c r="E50" s="5"/>
      <c r="F50" s="5"/>
      <c r="G50" s="5"/>
      <c r="H50" s="5"/>
      <c r="I50" s="5"/>
      <c r="J50" s="5"/>
      <c r="K50" s="99" t="s">
        <v>1183</v>
      </c>
      <c r="L50" s="99"/>
      <c r="M50" s="99"/>
      <c r="N50" s="99"/>
      <c r="O50" s="99"/>
      <c r="P50" s="99"/>
      <c r="Q50" s="99"/>
      <c r="R50" s="99"/>
      <c r="S50" s="99"/>
      <c r="T50" s="216">
        <v>1</v>
      </c>
    </row>
    <row r="51" spans="1:20" ht="18.75">
      <c r="A51" s="5"/>
      <c r="B51" s="5" t="s">
        <v>858</v>
      </c>
      <c r="C51" s="5"/>
      <c r="D51" s="5"/>
      <c r="E51" s="5"/>
      <c r="F51" s="5"/>
      <c r="G51" s="5"/>
      <c r="H51" s="5"/>
      <c r="I51" s="5"/>
      <c r="J51" s="5"/>
      <c r="K51" s="278" t="s">
        <v>883</v>
      </c>
      <c r="L51" s="99"/>
      <c r="M51" s="99"/>
      <c r="N51" s="99"/>
      <c r="O51" s="99"/>
      <c r="P51" s="99"/>
      <c r="Q51" s="99"/>
      <c r="R51" s="99"/>
      <c r="S51" s="99"/>
      <c r="T51" s="216">
        <v>1</v>
      </c>
    </row>
    <row r="52" spans="1:20">
      <c r="A52" s="5"/>
      <c r="B52" s="5" t="s">
        <v>859</v>
      </c>
      <c r="C52" s="5"/>
      <c r="D52" s="5"/>
      <c r="E52" s="5"/>
      <c r="F52" s="5"/>
      <c r="G52" s="5"/>
      <c r="H52" s="5"/>
      <c r="I52" s="5"/>
      <c r="J52" s="5"/>
      <c r="K52" s="99" t="s">
        <v>1230</v>
      </c>
      <c r="L52" s="99"/>
      <c r="M52" s="99"/>
      <c r="N52" s="99"/>
      <c r="O52" s="99"/>
      <c r="P52" s="99"/>
      <c r="Q52" s="99"/>
      <c r="R52" s="99"/>
      <c r="S52" s="99"/>
      <c r="T52" s="216">
        <v>1</v>
      </c>
    </row>
    <row r="53" spans="1:20">
      <c r="A53" s="5"/>
      <c r="B53" s="5"/>
      <c r="C53" s="5"/>
      <c r="D53" s="5"/>
      <c r="E53" s="5"/>
      <c r="F53" s="5"/>
      <c r="G53" s="5"/>
      <c r="H53" s="5"/>
      <c r="I53" s="5"/>
      <c r="J53" s="5"/>
      <c r="K53" s="99" t="s">
        <v>1181</v>
      </c>
      <c r="L53" s="99"/>
      <c r="M53" s="99"/>
      <c r="N53" s="99"/>
      <c r="O53" s="99"/>
      <c r="P53" s="99"/>
      <c r="Q53" s="99"/>
      <c r="R53" s="99"/>
      <c r="S53" s="99"/>
      <c r="T53" s="216">
        <v>1</v>
      </c>
    </row>
    <row r="54" spans="1:20">
      <c r="A54" s="5"/>
      <c r="B54" s="5" t="s">
        <v>860</v>
      </c>
      <c r="C54" s="5"/>
      <c r="D54" s="5"/>
      <c r="E54" s="5"/>
      <c r="F54" s="5"/>
      <c r="G54" s="5"/>
      <c r="H54" s="5"/>
      <c r="I54" s="5"/>
      <c r="J54" s="5"/>
      <c r="K54" s="99" t="s">
        <v>1214</v>
      </c>
      <c r="L54" s="99"/>
      <c r="M54" s="99"/>
      <c r="N54" s="99"/>
      <c r="O54" s="99"/>
      <c r="P54" s="99"/>
      <c r="Q54" s="99"/>
      <c r="R54" s="99"/>
      <c r="S54" s="99"/>
      <c r="T54" s="216">
        <v>1</v>
      </c>
    </row>
    <row r="55" spans="1:20">
      <c r="A55" s="5"/>
      <c r="B55" s="5" t="s">
        <v>861</v>
      </c>
      <c r="C55" s="5"/>
      <c r="D55" s="5"/>
      <c r="E55" s="5"/>
      <c r="F55" s="5"/>
      <c r="G55" s="5"/>
      <c r="H55" s="5"/>
      <c r="I55" s="5"/>
      <c r="J55" s="5"/>
      <c r="K55" s="99" t="s">
        <v>1175</v>
      </c>
      <c r="L55" s="99"/>
      <c r="M55" s="99"/>
      <c r="N55" s="99"/>
      <c r="O55" s="99"/>
      <c r="P55" s="99"/>
      <c r="Q55" s="99"/>
      <c r="R55" s="99"/>
      <c r="S55" s="99"/>
      <c r="T55" s="216">
        <v>1</v>
      </c>
    </row>
    <row r="56" spans="1:20">
      <c r="A56" s="5"/>
      <c r="B56" s="5"/>
      <c r="C56" s="5"/>
      <c r="D56" s="5"/>
      <c r="E56" s="5"/>
      <c r="F56" s="5"/>
      <c r="G56" s="5"/>
      <c r="H56" s="5"/>
      <c r="I56" s="5"/>
      <c r="J56" s="5"/>
      <c r="K56" s="99" t="s">
        <v>1197</v>
      </c>
      <c r="L56" s="99"/>
      <c r="M56" s="99"/>
      <c r="N56" s="99"/>
      <c r="O56" s="99"/>
      <c r="P56" s="99"/>
      <c r="Q56" s="99"/>
      <c r="R56" s="99"/>
      <c r="S56" s="99"/>
      <c r="T56" s="216">
        <v>1</v>
      </c>
    </row>
    <row r="57" spans="1:20">
      <c r="A57" s="5"/>
      <c r="B57" s="5" t="s">
        <v>862</v>
      </c>
      <c r="C57" s="5"/>
      <c r="D57" s="5"/>
      <c r="E57" s="5"/>
      <c r="F57" s="5"/>
      <c r="G57" s="5"/>
      <c r="H57" s="5"/>
      <c r="I57" s="5"/>
      <c r="J57" s="5"/>
      <c r="K57" s="99" t="s">
        <v>1111</v>
      </c>
      <c r="L57" s="99"/>
      <c r="M57" s="99"/>
      <c r="N57" s="99"/>
      <c r="O57" s="99"/>
      <c r="P57" s="99"/>
      <c r="Q57" s="99"/>
      <c r="R57" s="99"/>
      <c r="S57" s="99"/>
      <c r="T57" s="216">
        <v>1</v>
      </c>
    </row>
    <row r="58" spans="1:20">
      <c r="A58" s="5"/>
      <c r="B58" s="5" t="s">
        <v>863</v>
      </c>
      <c r="C58" s="5"/>
      <c r="D58" s="5"/>
      <c r="E58" s="5"/>
      <c r="F58" s="5"/>
      <c r="G58" s="5"/>
      <c r="H58" s="5"/>
      <c r="I58" s="5"/>
      <c r="J58" s="5"/>
      <c r="K58" s="99" t="s">
        <v>1151</v>
      </c>
      <c r="L58" s="99"/>
      <c r="M58" s="99"/>
      <c r="N58" s="99"/>
      <c r="O58" s="99"/>
      <c r="P58" s="99"/>
      <c r="Q58" s="99"/>
      <c r="R58" s="99"/>
      <c r="S58" s="99"/>
      <c r="T58" s="216">
        <v>1</v>
      </c>
    </row>
    <row r="59" spans="1:20">
      <c r="A59" s="5"/>
      <c r="B59" s="5" t="s">
        <v>864</v>
      </c>
      <c r="C59" s="5"/>
      <c r="D59" s="5"/>
      <c r="E59" s="5"/>
      <c r="F59" s="5"/>
      <c r="G59" s="5"/>
      <c r="H59" s="5"/>
      <c r="I59" s="5"/>
      <c r="J59" s="5"/>
      <c r="K59" s="99" t="s">
        <v>1220</v>
      </c>
      <c r="L59" s="99"/>
      <c r="M59" s="99"/>
      <c r="N59" s="99"/>
      <c r="O59" s="99"/>
      <c r="P59" s="99"/>
      <c r="Q59" s="99"/>
      <c r="R59" s="99"/>
      <c r="S59" s="99"/>
      <c r="T59" s="216">
        <v>1</v>
      </c>
    </row>
    <row r="60" spans="1:20">
      <c r="A60" s="5"/>
      <c r="B60" s="5"/>
      <c r="C60" s="5"/>
      <c r="D60" s="5"/>
      <c r="E60" s="5"/>
      <c r="F60" s="5"/>
      <c r="G60" s="5"/>
      <c r="H60" s="5"/>
      <c r="I60" s="5"/>
      <c r="J60" s="5"/>
      <c r="K60" s="99" t="s">
        <v>1198</v>
      </c>
      <c r="L60" s="99"/>
      <c r="M60" s="99"/>
      <c r="N60" s="99"/>
      <c r="O60" s="99"/>
      <c r="P60" s="99"/>
      <c r="Q60" s="99"/>
      <c r="R60" s="99"/>
      <c r="S60" s="99"/>
      <c r="T60" s="216">
        <v>1</v>
      </c>
    </row>
    <row r="61" spans="1:20">
      <c r="A61" s="5"/>
      <c r="B61" s="5" t="s">
        <v>865</v>
      </c>
      <c r="C61" s="5"/>
      <c r="D61" s="5"/>
      <c r="E61" s="5"/>
      <c r="F61" s="5"/>
      <c r="G61" s="5"/>
      <c r="H61" s="5"/>
      <c r="I61" s="5"/>
      <c r="J61" s="5"/>
      <c r="K61" s="99" t="s">
        <v>1215</v>
      </c>
      <c r="L61" s="99"/>
      <c r="M61" s="99"/>
      <c r="N61" s="99"/>
      <c r="O61" s="99"/>
      <c r="P61" s="99"/>
      <c r="Q61" s="99"/>
      <c r="R61" s="99"/>
      <c r="S61" s="99"/>
      <c r="T61" s="216">
        <v>1</v>
      </c>
    </row>
    <row r="62" spans="1:20">
      <c r="A62" s="5"/>
      <c r="B62" s="5" t="s">
        <v>866</v>
      </c>
      <c r="C62" s="5"/>
      <c r="D62" s="5"/>
      <c r="E62" s="5"/>
      <c r="F62" s="5"/>
      <c r="G62" s="5"/>
      <c r="H62" s="5"/>
      <c r="I62" s="5"/>
      <c r="J62" s="5"/>
      <c r="K62" s="99" t="s">
        <v>1216</v>
      </c>
      <c r="L62" s="99"/>
      <c r="M62" s="99"/>
      <c r="N62" s="99"/>
      <c r="O62" s="99"/>
      <c r="P62" s="99"/>
      <c r="Q62" s="99"/>
      <c r="R62" s="99"/>
      <c r="S62" s="99"/>
      <c r="T62" s="216">
        <v>1</v>
      </c>
    </row>
    <row r="63" spans="1:20">
      <c r="A63" s="5"/>
      <c r="B63" s="5"/>
      <c r="C63" s="5"/>
      <c r="D63" s="5"/>
      <c r="E63" s="5"/>
      <c r="F63" s="5"/>
      <c r="G63" s="5"/>
      <c r="H63" s="5"/>
      <c r="I63" s="5"/>
      <c r="J63" s="5"/>
      <c r="K63" s="99" t="s">
        <v>1211</v>
      </c>
      <c r="L63" s="99"/>
      <c r="M63" s="99"/>
      <c r="N63" s="99"/>
      <c r="O63" s="99"/>
      <c r="P63" s="99"/>
      <c r="Q63" s="99"/>
      <c r="R63" s="99"/>
      <c r="S63" s="99"/>
      <c r="T63" s="216">
        <v>1</v>
      </c>
    </row>
    <row r="64" spans="1:20">
      <c r="A64" s="5"/>
      <c r="B64" s="5" t="s">
        <v>867</v>
      </c>
      <c r="C64" s="5"/>
      <c r="D64" s="5"/>
      <c r="E64" s="5"/>
      <c r="F64" s="5"/>
      <c r="G64" s="5"/>
      <c r="H64" s="5"/>
      <c r="I64" s="5"/>
      <c r="J64" s="5"/>
      <c r="K64" s="99" t="s">
        <v>1145</v>
      </c>
      <c r="L64" s="99"/>
      <c r="M64" s="99"/>
      <c r="N64" s="99"/>
      <c r="O64" s="99"/>
      <c r="P64" s="99"/>
      <c r="Q64" s="99"/>
      <c r="R64" s="99"/>
      <c r="S64" s="99"/>
      <c r="T64" s="216">
        <v>1</v>
      </c>
    </row>
    <row r="65" spans="1:20">
      <c r="A65" s="5"/>
      <c r="B65" s="5" t="s">
        <v>868</v>
      </c>
      <c r="C65" s="5"/>
      <c r="D65" s="5"/>
      <c r="E65" s="5"/>
      <c r="F65" s="5"/>
      <c r="G65" s="5"/>
      <c r="H65" s="5"/>
      <c r="I65" s="5"/>
      <c r="J65" s="5"/>
      <c r="K65" s="99" t="s">
        <v>1184</v>
      </c>
      <c r="L65" s="99"/>
      <c r="M65" s="99"/>
      <c r="N65" s="99"/>
      <c r="O65" s="99"/>
      <c r="P65" s="99"/>
      <c r="Q65" s="99"/>
      <c r="R65" s="99"/>
      <c r="S65" s="99"/>
      <c r="T65" s="216">
        <v>1</v>
      </c>
    </row>
    <row r="66" spans="1:20">
      <c r="A66" s="5"/>
      <c r="B66" s="5" t="s">
        <v>869</v>
      </c>
      <c r="C66" s="5"/>
      <c r="D66" s="5"/>
      <c r="E66" s="5"/>
      <c r="F66" s="5"/>
      <c r="G66" s="5"/>
      <c r="H66" s="5"/>
      <c r="I66" s="5"/>
      <c r="J66" s="5"/>
      <c r="K66" s="99" t="s">
        <v>1217</v>
      </c>
      <c r="L66" s="99"/>
      <c r="M66" s="99"/>
      <c r="N66" s="99"/>
      <c r="O66" s="99"/>
      <c r="P66" s="99"/>
      <c r="Q66" s="99"/>
      <c r="R66" s="99"/>
      <c r="S66" s="99"/>
      <c r="T66" s="216">
        <v>1</v>
      </c>
    </row>
    <row r="67" spans="1:20">
      <c r="A67" s="5"/>
      <c r="B67" s="5"/>
      <c r="C67" s="5"/>
      <c r="D67" s="5"/>
      <c r="E67" s="5"/>
      <c r="F67" s="5"/>
      <c r="G67" s="5"/>
      <c r="H67" s="5"/>
      <c r="I67" s="5"/>
      <c r="J67" s="5"/>
      <c r="K67" s="99" t="s">
        <v>1165</v>
      </c>
      <c r="L67" s="99"/>
      <c r="M67" s="99"/>
      <c r="N67" s="99"/>
      <c r="O67" s="99"/>
      <c r="P67" s="99"/>
      <c r="Q67" s="99"/>
      <c r="R67" s="99"/>
      <c r="S67" s="99"/>
      <c r="T67" s="216">
        <v>1</v>
      </c>
    </row>
    <row r="68" spans="1:20" ht="18.75">
      <c r="A68" s="5"/>
      <c r="B68" s="276" t="s">
        <v>870</v>
      </c>
      <c r="C68" s="5"/>
      <c r="D68" s="5"/>
      <c r="E68" s="5"/>
      <c r="F68" s="5"/>
      <c r="G68" s="5"/>
      <c r="H68" s="5"/>
      <c r="I68" s="5"/>
      <c r="J68" s="5"/>
      <c r="K68" s="99" t="s">
        <v>1208</v>
      </c>
      <c r="L68" s="99"/>
      <c r="M68" s="99"/>
      <c r="N68" s="99"/>
      <c r="O68" s="99"/>
      <c r="P68" s="99"/>
      <c r="Q68" s="99"/>
      <c r="R68" s="99"/>
      <c r="S68" s="99"/>
      <c r="T68" s="216">
        <v>1</v>
      </c>
    </row>
    <row r="69" spans="1:20">
      <c r="A69" s="5"/>
      <c r="B69" s="5" t="s">
        <v>871</v>
      </c>
      <c r="C69" s="5"/>
      <c r="D69" s="5"/>
      <c r="E69" s="5"/>
      <c r="F69" s="5"/>
      <c r="G69" s="5"/>
      <c r="H69" s="5"/>
      <c r="I69" s="5"/>
      <c r="J69" s="5"/>
      <c r="K69" s="99" t="s">
        <v>1155</v>
      </c>
      <c r="L69" s="99"/>
      <c r="M69" s="99"/>
      <c r="N69" s="99"/>
      <c r="O69" s="99"/>
      <c r="P69" s="99"/>
      <c r="Q69" s="99"/>
      <c r="R69" s="99"/>
      <c r="S69" s="99"/>
      <c r="T69" s="216">
        <v>1</v>
      </c>
    </row>
    <row r="70" spans="1:20">
      <c r="A70" s="5"/>
      <c r="B70" s="5"/>
      <c r="C70" s="5"/>
      <c r="D70" s="5"/>
      <c r="E70" s="5"/>
      <c r="F70" s="5"/>
      <c r="G70" s="5"/>
      <c r="H70" s="5"/>
      <c r="I70" s="5"/>
      <c r="J70" s="5"/>
      <c r="K70" s="99" t="s">
        <v>1160</v>
      </c>
      <c r="L70" s="99"/>
      <c r="M70" s="99"/>
      <c r="N70" s="99"/>
      <c r="O70" s="99"/>
      <c r="P70" s="99"/>
      <c r="Q70" s="99"/>
      <c r="R70" s="99"/>
      <c r="S70" s="99"/>
      <c r="T70" s="216">
        <v>1</v>
      </c>
    </row>
    <row r="71" spans="1:20">
      <c r="A71" s="5"/>
      <c r="B71" s="5" t="s">
        <v>872</v>
      </c>
      <c r="C71" s="5"/>
      <c r="D71" s="5"/>
      <c r="E71" s="5"/>
      <c r="F71" s="5"/>
      <c r="G71" s="5"/>
      <c r="H71" s="5"/>
      <c r="I71" s="5"/>
      <c r="J71" s="5"/>
      <c r="K71" s="99" t="s">
        <v>1178</v>
      </c>
      <c r="L71" s="99"/>
      <c r="M71" s="99"/>
      <c r="N71" s="99"/>
      <c r="O71" s="99"/>
      <c r="P71" s="99"/>
      <c r="Q71" s="99"/>
      <c r="R71" s="99"/>
      <c r="S71" s="99"/>
      <c r="T71" s="216">
        <v>1</v>
      </c>
    </row>
    <row r="72" spans="1:20" ht="18.75">
      <c r="A72" s="5"/>
      <c r="B72" s="276" t="s">
        <v>873</v>
      </c>
      <c r="C72" s="5"/>
      <c r="D72" s="5"/>
      <c r="E72" s="5"/>
      <c r="F72" s="5"/>
      <c r="G72" s="5"/>
      <c r="H72" s="5"/>
      <c r="I72" s="5"/>
      <c r="J72" s="5"/>
      <c r="K72" s="99" t="s">
        <v>1193</v>
      </c>
      <c r="L72" s="99"/>
      <c r="M72" s="99"/>
      <c r="N72" s="99"/>
      <c r="O72" s="99"/>
      <c r="P72" s="99"/>
      <c r="Q72" s="99"/>
      <c r="R72" s="99"/>
      <c r="S72" s="99"/>
      <c r="T72" s="216">
        <v>1</v>
      </c>
    </row>
    <row r="73" spans="1:20">
      <c r="A73" s="5"/>
      <c r="B73" s="5" t="s">
        <v>874</v>
      </c>
      <c r="C73" s="5"/>
      <c r="D73" s="5"/>
      <c r="E73" s="5"/>
      <c r="F73" s="5"/>
      <c r="G73" s="5"/>
      <c r="H73" s="5"/>
      <c r="I73" s="5"/>
      <c r="J73" s="5"/>
      <c r="K73" s="99" t="s">
        <v>1190</v>
      </c>
      <c r="L73" s="99"/>
      <c r="M73" s="99"/>
      <c r="N73" s="99"/>
      <c r="O73" s="99"/>
      <c r="P73" s="99"/>
      <c r="Q73" s="99"/>
      <c r="R73" s="99"/>
      <c r="S73" s="99"/>
      <c r="T73" s="216">
        <v>1</v>
      </c>
    </row>
    <row r="74" spans="1:20">
      <c r="A74" s="5"/>
      <c r="B74" s="5"/>
      <c r="C74" s="5"/>
      <c r="D74" s="5"/>
      <c r="E74" s="5"/>
      <c r="F74" s="5"/>
      <c r="G74" s="5"/>
      <c r="H74" s="5"/>
      <c r="I74" s="5"/>
      <c r="J74" s="5"/>
      <c r="K74" s="99" t="s">
        <v>1152</v>
      </c>
      <c r="L74" s="99"/>
      <c r="M74" s="99"/>
      <c r="N74" s="99"/>
      <c r="O74" s="99"/>
      <c r="P74" s="99"/>
      <c r="Q74" s="99"/>
      <c r="R74" s="99"/>
      <c r="S74" s="99"/>
      <c r="T74" s="216">
        <v>1</v>
      </c>
    </row>
    <row r="75" spans="1:20" ht="18.75">
      <c r="A75" s="5"/>
      <c r="B75" s="5" t="s">
        <v>875</v>
      </c>
      <c r="C75" s="5"/>
      <c r="D75" s="5"/>
      <c r="E75" s="5"/>
      <c r="F75" s="5"/>
      <c r="G75" s="5"/>
      <c r="H75" s="5"/>
      <c r="I75" s="5"/>
      <c r="J75" s="5"/>
      <c r="K75" s="278" t="s">
        <v>70</v>
      </c>
      <c r="L75" s="99"/>
      <c r="M75" s="99"/>
      <c r="N75" s="99"/>
      <c r="O75" s="99"/>
      <c r="P75" s="99"/>
      <c r="Q75" s="99"/>
      <c r="R75" s="99"/>
      <c r="S75" s="99"/>
      <c r="T75" s="216">
        <v>1</v>
      </c>
    </row>
    <row r="76" spans="1:20">
      <c r="A76" s="5"/>
      <c r="B76" s="5" t="s">
        <v>876</v>
      </c>
      <c r="C76" s="5"/>
      <c r="D76" s="5"/>
      <c r="E76" s="5"/>
      <c r="F76" s="5"/>
      <c r="G76" s="5"/>
      <c r="H76" s="5"/>
      <c r="I76" s="5"/>
      <c r="J76" s="5"/>
      <c r="K76" s="99" t="s">
        <v>1213</v>
      </c>
      <c r="L76" s="99"/>
      <c r="M76" s="99"/>
      <c r="N76" s="99"/>
      <c r="O76" s="99"/>
      <c r="P76" s="99"/>
      <c r="Q76" s="99"/>
      <c r="R76" s="99"/>
      <c r="S76" s="99"/>
      <c r="T76" s="216">
        <v>1</v>
      </c>
    </row>
    <row r="77" spans="1:20">
      <c r="A77" s="5"/>
      <c r="B77" s="5"/>
      <c r="C77" s="5"/>
      <c r="D77" s="5"/>
      <c r="E77" s="5"/>
      <c r="F77" s="5"/>
      <c r="G77" s="5"/>
      <c r="H77" s="5"/>
      <c r="I77" s="5"/>
      <c r="J77" s="5"/>
      <c r="K77" s="99" t="s">
        <v>1212</v>
      </c>
      <c r="L77" s="99"/>
      <c r="M77" s="99"/>
      <c r="N77" s="99"/>
      <c r="O77" s="99"/>
      <c r="P77" s="99"/>
      <c r="Q77" s="99"/>
      <c r="R77" s="99"/>
      <c r="S77" s="99"/>
      <c r="T77" s="216">
        <v>1</v>
      </c>
    </row>
    <row r="78" spans="1:20" ht="18.75">
      <c r="A78" s="5"/>
      <c r="B78" s="5" t="s">
        <v>877</v>
      </c>
      <c r="C78" s="5"/>
      <c r="D78" s="5"/>
      <c r="E78" s="5"/>
      <c r="F78" s="5"/>
      <c r="G78" s="5"/>
      <c r="H78" s="5"/>
      <c r="I78" s="5"/>
      <c r="J78" s="5"/>
      <c r="K78" s="278" t="s">
        <v>890</v>
      </c>
      <c r="L78" s="99"/>
      <c r="M78" s="99"/>
      <c r="N78" s="99"/>
      <c r="O78" s="99"/>
      <c r="P78" s="99"/>
      <c r="Q78" s="99"/>
      <c r="R78" s="99"/>
      <c r="S78" s="99"/>
      <c r="T78" s="216">
        <v>1</v>
      </c>
    </row>
    <row r="79" spans="1:20" ht="15.75">
      <c r="A79" s="5"/>
      <c r="B79" s="5" t="s">
        <v>878</v>
      </c>
      <c r="C79" s="5"/>
      <c r="D79" s="5"/>
      <c r="E79" s="5"/>
      <c r="F79" s="5"/>
      <c r="G79" s="5"/>
      <c r="H79" s="5"/>
      <c r="I79" s="5"/>
      <c r="J79" s="5"/>
      <c r="K79" s="279" t="s">
        <v>1223</v>
      </c>
      <c r="L79" s="99"/>
      <c r="M79" s="99"/>
      <c r="N79" s="99"/>
      <c r="O79" s="99"/>
      <c r="P79" s="99"/>
      <c r="Q79" s="99"/>
      <c r="R79" s="99"/>
      <c r="S79" s="99"/>
      <c r="T79" s="216">
        <v>1</v>
      </c>
    </row>
    <row r="80" spans="1:20">
      <c r="A80" s="5"/>
      <c r="B80" s="5"/>
      <c r="C80" s="5"/>
      <c r="D80" s="5"/>
      <c r="E80" s="5"/>
      <c r="F80" s="5"/>
      <c r="G80" s="5"/>
      <c r="H80" s="5"/>
      <c r="I80" s="5"/>
      <c r="J80" s="5"/>
      <c r="K80" s="99" t="s">
        <v>1115</v>
      </c>
      <c r="L80" s="99"/>
      <c r="M80" s="99"/>
      <c r="N80" s="99"/>
      <c r="O80" s="99"/>
      <c r="P80" s="99"/>
      <c r="Q80" s="99"/>
      <c r="R80" s="99"/>
      <c r="S80" s="99"/>
      <c r="T80" s="216">
        <v>1</v>
      </c>
    </row>
    <row r="81" spans="1:20">
      <c r="A81" s="5"/>
      <c r="B81" s="5" t="s">
        <v>879</v>
      </c>
      <c r="C81" s="5"/>
      <c r="D81" s="5"/>
      <c r="E81" s="5"/>
      <c r="F81" s="5"/>
      <c r="G81" s="5"/>
      <c r="H81" s="5"/>
      <c r="I81" s="5"/>
      <c r="J81" s="5"/>
      <c r="K81" s="99" t="s">
        <v>1196</v>
      </c>
      <c r="L81" s="99"/>
      <c r="M81" s="99"/>
      <c r="N81" s="99"/>
      <c r="O81" s="99"/>
      <c r="P81" s="99"/>
      <c r="Q81" s="99"/>
      <c r="R81" s="99"/>
      <c r="S81" s="99"/>
      <c r="T81" s="216">
        <v>1</v>
      </c>
    </row>
    <row r="82" spans="1:20">
      <c r="A82" s="5"/>
      <c r="B82" s="5"/>
      <c r="C82" s="5"/>
      <c r="D82" s="5"/>
      <c r="E82" s="5"/>
      <c r="F82" s="5"/>
      <c r="G82" s="5"/>
      <c r="H82" s="5"/>
      <c r="I82" s="5"/>
      <c r="J82" s="5"/>
      <c r="K82" s="99" t="s">
        <v>1138</v>
      </c>
      <c r="L82" s="99"/>
      <c r="M82" s="99"/>
      <c r="N82" s="99"/>
      <c r="O82" s="99"/>
      <c r="P82" s="99"/>
      <c r="Q82" s="99"/>
      <c r="R82" s="99"/>
      <c r="S82" s="99"/>
      <c r="T82" s="216">
        <v>1</v>
      </c>
    </row>
    <row r="83" spans="1:20">
      <c r="A83" s="5"/>
      <c r="B83" s="5" t="s">
        <v>880</v>
      </c>
      <c r="C83" s="5"/>
      <c r="D83" s="5"/>
      <c r="E83" s="5"/>
      <c r="F83" s="5"/>
      <c r="G83" s="5"/>
      <c r="H83" s="5"/>
      <c r="I83" s="5"/>
      <c r="J83" s="5"/>
      <c r="K83" s="99" t="s">
        <v>1149</v>
      </c>
      <c r="L83" s="99"/>
      <c r="M83" s="99"/>
      <c r="N83" s="99"/>
      <c r="O83" s="99"/>
      <c r="P83" s="99"/>
      <c r="Q83" s="99"/>
      <c r="R83" s="99"/>
      <c r="S83" s="99"/>
      <c r="T83" s="216">
        <v>1</v>
      </c>
    </row>
    <row r="84" spans="1:20">
      <c r="A84" s="5"/>
      <c r="B84" s="5"/>
      <c r="C84" s="5"/>
      <c r="D84" s="5"/>
      <c r="E84" s="5"/>
      <c r="F84" s="5"/>
      <c r="G84" s="5"/>
      <c r="H84" s="5"/>
      <c r="I84" s="5"/>
      <c r="J84" s="5"/>
      <c r="K84" s="99" t="s">
        <v>1218</v>
      </c>
      <c r="L84" s="99"/>
      <c r="M84" s="99"/>
      <c r="N84" s="99"/>
      <c r="O84" s="99"/>
      <c r="P84" s="99"/>
      <c r="Q84" s="99"/>
      <c r="R84" s="99"/>
      <c r="S84" s="99"/>
      <c r="T84" s="216">
        <v>1</v>
      </c>
    </row>
    <row r="85" spans="1:20">
      <c r="A85" s="5"/>
      <c r="B85" s="5" t="s">
        <v>881</v>
      </c>
      <c r="C85" s="5"/>
      <c r="D85" s="5"/>
      <c r="E85" s="5"/>
      <c r="F85" s="5"/>
      <c r="G85" s="5"/>
      <c r="H85" s="5"/>
      <c r="I85" s="5"/>
      <c r="J85" s="5"/>
      <c r="K85" s="99" t="s">
        <v>1110</v>
      </c>
      <c r="L85" s="99"/>
      <c r="M85" s="99"/>
      <c r="N85" s="99"/>
      <c r="O85" s="99"/>
      <c r="P85" s="99"/>
      <c r="Q85" s="99"/>
      <c r="R85" s="99"/>
      <c r="S85" s="99"/>
      <c r="T85" s="216">
        <v>1</v>
      </c>
    </row>
    <row r="86" spans="1:20" ht="15.75">
      <c r="A86" s="5"/>
      <c r="B86" s="5" t="s">
        <v>882</v>
      </c>
      <c r="C86" s="5"/>
      <c r="D86" s="5"/>
      <c r="E86" s="5"/>
      <c r="F86" s="5"/>
      <c r="G86" s="5"/>
      <c r="H86" s="5"/>
      <c r="I86" s="5"/>
      <c r="J86" s="5"/>
      <c r="K86" s="279" t="s">
        <v>1224</v>
      </c>
      <c r="L86" s="99"/>
      <c r="M86" s="99"/>
      <c r="N86" s="99"/>
      <c r="O86" s="99"/>
      <c r="P86" s="99"/>
      <c r="Q86" s="99"/>
      <c r="R86" s="99"/>
      <c r="S86" s="99"/>
      <c r="T86" s="216">
        <v>1</v>
      </c>
    </row>
    <row r="87" spans="1:20">
      <c r="A87" s="5"/>
      <c r="B87" s="5"/>
      <c r="C87" s="5"/>
      <c r="D87" s="5"/>
      <c r="E87" s="5"/>
      <c r="F87" s="5"/>
      <c r="G87" s="5"/>
      <c r="H87" s="5"/>
      <c r="I87" s="5"/>
      <c r="J87" s="5"/>
      <c r="K87" s="99" t="s">
        <v>1120</v>
      </c>
      <c r="L87" s="99"/>
      <c r="M87" s="99"/>
      <c r="N87" s="99"/>
      <c r="O87" s="99"/>
      <c r="P87" s="99"/>
      <c r="Q87" s="99"/>
      <c r="R87" s="99"/>
      <c r="S87" s="99"/>
      <c r="T87" s="216">
        <v>1</v>
      </c>
    </row>
    <row r="88" spans="1:20" ht="18.75">
      <c r="A88" s="5"/>
      <c r="B88" s="276" t="s">
        <v>883</v>
      </c>
      <c r="C88" s="5"/>
      <c r="D88" s="5"/>
      <c r="E88" s="5"/>
      <c r="F88" s="5"/>
      <c r="G88" s="5"/>
      <c r="H88" s="5"/>
      <c r="I88" s="5"/>
      <c r="J88" s="5"/>
      <c r="K88" s="99" t="s">
        <v>1125</v>
      </c>
      <c r="L88" s="99"/>
      <c r="M88" s="99"/>
      <c r="N88" s="99"/>
      <c r="O88" s="99"/>
      <c r="P88" s="99"/>
      <c r="Q88" s="99"/>
      <c r="R88" s="99"/>
      <c r="S88" s="99"/>
      <c r="T88" s="216">
        <v>1</v>
      </c>
    </row>
    <row r="89" spans="1:20">
      <c r="A89" s="5"/>
      <c r="B89" s="5" t="s">
        <v>884</v>
      </c>
      <c r="C89" s="5"/>
      <c r="D89" s="5"/>
      <c r="E89" s="5"/>
      <c r="F89" s="5"/>
      <c r="G89" s="5"/>
      <c r="H89" s="5"/>
      <c r="I89" s="5"/>
      <c r="J89" s="5"/>
      <c r="K89" s="99" t="s">
        <v>1122</v>
      </c>
      <c r="L89" s="99"/>
      <c r="M89" s="99"/>
      <c r="N89" s="99"/>
      <c r="O89" s="99"/>
      <c r="P89" s="99"/>
      <c r="Q89" s="99"/>
      <c r="R89" s="99"/>
      <c r="S89" s="99"/>
      <c r="T89" s="216">
        <v>1</v>
      </c>
    </row>
    <row r="90" spans="1:20">
      <c r="A90" s="5"/>
      <c r="B90" s="5"/>
      <c r="C90" s="5"/>
      <c r="D90" s="5"/>
      <c r="E90" s="5"/>
      <c r="F90" s="5"/>
      <c r="G90" s="5"/>
      <c r="H90" s="5"/>
      <c r="I90" s="5"/>
      <c r="J90" s="5"/>
      <c r="K90" s="99" t="s">
        <v>1121</v>
      </c>
      <c r="L90" s="99"/>
      <c r="M90" s="99"/>
      <c r="N90" s="99"/>
      <c r="O90" s="99"/>
      <c r="P90" s="99"/>
      <c r="Q90" s="99"/>
      <c r="R90" s="99"/>
      <c r="S90" s="99"/>
      <c r="T90" s="216">
        <v>1</v>
      </c>
    </row>
    <row r="91" spans="1:20">
      <c r="A91" s="5"/>
      <c r="B91" s="5" t="s">
        <v>885</v>
      </c>
      <c r="C91" s="5"/>
      <c r="D91" s="5"/>
      <c r="E91" s="5"/>
      <c r="F91" s="5"/>
      <c r="G91" s="5"/>
      <c r="H91" s="5"/>
      <c r="I91" s="5"/>
      <c r="J91" s="5"/>
      <c r="K91" s="99" t="s">
        <v>1124</v>
      </c>
      <c r="L91" s="99"/>
      <c r="M91" s="99"/>
      <c r="N91" s="99"/>
      <c r="O91" s="99"/>
      <c r="P91" s="99"/>
      <c r="Q91" s="99"/>
      <c r="R91" s="99"/>
      <c r="S91" s="99"/>
      <c r="T91" s="216">
        <v>1</v>
      </c>
    </row>
    <row r="92" spans="1:20">
      <c r="A92" s="5"/>
      <c r="B92" s="5"/>
      <c r="C92" s="5"/>
      <c r="D92" s="5"/>
      <c r="E92" s="5"/>
      <c r="F92" s="5"/>
      <c r="G92" s="5"/>
      <c r="H92" s="5"/>
      <c r="I92" s="5"/>
      <c r="J92" s="5"/>
      <c r="K92" s="99" t="s">
        <v>1127</v>
      </c>
      <c r="L92" s="99"/>
      <c r="M92" s="99"/>
      <c r="N92" s="99"/>
      <c r="O92" s="99"/>
      <c r="P92" s="99"/>
      <c r="Q92" s="99"/>
      <c r="R92" s="99"/>
      <c r="S92" s="99"/>
      <c r="T92" s="216">
        <v>1</v>
      </c>
    </row>
    <row r="93" spans="1:20" ht="18.75">
      <c r="A93" s="5"/>
      <c r="B93" s="276" t="s">
        <v>835</v>
      </c>
      <c r="C93" s="5"/>
      <c r="D93" s="5"/>
      <c r="E93" s="5"/>
      <c r="F93" s="5"/>
      <c r="G93" s="5"/>
      <c r="H93" s="5"/>
      <c r="I93" s="5"/>
      <c r="J93" s="5"/>
      <c r="K93" s="99" t="s">
        <v>1119</v>
      </c>
      <c r="L93" s="99"/>
      <c r="M93" s="99"/>
      <c r="N93" s="99"/>
      <c r="O93" s="99"/>
      <c r="P93" s="99"/>
      <c r="Q93" s="99"/>
      <c r="R93" s="99"/>
      <c r="S93" s="99"/>
      <c r="T93" s="216">
        <v>1</v>
      </c>
    </row>
    <row r="94" spans="1:20">
      <c r="A94" s="5"/>
      <c r="B94" s="5" t="s">
        <v>886</v>
      </c>
      <c r="C94" s="5"/>
      <c r="D94" s="5"/>
      <c r="E94" s="5"/>
      <c r="F94" s="5"/>
      <c r="G94" s="5"/>
      <c r="H94" s="5"/>
      <c r="I94" s="5"/>
      <c r="J94" s="5"/>
      <c r="K94" s="99" t="s">
        <v>1106</v>
      </c>
      <c r="L94" s="99"/>
      <c r="M94" s="99"/>
      <c r="N94" s="99"/>
      <c r="O94" s="99"/>
      <c r="P94" s="99"/>
      <c r="Q94" s="99"/>
      <c r="R94" s="99"/>
      <c r="S94" s="99"/>
      <c r="T94" s="216">
        <v>1</v>
      </c>
    </row>
    <row r="95" spans="1:20">
      <c r="A95" s="5"/>
      <c r="B95" s="5"/>
      <c r="C95" s="5"/>
      <c r="D95" s="5"/>
      <c r="E95" s="5"/>
      <c r="F95" s="5"/>
      <c r="G95" s="5"/>
      <c r="H95" s="5"/>
      <c r="I95" s="5"/>
      <c r="J95" s="5"/>
      <c r="K95" s="99" t="s">
        <v>1126</v>
      </c>
      <c r="L95" s="99"/>
      <c r="M95" s="99"/>
      <c r="N95" s="99"/>
      <c r="O95" s="99"/>
      <c r="P95" s="99"/>
      <c r="Q95" s="99"/>
      <c r="R95" s="99"/>
      <c r="S95" s="99"/>
      <c r="T95" s="216">
        <v>1</v>
      </c>
    </row>
    <row r="96" spans="1:20">
      <c r="A96" s="5"/>
      <c r="B96" s="5" t="s">
        <v>887</v>
      </c>
      <c r="C96" s="5"/>
      <c r="D96" s="5"/>
      <c r="E96" s="5"/>
      <c r="F96" s="5"/>
      <c r="G96" s="5"/>
      <c r="H96" s="5"/>
      <c r="I96" s="5"/>
      <c r="J96" s="5"/>
      <c r="K96" s="99" t="s">
        <v>1207</v>
      </c>
      <c r="L96" s="99"/>
      <c r="M96" s="99"/>
      <c r="N96" s="99"/>
      <c r="O96" s="99"/>
      <c r="P96" s="99"/>
      <c r="Q96" s="99"/>
      <c r="R96" s="99"/>
      <c r="S96" s="99"/>
      <c r="T96" s="216">
        <v>1</v>
      </c>
    </row>
    <row r="97" spans="1:20">
      <c r="A97" s="5"/>
      <c r="B97" s="5"/>
      <c r="C97" s="5"/>
      <c r="D97" s="5"/>
      <c r="E97" s="5"/>
      <c r="F97" s="5"/>
      <c r="G97" s="5"/>
      <c r="H97" s="5"/>
      <c r="I97" s="5"/>
      <c r="J97" s="5"/>
      <c r="K97" s="99" t="s">
        <v>834</v>
      </c>
      <c r="L97" s="99"/>
      <c r="M97" s="99"/>
      <c r="N97" s="99"/>
      <c r="O97" s="99"/>
      <c r="P97" s="99"/>
      <c r="Q97" s="99"/>
      <c r="R97" s="99"/>
      <c r="S97" s="99"/>
      <c r="T97" s="216">
        <v>1</v>
      </c>
    </row>
    <row r="98" spans="1:20" ht="18.75">
      <c r="A98" s="5"/>
      <c r="B98" s="276" t="s">
        <v>836</v>
      </c>
      <c r="C98" s="5"/>
      <c r="D98" s="5"/>
      <c r="E98" s="5"/>
      <c r="F98" s="5"/>
      <c r="G98" s="5"/>
      <c r="H98" s="5"/>
      <c r="I98" s="5"/>
      <c r="J98" s="5"/>
      <c r="K98" s="99" t="s">
        <v>1113</v>
      </c>
      <c r="L98" s="99"/>
      <c r="M98" s="99"/>
      <c r="N98" s="99"/>
      <c r="O98" s="99"/>
      <c r="P98" s="99"/>
      <c r="Q98" s="99"/>
      <c r="R98" s="99"/>
      <c r="S98" s="99"/>
      <c r="T98" s="216">
        <v>1</v>
      </c>
    </row>
    <row r="99" spans="1:20">
      <c r="A99" s="5"/>
      <c r="B99" s="5" t="s">
        <v>888</v>
      </c>
      <c r="C99" s="5"/>
      <c r="D99" s="5"/>
      <c r="E99" s="5"/>
      <c r="F99" s="5"/>
      <c r="G99" s="5"/>
      <c r="H99" s="5"/>
      <c r="I99" s="5"/>
      <c r="J99" s="5"/>
      <c r="K99" s="99" t="s">
        <v>1128</v>
      </c>
      <c r="L99" s="99"/>
      <c r="M99" s="99"/>
      <c r="N99" s="99"/>
      <c r="O99" s="99"/>
      <c r="P99" s="99"/>
      <c r="Q99" s="99"/>
      <c r="R99" s="99"/>
      <c r="S99" s="99"/>
      <c r="T99" s="216">
        <v>1</v>
      </c>
    </row>
    <row r="100" spans="1:20" ht="18.75">
      <c r="A100" s="5"/>
      <c r="B100" s="5"/>
      <c r="C100" s="5"/>
      <c r="D100" s="5"/>
      <c r="E100" s="5"/>
      <c r="F100" s="5"/>
      <c r="G100" s="5"/>
      <c r="H100" s="5"/>
      <c r="I100" s="5"/>
      <c r="J100" s="5"/>
      <c r="K100" s="278" t="s">
        <v>901</v>
      </c>
      <c r="L100" s="99"/>
      <c r="M100" s="99"/>
      <c r="N100" s="99"/>
      <c r="O100" s="99"/>
      <c r="P100" s="99"/>
      <c r="Q100" s="99"/>
      <c r="R100" s="99"/>
      <c r="S100" s="99"/>
      <c r="T100" s="216">
        <v>1</v>
      </c>
    </row>
    <row r="101" spans="1:20" ht="18.75">
      <c r="A101" s="5"/>
      <c r="B101" s="276" t="s">
        <v>397</v>
      </c>
      <c r="C101" s="5"/>
      <c r="D101" s="5"/>
      <c r="E101" s="5"/>
      <c r="F101" s="5"/>
      <c r="G101" s="5"/>
      <c r="H101" s="5"/>
      <c r="I101" s="5"/>
      <c r="J101" s="5"/>
      <c r="K101" s="99" t="s">
        <v>1204</v>
      </c>
      <c r="L101" s="99"/>
      <c r="M101" s="99"/>
      <c r="N101" s="99"/>
      <c r="O101" s="99"/>
      <c r="P101" s="99"/>
      <c r="Q101" s="99"/>
      <c r="R101" s="99"/>
      <c r="S101" s="99"/>
      <c r="T101" s="216">
        <v>1</v>
      </c>
    </row>
    <row r="102" spans="1:20">
      <c r="A102" s="5"/>
      <c r="B102" s="5" t="s">
        <v>889</v>
      </c>
      <c r="C102" s="5"/>
      <c r="D102" s="5"/>
      <c r="E102" s="5"/>
      <c r="F102" s="5"/>
      <c r="G102" s="5"/>
      <c r="H102" s="5"/>
      <c r="I102" s="5"/>
      <c r="J102" s="5"/>
      <c r="K102" s="99" t="s">
        <v>1158</v>
      </c>
      <c r="L102" s="99"/>
      <c r="M102" s="99"/>
      <c r="N102" s="99"/>
      <c r="O102" s="99"/>
      <c r="P102" s="99"/>
      <c r="Q102" s="99"/>
      <c r="R102" s="99"/>
      <c r="S102" s="99"/>
      <c r="T102" s="216">
        <v>1</v>
      </c>
    </row>
    <row r="103" spans="1:20">
      <c r="A103" s="5"/>
      <c r="B103" s="5"/>
      <c r="C103" s="5"/>
      <c r="D103" s="5"/>
      <c r="E103" s="5"/>
      <c r="F103" s="5"/>
      <c r="G103" s="5"/>
      <c r="H103" s="5"/>
      <c r="I103" s="5"/>
      <c r="J103" s="5"/>
      <c r="K103" s="99" t="s">
        <v>1219</v>
      </c>
      <c r="L103" s="99"/>
      <c r="M103" s="99"/>
      <c r="N103" s="99"/>
      <c r="O103" s="99"/>
      <c r="P103" s="99"/>
      <c r="Q103" s="99"/>
      <c r="R103" s="99"/>
      <c r="S103" s="99"/>
      <c r="T103" s="216">
        <v>1</v>
      </c>
    </row>
    <row r="104" spans="1:20" ht="18.75">
      <c r="A104" s="5"/>
      <c r="B104" s="276" t="s">
        <v>890</v>
      </c>
      <c r="C104" s="5"/>
      <c r="D104" s="5"/>
      <c r="E104" s="5"/>
      <c r="F104" s="5"/>
      <c r="G104" s="5"/>
      <c r="H104" s="5"/>
      <c r="I104" s="5"/>
      <c r="J104" s="5"/>
      <c r="K104" s="99" t="s">
        <v>1161</v>
      </c>
      <c r="L104" s="99"/>
      <c r="M104" s="99"/>
      <c r="N104" s="99"/>
      <c r="O104" s="99"/>
      <c r="P104" s="99"/>
      <c r="Q104" s="99"/>
      <c r="R104" s="99"/>
      <c r="S104" s="99"/>
      <c r="T104" s="216">
        <v>1</v>
      </c>
    </row>
    <row r="105" spans="1:20">
      <c r="A105" s="5"/>
      <c r="B105" s="5" t="s">
        <v>891</v>
      </c>
      <c r="C105" s="5"/>
      <c r="D105" s="5"/>
      <c r="E105" s="5"/>
      <c r="F105" s="5"/>
      <c r="G105" s="5"/>
      <c r="H105" s="5"/>
      <c r="I105" s="5"/>
      <c r="J105" s="5"/>
      <c r="K105" s="99" t="s">
        <v>1186</v>
      </c>
      <c r="L105" s="99"/>
      <c r="M105" s="99"/>
      <c r="N105" s="99"/>
      <c r="O105" s="99"/>
      <c r="P105" s="99"/>
      <c r="Q105" s="99"/>
      <c r="R105" s="99"/>
      <c r="S105" s="99"/>
      <c r="T105" s="216">
        <v>1</v>
      </c>
    </row>
    <row r="106" spans="1:20" ht="18.75">
      <c r="A106" s="5"/>
      <c r="B106" s="5"/>
      <c r="C106" s="5"/>
      <c r="D106" s="5"/>
      <c r="E106" s="5"/>
      <c r="F106" s="5"/>
      <c r="G106" s="5"/>
      <c r="H106" s="5"/>
      <c r="I106" s="5"/>
      <c r="J106" s="5"/>
      <c r="K106" s="278" t="s">
        <v>908</v>
      </c>
      <c r="L106" s="99"/>
      <c r="M106" s="99"/>
      <c r="N106" s="99"/>
      <c r="O106" s="99"/>
      <c r="P106" s="99"/>
      <c r="Q106" s="99"/>
      <c r="R106" s="99"/>
      <c r="S106" s="99"/>
      <c r="T106" s="216">
        <v>1</v>
      </c>
    </row>
    <row r="107" spans="1:20" ht="15.75">
      <c r="A107" s="5"/>
      <c r="B107" s="5" t="s">
        <v>892</v>
      </c>
      <c r="C107" s="5"/>
      <c r="D107" s="5"/>
      <c r="E107" s="5"/>
      <c r="F107" s="5"/>
      <c r="G107" s="5"/>
      <c r="H107" s="5"/>
      <c r="I107" s="5"/>
      <c r="J107" s="5"/>
      <c r="K107" s="279" t="s">
        <v>1225</v>
      </c>
      <c r="L107" s="99"/>
      <c r="M107" s="99"/>
      <c r="N107" s="99"/>
      <c r="O107" s="99"/>
      <c r="P107" s="99"/>
      <c r="Q107" s="99"/>
      <c r="R107" s="99"/>
      <c r="S107" s="99"/>
      <c r="T107" s="216">
        <v>1</v>
      </c>
    </row>
    <row r="108" spans="1:20">
      <c r="A108" s="5"/>
      <c r="B108" s="5"/>
      <c r="C108" s="5"/>
      <c r="D108" s="5"/>
      <c r="E108" s="5"/>
      <c r="F108" s="5"/>
      <c r="G108" s="5"/>
      <c r="H108" s="5"/>
      <c r="I108" s="5"/>
      <c r="J108" s="5"/>
      <c r="K108" s="99" t="s">
        <v>1130</v>
      </c>
      <c r="L108" s="99"/>
      <c r="M108" s="99"/>
      <c r="N108" s="99"/>
      <c r="O108" s="99"/>
      <c r="P108" s="99"/>
      <c r="Q108" s="99"/>
      <c r="R108" s="99"/>
      <c r="S108" s="99"/>
      <c r="T108" s="216">
        <v>1</v>
      </c>
    </row>
    <row r="109" spans="1:20">
      <c r="A109" s="5"/>
      <c r="B109" s="5" t="s">
        <v>893</v>
      </c>
      <c r="C109" s="5"/>
      <c r="D109" s="5"/>
      <c r="E109" s="5"/>
      <c r="F109" s="5"/>
      <c r="G109" s="5"/>
      <c r="H109" s="5"/>
      <c r="I109" s="5"/>
      <c r="J109" s="5"/>
      <c r="K109" s="99" t="s">
        <v>1156</v>
      </c>
      <c r="L109" s="99"/>
      <c r="M109" s="99"/>
      <c r="N109" s="99"/>
      <c r="O109" s="99"/>
      <c r="P109" s="99"/>
      <c r="Q109" s="99"/>
      <c r="R109" s="99"/>
      <c r="S109" s="99"/>
      <c r="T109" s="216">
        <v>1</v>
      </c>
    </row>
    <row r="110" spans="1:20">
      <c r="A110" s="5"/>
      <c r="B110" s="5"/>
      <c r="C110" s="5"/>
      <c r="D110" s="5"/>
      <c r="E110" s="5"/>
      <c r="F110" s="5"/>
      <c r="G110" s="5"/>
      <c r="H110" s="5"/>
      <c r="I110" s="5"/>
      <c r="J110" s="5"/>
      <c r="K110" s="99" t="s">
        <v>1205</v>
      </c>
      <c r="L110" s="99"/>
      <c r="M110" s="99"/>
      <c r="N110" s="99"/>
      <c r="O110" s="99"/>
      <c r="P110" s="99"/>
      <c r="Q110" s="99"/>
      <c r="R110" s="99"/>
      <c r="S110" s="99"/>
      <c r="T110" s="216">
        <v>1</v>
      </c>
    </row>
    <row r="111" spans="1:20" ht="15.75">
      <c r="A111" s="5"/>
      <c r="B111" s="5" t="s">
        <v>894</v>
      </c>
      <c r="C111" s="5"/>
      <c r="D111" s="5"/>
      <c r="E111" s="5"/>
      <c r="F111" s="5"/>
      <c r="G111" s="5"/>
      <c r="H111" s="5"/>
      <c r="I111" s="5"/>
      <c r="J111" s="5"/>
      <c r="K111" s="279" t="s">
        <v>1226</v>
      </c>
      <c r="L111" s="99"/>
      <c r="M111" s="99"/>
      <c r="N111" s="99"/>
      <c r="O111" s="99"/>
      <c r="P111" s="99"/>
      <c r="Q111" s="99"/>
      <c r="R111" s="99"/>
      <c r="S111" s="99"/>
      <c r="T111" s="216">
        <v>1</v>
      </c>
    </row>
    <row r="112" spans="1:20">
      <c r="A112" s="5"/>
      <c r="B112" s="5"/>
      <c r="C112" s="5"/>
      <c r="D112" s="5"/>
      <c r="E112" s="5"/>
      <c r="F112" s="5"/>
      <c r="G112" s="5"/>
      <c r="H112" s="5"/>
      <c r="I112" s="5"/>
      <c r="J112" s="5"/>
      <c r="K112" s="99" t="s">
        <v>1132</v>
      </c>
      <c r="L112" s="99"/>
      <c r="M112" s="99"/>
      <c r="N112" s="99"/>
      <c r="O112" s="99"/>
      <c r="P112" s="99"/>
      <c r="Q112" s="99"/>
      <c r="R112" s="99"/>
      <c r="S112" s="99"/>
      <c r="T112" s="216">
        <v>1</v>
      </c>
    </row>
    <row r="113" spans="1:20">
      <c r="A113" s="5"/>
      <c r="B113" s="5" t="s">
        <v>895</v>
      </c>
      <c r="C113" s="5"/>
      <c r="D113" s="5"/>
      <c r="E113" s="5"/>
      <c r="F113" s="5"/>
      <c r="G113" s="5"/>
      <c r="H113" s="5"/>
      <c r="I113" s="5"/>
      <c r="J113" s="5"/>
      <c r="K113" s="99" t="s">
        <v>1136</v>
      </c>
      <c r="L113" s="99"/>
      <c r="M113" s="99"/>
      <c r="N113" s="99"/>
      <c r="O113" s="99"/>
      <c r="P113" s="99"/>
      <c r="Q113" s="99"/>
      <c r="R113" s="99"/>
      <c r="S113" s="99"/>
      <c r="T113" s="216">
        <v>1</v>
      </c>
    </row>
    <row r="114" spans="1:20" ht="15.75">
      <c r="A114" s="5"/>
      <c r="B114" s="5" t="s">
        <v>896</v>
      </c>
      <c r="C114" s="5"/>
      <c r="D114" s="5"/>
      <c r="E114" s="5"/>
      <c r="F114" s="5"/>
      <c r="G114" s="5"/>
      <c r="H114" s="5"/>
      <c r="I114" s="5"/>
      <c r="J114" s="5"/>
      <c r="K114" s="279" t="s">
        <v>1227</v>
      </c>
      <c r="L114" s="99"/>
      <c r="M114" s="99"/>
      <c r="N114" s="99"/>
      <c r="O114" s="99"/>
      <c r="P114" s="99"/>
      <c r="Q114" s="99"/>
      <c r="R114" s="99"/>
      <c r="S114" s="99"/>
      <c r="T114" s="216">
        <v>1</v>
      </c>
    </row>
    <row r="115" spans="1:20">
      <c r="A115" s="5"/>
      <c r="B115" s="5"/>
      <c r="C115" s="5"/>
      <c r="D115" s="5"/>
      <c r="E115" s="5"/>
      <c r="F115" s="5"/>
      <c r="G115" s="5"/>
      <c r="H115" s="5"/>
      <c r="I115" s="5"/>
      <c r="J115" s="5"/>
      <c r="K115" s="99" t="s">
        <v>1162</v>
      </c>
      <c r="L115" s="99"/>
      <c r="M115" s="99"/>
      <c r="N115" s="99"/>
      <c r="O115" s="99"/>
      <c r="P115" s="99"/>
      <c r="Q115" s="99"/>
      <c r="R115" s="99"/>
      <c r="S115" s="99"/>
      <c r="T115" s="216">
        <v>1</v>
      </c>
    </row>
    <row r="116" spans="1:20" ht="18.75">
      <c r="A116" s="5"/>
      <c r="B116" s="276" t="s">
        <v>897</v>
      </c>
      <c r="C116" s="5"/>
      <c r="D116" s="5"/>
      <c r="E116" s="5"/>
      <c r="F116" s="5"/>
      <c r="G116" s="5"/>
      <c r="H116" s="5"/>
      <c r="I116" s="5"/>
      <c r="J116" s="5"/>
      <c r="K116" s="99" t="s">
        <v>1188</v>
      </c>
      <c r="L116" s="99"/>
      <c r="M116" s="99"/>
      <c r="N116" s="99"/>
      <c r="O116" s="99"/>
      <c r="P116" s="99"/>
      <c r="Q116" s="99"/>
      <c r="R116" s="99"/>
      <c r="S116" s="99"/>
      <c r="T116" s="216">
        <v>1</v>
      </c>
    </row>
    <row r="117" spans="1:20">
      <c r="A117" s="5"/>
      <c r="B117" s="5" t="s">
        <v>898</v>
      </c>
      <c r="C117" s="5"/>
      <c r="D117" s="5"/>
      <c r="E117" s="5"/>
      <c r="F117" s="5"/>
      <c r="G117" s="5"/>
      <c r="H117" s="5"/>
      <c r="I117" s="5"/>
      <c r="J117" s="5"/>
      <c r="K117" s="99" t="s">
        <v>1129</v>
      </c>
      <c r="L117" s="99"/>
      <c r="M117" s="99"/>
      <c r="N117" s="99"/>
      <c r="O117" s="99"/>
      <c r="P117" s="99"/>
      <c r="Q117" s="99"/>
      <c r="R117" s="99"/>
      <c r="S117" s="99"/>
      <c r="T117" s="216">
        <v>1</v>
      </c>
    </row>
    <row r="118" spans="1:20">
      <c r="A118" s="5"/>
      <c r="B118" s="5" t="s">
        <v>899</v>
      </c>
      <c r="C118" s="5"/>
      <c r="D118" s="5"/>
      <c r="E118" s="5"/>
      <c r="F118" s="5"/>
      <c r="G118" s="5"/>
      <c r="H118" s="5"/>
      <c r="I118" s="5"/>
      <c r="J118" s="5"/>
      <c r="K118" s="99" t="s">
        <v>1140</v>
      </c>
      <c r="L118" s="99"/>
      <c r="M118" s="99"/>
      <c r="N118" s="99"/>
      <c r="O118" s="99"/>
      <c r="P118" s="99"/>
      <c r="Q118" s="99"/>
      <c r="R118" s="99"/>
      <c r="S118" s="99"/>
      <c r="T118" s="216">
        <v>1</v>
      </c>
    </row>
    <row r="119" spans="1:20" ht="15.75">
      <c r="A119" s="5"/>
      <c r="B119" s="5" t="s">
        <v>900</v>
      </c>
      <c r="C119" s="5"/>
      <c r="D119" s="5"/>
      <c r="E119" s="5"/>
      <c r="F119" s="5"/>
      <c r="G119" s="5"/>
      <c r="H119" s="5"/>
      <c r="I119" s="5"/>
      <c r="J119" s="5"/>
      <c r="K119" s="279" t="s">
        <v>1228</v>
      </c>
      <c r="L119" s="99"/>
      <c r="M119" s="99"/>
      <c r="N119" s="99"/>
      <c r="O119" s="99"/>
      <c r="P119" s="99"/>
      <c r="Q119" s="99"/>
      <c r="R119" s="99"/>
      <c r="S119" s="99"/>
      <c r="T119" s="216">
        <v>1</v>
      </c>
    </row>
    <row r="120" spans="1:20">
      <c r="A120" s="5"/>
      <c r="B120" s="5"/>
      <c r="C120" s="5"/>
      <c r="D120" s="5"/>
      <c r="E120" s="5"/>
      <c r="F120" s="5"/>
      <c r="G120" s="5"/>
      <c r="H120" s="5"/>
      <c r="I120" s="5"/>
      <c r="J120" s="5"/>
      <c r="K120" s="99" t="s">
        <v>1134</v>
      </c>
      <c r="L120" s="99"/>
      <c r="M120" s="99"/>
      <c r="N120" s="99"/>
      <c r="O120" s="99"/>
      <c r="P120" s="99"/>
      <c r="Q120" s="99"/>
      <c r="R120" s="99"/>
      <c r="S120" s="99"/>
      <c r="T120" s="216">
        <v>1</v>
      </c>
    </row>
    <row r="121" spans="1:20" ht="18.75">
      <c r="A121" s="5"/>
      <c r="B121" s="276" t="s">
        <v>901</v>
      </c>
      <c r="C121" s="5"/>
      <c r="D121" s="5"/>
      <c r="E121" s="5"/>
      <c r="F121" s="5"/>
      <c r="G121" s="5"/>
      <c r="H121" s="5"/>
      <c r="I121" s="5"/>
      <c r="J121" s="5"/>
      <c r="K121" s="99" t="s">
        <v>1135</v>
      </c>
      <c r="L121" s="99"/>
      <c r="M121" s="99"/>
      <c r="N121" s="99"/>
      <c r="O121" s="99"/>
      <c r="P121" s="99"/>
      <c r="Q121" s="99"/>
      <c r="R121" s="99"/>
      <c r="S121" s="99"/>
      <c r="T121" s="216">
        <v>1</v>
      </c>
    </row>
    <row r="122" spans="1:20">
      <c r="A122" s="5"/>
      <c r="B122" s="5" t="s">
        <v>902</v>
      </c>
      <c r="C122" s="5"/>
      <c r="D122" s="5"/>
      <c r="E122" s="5"/>
      <c r="F122" s="5"/>
      <c r="G122" s="5"/>
      <c r="H122" s="5"/>
      <c r="I122" s="5"/>
      <c r="J122" s="5"/>
      <c r="K122" s="99" t="s">
        <v>1133</v>
      </c>
      <c r="L122" s="99"/>
      <c r="M122" s="99"/>
      <c r="N122" s="99"/>
      <c r="O122" s="99"/>
      <c r="P122" s="99"/>
      <c r="Q122" s="99"/>
      <c r="R122" s="99"/>
      <c r="S122" s="99"/>
      <c r="T122" s="216">
        <v>1</v>
      </c>
    </row>
    <row r="123" spans="1:20" ht="15.75">
      <c r="A123" s="5"/>
      <c r="B123" s="5"/>
      <c r="C123" s="5"/>
      <c r="D123" s="5"/>
      <c r="E123" s="5"/>
      <c r="F123" s="5"/>
      <c r="G123" s="5"/>
      <c r="H123" s="5"/>
      <c r="I123" s="5"/>
      <c r="J123" s="5"/>
      <c r="K123" s="279" t="s">
        <v>1229</v>
      </c>
      <c r="L123" s="99"/>
      <c r="M123" s="99"/>
      <c r="N123" s="99"/>
      <c r="O123" s="99"/>
      <c r="P123" s="99"/>
      <c r="Q123" s="99"/>
      <c r="R123" s="99"/>
      <c r="S123" s="99"/>
      <c r="T123" s="216">
        <v>1</v>
      </c>
    </row>
    <row r="124" spans="1:20">
      <c r="A124" s="5"/>
      <c r="B124" s="5" t="s">
        <v>903</v>
      </c>
      <c r="C124" s="5"/>
      <c r="D124" s="5"/>
      <c r="E124" s="5"/>
      <c r="F124" s="5"/>
      <c r="G124" s="5"/>
      <c r="H124" s="5"/>
      <c r="I124" s="5"/>
      <c r="J124" s="5"/>
      <c r="K124" s="99" t="s">
        <v>1185</v>
      </c>
      <c r="L124" s="99"/>
      <c r="M124" s="99"/>
      <c r="N124" s="99"/>
      <c r="O124" s="99"/>
      <c r="P124" s="99"/>
      <c r="Q124" s="99"/>
      <c r="R124" s="99"/>
      <c r="S124" s="99"/>
      <c r="T124" s="216">
        <v>1</v>
      </c>
    </row>
    <row r="125" spans="1:20">
      <c r="A125" s="5"/>
      <c r="B125" s="5"/>
      <c r="C125" s="5"/>
      <c r="D125" s="5"/>
      <c r="E125" s="5"/>
      <c r="F125" s="5"/>
      <c r="G125" s="5"/>
      <c r="H125" s="5"/>
      <c r="I125" s="5"/>
      <c r="J125" s="5"/>
      <c r="K125" s="99" t="s">
        <v>1157</v>
      </c>
      <c r="L125" s="99"/>
      <c r="M125" s="99"/>
      <c r="N125" s="99"/>
      <c r="O125" s="99"/>
      <c r="P125" s="99"/>
      <c r="Q125" s="99"/>
      <c r="R125" s="99"/>
      <c r="S125" s="99"/>
      <c r="T125" s="216">
        <v>1</v>
      </c>
    </row>
    <row r="126" spans="1:20">
      <c r="A126" s="5"/>
      <c r="B126" s="5" t="s">
        <v>904</v>
      </c>
      <c r="C126" s="5"/>
      <c r="D126" s="5"/>
      <c r="E126" s="5"/>
      <c r="F126" s="5"/>
      <c r="G126" s="5"/>
      <c r="H126" s="5"/>
      <c r="I126" s="5"/>
      <c r="J126" s="5"/>
      <c r="K126" s="99" t="s">
        <v>1147</v>
      </c>
      <c r="L126" s="99"/>
      <c r="M126" s="99"/>
      <c r="N126" s="99"/>
      <c r="O126" s="99"/>
      <c r="P126" s="99"/>
      <c r="Q126" s="99"/>
      <c r="R126" s="99"/>
      <c r="S126" s="99"/>
      <c r="T126" s="216">
        <v>1</v>
      </c>
    </row>
    <row r="127" spans="1:20">
      <c r="A127" s="5"/>
      <c r="B127" s="5" t="s">
        <v>905</v>
      </c>
      <c r="C127" s="5"/>
      <c r="D127" s="5"/>
      <c r="E127" s="5"/>
      <c r="F127" s="5"/>
      <c r="G127" s="5"/>
      <c r="H127" s="5"/>
      <c r="I127" s="5"/>
      <c r="J127" s="5"/>
      <c r="K127" s="99" t="s">
        <v>1107</v>
      </c>
      <c r="L127" s="99"/>
      <c r="M127" s="99"/>
      <c r="N127" s="99"/>
      <c r="O127" s="99"/>
      <c r="P127" s="99"/>
      <c r="Q127" s="99"/>
      <c r="R127" s="99"/>
      <c r="S127" s="99"/>
      <c r="T127" s="216">
        <v>1</v>
      </c>
    </row>
    <row r="128" spans="1:20">
      <c r="A128" s="5"/>
      <c r="B128" s="5"/>
      <c r="C128" s="5"/>
      <c r="D128" s="5"/>
      <c r="E128" s="5"/>
      <c r="F128" s="5"/>
      <c r="G128" s="5"/>
      <c r="H128" s="5"/>
      <c r="I128" s="5"/>
      <c r="J128" s="5"/>
      <c r="K128" s="99" t="s">
        <v>1112</v>
      </c>
      <c r="L128" s="99"/>
      <c r="M128" s="99"/>
      <c r="N128" s="99"/>
      <c r="O128" s="99"/>
      <c r="P128" s="99"/>
      <c r="Q128" s="99"/>
      <c r="R128" s="99"/>
      <c r="S128" s="99"/>
      <c r="T128" s="216">
        <v>1</v>
      </c>
    </row>
    <row r="129" spans="1:20">
      <c r="A129" s="5"/>
      <c r="B129" s="5" t="s">
        <v>906</v>
      </c>
      <c r="C129" s="5"/>
      <c r="D129" s="5"/>
      <c r="E129" s="5"/>
      <c r="F129" s="5"/>
      <c r="G129" s="5"/>
      <c r="H129" s="5"/>
      <c r="I129" s="5"/>
      <c r="J129" s="5"/>
      <c r="K129" s="99" t="s">
        <v>1137</v>
      </c>
      <c r="L129" s="99"/>
      <c r="M129" s="99"/>
      <c r="N129" s="99"/>
      <c r="O129" s="99"/>
      <c r="P129" s="99"/>
      <c r="Q129" s="99"/>
      <c r="R129" s="99"/>
      <c r="S129" s="99"/>
      <c r="T129" s="216">
        <v>1</v>
      </c>
    </row>
    <row r="130" spans="1:20" ht="18.75">
      <c r="A130" s="5"/>
      <c r="B130" s="5"/>
      <c r="C130" s="5"/>
      <c r="D130" s="5"/>
      <c r="E130" s="5"/>
      <c r="F130" s="5"/>
      <c r="G130" s="5"/>
      <c r="H130" s="5"/>
      <c r="I130" s="5"/>
      <c r="J130" s="5"/>
      <c r="K130" s="278" t="s">
        <v>912</v>
      </c>
      <c r="L130" s="99"/>
      <c r="M130" s="99"/>
      <c r="N130" s="99"/>
      <c r="O130" s="99"/>
      <c r="P130" s="99"/>
      <c r="Q130" s="99"/>
      <c r="R130" s="99"/>
      <c r="S130" s="99"/>
      <c r="T130" s="216">
        <v>1</v>
      </c>
    </row>
    <row r="131" spans="1:20">
      <c r="A131" s="5"/>
      <c r="B131" s="5" t="s">
        <v>907</v>
      </c>
      <c r="C131" s="5"/>
      <c r="D131" s="5"/>
      <c r="E131" s="5"/>
      <c r="F131" s="5"/>
      <c r="G131" s="5"/>
      <c r="H131" s="5"/>
      <c r="I131" s="5"/>
      <c r="J131" s="5"/>
      <c r="K131" s="99" t="s">
        <v>1201</v>
      </c>
      <c r="L131" s="99"/>
      <c r="M131" s="99"/>
      <c r="N131" s="99"/>
      <c r="O131" s="99"/>
      <c r="P131" s="99"/>
      <c r="Q131" s="99"/>
      <c r="R131" s="99"/>
      <c r="S131" s="99"/>
      <c r="T131" s="216">
        <v>1</v>
      </c>
    </row>
    <row r="132" spans="1:20">
      <c r="A132" s="5"/>
      <c r="B132" s="5"/>
      <c r="C132" s="5"/>
      <c r="D132" s="5"/>
      <c r="E132" s="5"/>
      <c r="F132" s="5"/>
      <c r="G132" s="5"/>
      <c r="H132" s="5"/>
      <c r="I132" s="5"/>
      <c r="J132" s="5"/>
      <c r="K132" s="99" t="s">
        <v>1123</v>
      </c>
      <c r="L132" s="99"/>
      <c r="M132" s="99"/>
      <c r="N132" s="99"/>
      <c r="O132" s="99"/>
      <c r="P132" s="99"/>
      <c r="Q132" s="99"/>
      <c r="R132" s="99"/>
      <c r="S132" s="99"/>
      <c r="T132" s="216">
        <v>1</v>
      </c>
    </row>
    <row r="133" spans="1:20" ht="18.75">
      <c r="A133" s="5"/>
      <c r="B133" s="276" t="s">
        <v>908</v>
      </c>
      <c r="C133" s="5"/>
      <c r="D133" s="5"/>
      <c r="E133" s="5"/>
      <c r="F133" s="5"/>
      <c r="G133" s="5"/>
      <c r="H133" s="5"/>
      <c r="I133" s="5"/>
      <c r="J133" s="5"/>
      <c r="K133" s="99" t="s">
        <v>1142</v>
      </c>
      <c r="L133" s="99"/>
      <c r="M133" s="99"/>
      <c r="N133" s="99"/>
      <c r="O133" s="99"/>
      <c r="P133" s="99"/>
      <c r="Q133" s="99"/>
      <c r="R133" s="99"/>
      <c r="S133" s="99"/>
      <c r="T133" s="216">
        <v>1</v>
      </c>
    </row>
    <row r="134" spans="1:20">
      <c r="A134" s="5"/>
      <c r="B134" s="5" t="s">
        <v>909</v>
      </c>
      <c r="C134" s="5"/>
      <c r="D134" s="5"/>
      <c r="E134" s="5"/>
      <c r="F134" s="5"/>
      <c r="G134" s="5"/>
      <c r="H134" s="5"/>
      <c r="I134" s="5"/>
      <c r="J134" s="5"/>
      <c r="K134" s="99" t="s">
        <v>1144</v>
      </c>
      <c r="L134" s="99"/>
      <c r="M134" s="99"/>
      <c r="N134" s="99"/>
      <c r="O134" s="99"/>
      <c r="P134" s="99"/>
      <c r="Q134" s="99"/>
      <c r="R134" s="99"/>
      <c r="S134" s="99"/>
      <c r="T134" s="216">
        <v>1</v>
      </c>
    </row>
    <row r="135" spans="1:20" ht="18.75">
      <c r="A135" s="5"/>
      <c r="B135" s="5"/>
      <c r="C135" s="5"/>
      <c r="D135" s="5"/>
      <c r="E135" s="5"/>
      <c r="F135" s="5"/>
      <c r="G135" s="5"/>
      <c r="H135" s="5"/>
      <c r="I135" s="5"/>
      <c r="J135" s="5"/>
      <c r="K135" s="278" t="s">
        <v>926</v>
      </c>
      <c r="L135" s="99"/>
      <c r="M135" s="99"/>
      <c r="N135" s="99"/>
      <c r="O135" s="99"/>
      <c r="P135" s="99"/>
      <c r="Q135" s="99"/>
      <c r="R135" s="99"/>
      <c r="S135" s="99"/>
      <c r="T135" s="216">
        <v>1</v>
      </c>
    </row>
    <row r="136" spans="1:20">
      <c r="A136" s="5"/>
      <c r="B136" s="5" t="s">
        <v>910</v>
      </c>
      <c r="C136" s="5"/>
      <c r="D136" s="5"/>
      <c r="E136" s="5"/>
      <c r="F136" s="5"/>
      <c r="G136" s="5"/>
      <c r="H136" s="5"/>
      <c r="I136" s="5"/>
      <c r="J136" s="5"/>
      <c r="K136" s="99" t="s">
        <v>1143</v>
      </c>
      <c r="L136" s="99"/>
      <c r="M136" s="99"/>
      <c r="N136" s="99"/>
      <c r="O136" s="99"/>
      <c r="P136" s="99"/>
      <c r="Q136" s="99"/>
      <c r="R136" s="99"/>
      <c r="S136" s="99"/>
      <c r="T136" s="216">
        <v>1</v>
      </c>
    </row>
    <row r="137" spans="1:20" ht="18.75">
      <c r="A137" s="5"/>
      <c r="B137" s="5" t="s">
        <v>911</v>
      </c>
      <c r="C137" s="5"/>
      <c r="D137" s="5"/>
      <c r="E137" s="5"/>
      <c r="F137" s="5"/>
      <c r="G137" s="5"/>
      <c r="H137" s="5"/>
      <c r="I137" s="5"/>
      <c r="J137" s="5"/>
      <c r="K137" s="278" t="s">
        <v>1221</v>
      </c>
      <c r="L137" s="99"/>
      <c r="M137" s="99"/>
      <c r="N137" s="99"/>
      <c r="O137" s="99"/>
      <c r="P137" s="99"/>
      <c r="Q137" s="99"/>
      <c r="R137" s="99"/>
      <c r="S137" s="99"/>
      <c r="T137" s="216">
        <v>1</v>
      </c>
    </row>
    <row r="138" spans="1:20">
      <c r="A138" s="5"/>
      <c r="B138" s="5"/>
      <c r="C138" s="5"/>
      <c r="D138" s="5"/>
      <c r="E138" s="5"/>
      <c r="F138" s="5"/>
      <c r="G138" s="5"/>
      <c r="H138" s="5"/>
      <c r="I138" s="5"/>
      <c r="J138" s="5"/>
      <c r="K138" s="99" t="s">
        <v>1210</v>
      </c>
      <c r="L138" s="99"/>
      <c r="M138" s="99"/>
      <c r="N138" s="99"/>
      <c r="O138" s="99"/>
      <c r="P138" s="99"/>
      <c r="Q138" s="99"/>
      <c r="R138" s="99"/>
      <c r="S138" s="99"/>
      <c r="T138" s="216">
        <v>1</v>
      </c>
    </row>
    <row r="139" spans="1:20" ht="18.75">
      <c r="A139" s="5"/>
      <c r="B139" s="276" t="s">
        <v>912</v>
      </c>
      <c r="C139" s="5"/>
      <c r="D139" s="5"/>
      <c r="E139" s="5"/>
      <c r="F139" s="5"/>
      <c r="G139" s="5"/>
      <c r="H139" s="5"/>
      <c r="I139" s="5"/>
      <c r="J139" s="5"/>
      <c r="K139" s="99" t="s">
        <v>1141</v>
      </c>
      <c r="L139" s="99"/>
      <c r="M139" s="99"/>
      <c r="N139" s="99"/>
      <c r="O139" s="99"/>
      <c r="P139" s="99"/>
      <c r="Q139" s="99"/>
      <c r="R139" s="99"/>
      <c r="S139" s="99"/>
      <c r="T139" s="216">
        <v>1</v>
      </c>
    </row>
    <row r="140" spans="1:20">
      <c r="A140" s="5"/>
      <c r="B140" s="5" t="s">
        <v>913</v>
      </c>
      <c r="C140" s="5"/>
      <c r="D140" s="5"/>
      <c r="E140" s="5"/>
      <c r="F140" s="5"/>
      <c r="G140" s="5"/>
      <c r="H140" s="5"/>
      <c r="I140" s="5"/>
      <c r="J140" s="5"/>
      <c r="K140" s="99" t="s">
        <v>1209</v>
      </c>
      <c r="L140" s="99"/>
      <c r="M140" s="99"/>
      <c r="N140" s="99"/>
      <c r="O140" s="99"/>
      <c r="P140" s="99"/>
      <c r="Q140" s="99"/>
      <c r="R140" s="99"/>
      <c r="S140" s="99"/>
      <c r="T140" s="216">
        <v>1</v>
      </c>
    </row>
    <row r="141" spans="1:20">
      <c r="A141" s="5"/>
      <c r="B141" s="5" t="s">
        <v>914</v>
      </c>
      <c r="C141" s="5"/>
      <c r="D141" s="5"/>
      <c r="E141" s="5"/>
      <c r="F141" s="5"/>
      <c r="G141" s="5"/>
      <c r="H141" s="5"/>
      <c r="I141" s="5"/>
      <c r="J141" s="5"/>
      <c r="K141" s="99" t="s">
        <v>1117</v>
      </c>
      <c r="L141" s="99"/>
      <c r="M141" s="99"/>
      <c r="N141" s="99"/>
      <c r="O141" s="99"/>
      <c r="P141" s="99"/>
      <c r="Q141" s="99"/>
      <c r="R141" s="99"/>
      <c r="S141" s="99"/>
      <c r="T141" s="216">
        <v>1</v>
      </c>
    </row>
    <row r="142" spans="1:20">
      <c r="A142" s="5"/>
      <c r="B142" s="5"/>
      <c r="C142" s="5"/>
      <c r="D142" s="5"/>
      <c r="E142" s="5"/>
      <c r="F142" s="5"/>
      <c r="G142" s="5"/>
      <c r="H142" s="5"/>
      <c r="I142" s="5"/>
      <c r="J142" s="5"/>
      <c r="K142" s="99" t="s">
        <v>1148</v>
      </c>
      <c r="L142" s="99"/>
      <c r="M142" s="99"/>
      <c r="N142" s="99"/>
      <c r="O142" s="99"/>
      <c r="P142" s="99"/>
      <c r="Q142" s="99"/>
      <c r="R142" s="99"/>
      <c r="S142" s="99"/>
      <c r="T142" s="216">
        <v>1</v>
      </c>
    </row>
    <row r="143" spans="1:20">
      <c r="A143" s="5"/>
      <c r="B143" s="5" t="s">
        <v>915</v>
      </c>
      <c r="C143" s="5"/>
      <c r="D143" s="5"/>
      <c r="E143" s="5"/>
      <c r="F143" s="5"/>
      <c r="G143" s="5"/>
      <c r="H143" s="5"/>
      <c r="I143" s="5"/>
      <c r="J143" s="5"/>
      <c r="K143" s="99" t="s">
        <v>1187</v>
      </c>
      <c r="L143" s="99"/>
      <c r="M143" s="99"/>
      <c r="N143" s="99"/>
      <c r="O143" s="99"/>
      <c r="P143" s="99"/>
      <c r="Q143" s="99"/>
      <c r="R143" s="99"/>
      <c r="S143" s="99"/>
      <c r="T143" s="216">
        <v>1</v>
      </c>
    </row>
    <row r="144" spans="1:20">
      <c r="A144" s="5"/>
      <c r="B144" s="5" t="s">
        <v>916</v>
      </c>
      <c r="C144" s="5"/>
      <c r="D144" s="5"/>
      <c r="E144" s="5"/>
      <c r="F144" s="5"/>
      <c r="G144" s="5"/>
      <c r="H144" s="5"/>
      <c r="I144" s="5"/>
      <c r="J144" s="5"/>
      <c r="K144" s="99" t="s">
        <v>1189</v>
      </c>
      <c r="L144" s="99"/>
      <c r="M144" s="99"/>
      <c r="N144" s="99"/>
      <c r="O144" s="99"/>
      <c r="P144" s="99"/>
      <c r="Q144" s="99"/>
      <c r="R144" s="99"/>
      <c r="S144" s="99"/>
      <c r="T144" s="216">
        <v>1</v>
      </c>
    </row>
    <row r="145" spans="1:20">
      <c r="A145" s="5"/>
      <c r="B145" s="5"/>
      <c r="C145" s="5"/>
      <c r="D145" s="5"/>
      <c r="E145" s="5"/>
      <c r="F145" s="5"/>
      <c r="G145" s="5"/>
      <c r="H145" s="5"/>
      <c r="I145" s="5"/>
      <c r="J145" s="5"/>
      <c r="K145" s="99" t="s">
        <v>1164</v>
      </c>
      <c r="L145" s="99"/>
      <c r="M145" s="99"/>
      <c r="N145" s="99"/>
      <c r="O145" s="99"/>
      <c r="P145" s="99"/>
      <c r="Q145" s="99"/>
      <c r="R145" s="99"/>
      <c r="S145" s="99"/>
      <c r="T145" s="216">
        <v>1</v>
      </c>
    </row>
    <row r="146" spans="1:20">
      <c r="A146" s="5"/>
      <c r="B146" s="5" t="s">
        <v>917</v>
      </c>
      <c r="C146" s="5"/>
      <c r="D146" s="5"/>
      <c r="E146" s="5"/>
      <c r="F146" s="5"/>
      <c r="G146" s="5"/>
      <c r="H146" s="5"/>
      <c r="I146" s="5"/>
      <c r="J146" s="5"/>
      <c r="K146" s="99" t="s">
        <v>1168</v>
      </c>
      <c r="L146" s="99"/>
      <c r="M146" s="99"/>
      <c r="N146" s="99"/>
      <c r="O146" s="99"/>
      <c r="P146" s="99"/>
      <c r="Q146" s="99"/>
      <c r="R146" s="99"/>
      <c r="S146" s="99"/>
      <c r="T146" s="216">
        <v>1</v>
      </c>
    </row>
    <row r="147" spans="1:20">
      <c r="A147" s="5"/>
      <c r="B147" s="5" t="s">
        <v>918</v>
      </c>
      <c r="C147" s="5"/>
      <c r="D147" s="5"/>
      <c r="E147" s="5"/>
      <c r="F147" s="5"/>
      <c r="G147" s="5"/>
      <c r="H147" s="5"/>
      <c r="I147" s="5"/>
      <c r="J147" s="5"/>
      <c r="K147" s="99" t="s">
        <v>1146</v>
      </c>
      <c r="L147" s="99"/>
      <c r="M147" s="99"/>
      <c r="N147" s="99"/>
      <c r="O147" s="99"/>
      <c r="P147" s="99"/>
      <c r="Q147" s="99"/>
      <c r="R147" s="99"/>
      <c r="S147" s="99"/>
      <c r="T147" s="216">
        <v>1</v>
      </c>
    </row>
    <row r="148" spans="1:20">
      <c r="A148" s="5"/>
      <c r="B148" s="5"/>
      <c r="C148" s="5"/>
      <c r="D148" s="5"/>
      <c r="E148" s="5"/>
      <c r="F148" s="5"/>
      <c r="G148" s="5"/>
      <c r="H148" s="5"/>
      <c r="I148" s="5"/>
      <c r="J148" s="5"/>
      <c r="K148" s="99" t="s">
        <v>1173</v>
      </c>
      <c r="L148" s="99"/>
      <c r="M148" s="99"/>
      <c r="N148" s="99"/>
      <c r="O148" s="99"/>
      <c r="P148" s="99"/>
      <c r="Q148" s="99"/>
      <c r="R148" s="99"/>
      <c r="S148" s="99"/>
      <c r="T148" s="216">
        <v>1</v>
      </c>
    </row>
    <row r="149" spans="1:20">
      <c r="A149" s="5"/>
      <c r="B149" s="5" t="s">
        <v>919</v>
      </c>
      <c r="C149" s="5"/>
      <c r="D149" s="5"/>
      <c r="E149" s="5"/>
      <c r="F149" s="5"/>
      <c r="G149" s="5"/>
      <c r="H149" s="5"/>
      <c r="I149" s="5"/>
      <c r="J149" s="5"/>
      <c r="K149" s="99" t="s">
        <v>1194</v>
      </c>
      <c r="L149" s="99"/>
      <c r="M149" s="99"/>
      <c r="N149" s="99"/>
      <c r="O149" s="99"/>
      <c r="P149" s="99"/>
      <c r="Q149" s="99"/>
      <c r="R149" s="99"/>
      <c r="S149" s="99"/>
      <c r="T149" s="216">
        <v>1</v>
      </c>
    </row>
    <row r="150" spans="1:20">
      <c r="A150" s="5"/>
      <c r="B150" s="5"/>
      <c r="C150" s="5"/>
      <c r="D150" s="5"/>
      <c r="E150" s="5"/>
      <c r="F150" s="5"/>
      <c r="G150" s="5"/>
      <c r="H150" s="5"/>
      <c r="I150" s="5"/>
      <c r="J150" s="5"/>
      <c r="K150" s="99" t="s">
        <v>1199</v>
      </c>
      <c r="L150" s="99"/>
      <c r="M150" s="99"/>
      <c r="N150" s="99"/>
      <c r="O150" s="99"/>
      <c r="P150" s="99"/>
      <c r="Q150" s="99"/>
      <c r="R150" s="99"/>
      <c r="S150" s="99"/>
      <c r="T150" s="216">
        <v>1</v>
      </c>
    </row>
    <row r="151" spans="1:20">
      <c r="A151" s="5"/>
      <c r="B151" s="5" t="s">
        <v>920</v>
      </c>
      <c r="C151" s="5"/>
      <c r="D151" s="5"/>
      <c r="E151" s="5"/>
      <c r="F151" s="5"/>
      <c r="G151" s="5"/>
      <c r="H151" s="5"/>
      <c r="I151" s="5"/>
      <c r="J151" s="5"/>
      <c r="K151" s="99" t="s">
        <v>1202</v>
      </c>
      <c r="L151" s="99"/>
      <c r="M151" s="99"/>
      <c r="N151" s="99"/>
      <c r="O151" s="99"/>
      <c r="P151" s="99"/>
      <c r="Q151" s="99"/>
      <c r="R151" s="99"/>
      <c r="S151" s="99"/>
      <c r="T151" s="216">
        <v>1</v>
      </c>
    </row>
    <row r="152" spans="1:20">
      <c r="A152" s="5"/>
      <c r="B152" s="5"/>
      <c r="C152" s="5"/>
      <c r="D152" s="5"/>
      <c r="E152" s="5"/>
      <c r="F152" s="5"/>
      <c r="G152" s="5"/>
      <c r="H152" s="5"/>
      <c r="I152" s="5"/>
      <c r="J152" s="5"/>
      <c r="K152" s="99" t="s">
        <v>1176</v>
      </c>
      <c r="L152" s="99"/>
      <c r="M152" s="99"/>
      <c r="N152" s="99"/>
      <c r="O152" s="99"/>
      <c r="P152" s="99"/>
      <c r="Q152" s="99"/>
      <c r="R152" s="99"/>
      <c r="S152" s="99"/>
      <c r="T152" s="216">
        <v>1</v>
      </c>
    </row>
    <row r="153" spans="1:20">
      <c r="A153" s="5"/>
      <c r="B153" s="5" t="s">
        <v>921</v>
      </c>
      <c r="C153" s="5"/>
      <c r="D153" s="5"/>
      <c r="E153" s="5"/>
      <c r="F153" s="5"/>
      <c r="G153" s="5"/>
      <c r="H153" s="5"/>
      <c r="I153" s="5"/>
      <c r="J153" s="5"/>
      <c r="K153" s="99" t="s">
        <v>1150</v>
      </c>
      <c r="L153" s="99"/>
      <c r="M153" s="99"/>
      <c r="N153" s="99"/>
      <c r="O153" s="99"/>
      <c r="P153" s="99"/>
      <c r="Q153" s="99"/>
      <c r="R153" s="99"/>
      <c r="S153" s="99"/>
      <c r="T153" s="216">
        <v>1</v>
      </c>
    </row>
    <row r="154" spans="1:20">
      <c r="A154" s="5"/>
      <c r="B154" s="5"/>
      <c r="C154" s="5"/>
      <c r="D154" s="5"/>
      <c r="E154" s="5"/>
      <c r="F154" s="5"/>
      <c r="G154" s="5"/>
      <c r="H154" s="5"/>
      <c r="I154" s="5"/>
      <c r="J154" s="5"/>
      <c r="K154" s="99" t="s">
        <v>1179</v>
      </c>
      <c r="L154" s="99"/>
      <c r="M154" s="99"/>
      <c r="N154" s="99"/>
      <c r="O154" s="99"/>
      <c r="P154" s="99"/>
      <c r="Q154" s="99"/>
      <c r="R154" s="99"/>
      <c r="S154" s="99"/>
      <c r="T154" s="216">
        <v>1</v>
      </c>
    </row>
    <row r="155" spans="1:20">
      <c r="A155" s="5"/>
      <c r="B155" s="5" t="s">
        <v>922</v>
      </c>
      <c r="C155" s="5"/>
      <c r="D155" s="5"/>
      <c r="E155" s="5"/>
      <c r="F155" s="5"/>
      <c r="G155" s="5"/>
      <c r="H155" s="5"/>
      <c r="I155" s="5"/>
      <c r="J155" s="5"/>
      <c r="K155" s="99" t="s">
        <v>1163</v>
      </c>
      <c r="L155" s="99"/>
      <c r="M155" s="99"/>
      <c r="N155" s="99"/>
      <c r="O155" s="99"/>
      <c r="P155" s="99"/>
      <c r="Q155" s="99"/>
      <c r="R155" s="99"/>
      <c r="S155" s="99"/>
      <c r="T155" s="216">
        <v>1</v>
      </c>
    </row>
    <row r="156" spans="1:20">
      <c r="A156" s="5"/>
      <c r="B156" s="5"/>
      <c r="C156" s="5"/>
      <c r="D156" s="5"/>
      <c r="E156" s="5"/>
      <c r="F156" s="5"/>
      <c r="G156" s="5"/>
      <c r="H156" s="5"/>
      <c r="I156" s="5"/>
      <c r="J156" s="5"/>
      <c r="K156" s="99" t="s">
        <v>1109</v>
      </c>
      <c r="L156" s="99"/>
      <c r="M156" s="99"/>
      <c r="N156" s="99"/>
      <c r="O156" s="99"/>
      <c r="P156" s="99"/>
      <c r="Q156" s="99"/>
      <c r="R156" s="99"/>
      <c r="S156" s="99"/>
      <c r="T156" s="216">
        <v>1</v>
      </c>
    </row>
    <row r="157" spans="1:20">
      <c r="A157" s="5"/>
      <c r="B157" s="5" t="s">
        <v>923</v>
      </c>
      <c r="C157" s="5"/>
      <c r="D157" s="5"/>
      <c r="E157" s="5"/>
      <c r="F157" s="5"/>
      <c r="G157" s="5"/>
      <c r="H157" s="5"/>
      <c r="I157" s="5"/>
      <c r="J157" s="5"/>
      <c r="K157" s="99" t="s">
        <v>1170</v>
      </c>
      <c r="L157" s="99"/>
      <c r="M157" s="99"/>
      <c r="N157" s="99"/>
      <c r="O157" s="99"/>
      <c r="P157" s="99"/>
      <c r="Q157" s="99"/>
      <c r="R157" s="99"/>
      <c r="S157" s="99"/>
      <c r="T157" s="216">
        <v>1</v>
      </c>
    </row>
    <row r="158" spans="1:20">
      <c r="A158" s="5"/>
      <c r="B158" s="5"/>
      <c r="C158" s="5"/>
      <c r="D158" s="5"/>
      <c r="E158" s="5"/>
      <c r="F158" s="5"/>
      <c r="G158" s="5"/>
      <c r="H158" s="5"/>
      <c r="I158" s="5"/>
      <c r="J158" s="5"/>
      <c r="K158" s="99" t="s">
        <v>1200</v>
      </c>
      <c r="L158" s="99"/>
      <c r="M158" s="99"/>
      <c r="N158" s="99"/>
      <c r="O158" s="99"/>
      <c r="P158" s="99"/>
      <c r="Q158" s="99"/>
      <c r="R158" s="99"/>
      <c r="S158" s="99"/>
      <c r="T158" s="216">
        <v>1</v>
      </c>
    </row>
    <row r="159" spans="1:20">
      <c r="A159" s="5"/>
      <c r="B159" s="5" t="s">
        <v>924</v>
      </c>
      <c r="C159" s="5"/>
      <c r="D159" s="5"/>
      <c r="E159" s="5"/>
      <c r="F159" s="5"/>
      <c r="G159" s="5"/>
      <c r="H159" s="5"/>
      <c r="I159" s="5"/>
      <c r="J159" s="5"/>
      <c r="K159" s="99"/>
      <c r="L159" s="99"/>
      <c r="M159" s="99"/>
      <c r="N159" s="99"/>
      <c r="O159" s="99"/>
      <c r="P159" s="99"/>
      <c r="Q159" s="99"/>
      <c r="R159" s="99"/>
      <c r="S159" s="99"/>
      <c r="T159" s="216">
        <v>1</v>
      </c>
    </row>
    <row r="160" spans="1:20">
      <c r="A160" s="5"/>
      <c r="B160" s="5" t="s">
        <v>925</v>
      </c>
      <c r="C160" s="5"/>
      <c r="D160" s="5"/>
      <c r="E160" s="5"/>
      <c r="F160" s="5"/>
      <c r="G160" s="5"/>
      <c r="H160" s="5"/>
      <c r="I160" s="5"/>
      <c r="J160" s="5"/>
      <c r="K160" s="99"/>
      <c r="L160" s="99"/>
      <c r="M160" s="99"/>
      <c r="N160" s="99"/>
      <c r="O160" s="99"/>
      <c r="P160" s="99"/>
      <c r="Q160" s="99"/>
      <c r="R160" s="99"/>
      <c r="S160" s="99"/>
      <c r="T160" s="216">
        <v>1</v>
      </c>
    </row>
    <row r="161" spans="1:22">
      <c r="A161" s="5"/>
      <c r="B161" s="5"/>
      <c r="C161" s="5"/>
      <c r="D161" s="5"/>
      <c r="E161" s="5"/>
      <c r="F161" s="5"/>
      <c r="G161" s="5"/>
      <c r="H161" s="5"/>
      <c r="I161" s="5"/>
      <c r="J161" s="5"/>
      <c r="K161" s="99"/>
      <c r="L161" s="99"/>
      <c r="M161" s="99"/>
      <c r="N161" s="99"/>
      <c r="O161" s="99"/>
      <c r="P161" s="99"/>
      <c r="Q161" s="99"/>
      <c r="R161" s="99"/>
      <c r="S161" s="99"/>
      <c r="T161" s="216">
        <v>1</v>
      </c>
    </row>
    <row r="162" spans="1:22" ht="18.75">
      <c r="A162" s="5"/>
      <c r="B162" s="276" t="s">
        <v>926</v>
      </c>
      <c r="C162" s="5"/>
      <c r="D162" s="5"/>
      <c r="E162" s="5"/>
      <c r="F162" s="5"/>
      <c r="G162" s="5"/>
      <c r="H162" s="5"/>
      <c r="I162" s="5"/>
      <c r="J162" s="5"/>
      <c r="K162" s="99"/>
      <c r="L162" s="99"/>
      <c r="M162" s="99"/>
      <c r="N162" s="99"/>
      <c r="O162" s="99"/>
      <c r="P162" s="99"/>
      <c r="Q162" s="99"/>
      <c r="R162" s="99"/>
      <c r="S162" s="99"/>
      <c r="T162" s="216">
        <v>1</v>
      </c>
    </row>
    <row r="163" spans="1:22">
      <c r="A163" s="5"/>
      <c r="B163" s="5" t="s">
        <v>927</v>
      </c>
      <c r="C163" s="5"/>
      <c r="D163" s="5"/>
      <c r="E163" s="5"/>
      <c r="F163" s="5"/>
      <c r="G163" s="5"/>
      <c r="H163" s="5"/>
      <c r="I163" s="5"/>
      <c r="J163" s="5"/>
      <c r="K163" s="99"/>
      <c r="L163" s="99"/>
      <c r="M163" s="99"/>
      <c r="N163" s="99"/>
      <c r="O163" s="99"/>
      <c r="P163" s="99"/>
      <c r="Q163" s="99"/>
      <c r="R163" s="99"/>
      <c r="S163" s="99"/>
      <c r="T163" s="216">
        <v>1</v>
      </c>
    </row>
    <row r="164" spans="1:22">
      <c r="A164" s="5"/>
      <c r="B164" s="5"/>
      <c r="C164" s="5"/>
      <c r="D164" s="5"/>
      <c r="E164" s="5"/>
      <c r="F164" s="5"/>
      <c r="G164" s="5"/>
      <c r="H164" s="5"/>
      <c r="I164" s="5"/>
      <c r="J164" s="5"/>
      <c r="K164" s="99"/>
      <c r="L164" s="99"/>
      <c r="M164" s="99"/>
      <c r="N164" s="99"/>
      <c r="O164" s="99"/>
      <c r="P164" s="99"/>
      <c r="Q164" s="99"/>
      <c r="R164" s="99"/>
      <c r="S164" s="99"/>
      <c r="T164" s="216">
        <v>1</v>
      </c>
    </row>
    <row r="165" spans="1:22">
      <c r="A165" s="5"/>
      <c r="B165" s="5" t="s">
        <v>928</v>
      </c>
      <c r="C165" s="5"/>
      <c r="D165" s="5"/>
      <c r="E165" s="5"/>
      <c r="F165" s="5"/>
      <c r="G165" s="5"/>
      <c r="H165" s="5"/>
      <c r="I165" s="5"/>
      <c r="J165" s="5"/>
      <c r="K165" s="99"/>
      <c r="L165" s="99"/>
      <c r="M165" s="99"/>
      <c r="N165" s="99"/>
      <c r="O165" s="99"/>
      <c r="P165" s="99"/>
      <c r="Q165" s="99"/>
      <c r="R165" s="99"/>
      <c r="S165" s="99"/>
      <c r="T165" s="216">
        <v>1</v>
      </c>
    </row>
    <row r="166" spans="1:22">
      <c r="A166" s="5"/>
      <c r="B166" s="5"/>
      <c r="C166" s="5"/>
      <c r="D166" s="5"/>
      <c r="E166" s="5"/>
      <c r="F166" s="5"/>
      <c r="G166" s="5"/>
      <c r="H166" s="5"/>
      <c r="I166" s="5"/>
      <c r="J166" s="5"/>
      <c r="K166" s="99"/>
      <c r="L166" s="99"/>
      <c r="M166" s="99"/>
      <c r="N166" s="99"/>
      <c r="O166" s="99"/>
      <c r="P166" s="99"/>
      <c r="Q166" s="99"/>
      <c r="R166" s="99"/>
      <c r="S166" s="99"/>
      <c r="T166" s="216">
        <v>1</v>
      </c>
    </row>
    <row r="167" spans="1:22" ht="18.75">
      <c r="A167" s="5"/>
      <c r="B167" s="276" t="s">
        <v>929</v>
      </c>
      <c r="C167" s="5"/>
      <c r="D167" s="5"/>
      <c r="E167" s="5"/>
      <c r="F167" s="5"/>
      <c r="G167" s="5"/>
      <c r="H167" s="5"/>
      <c r="I167" s="5"/>
      <c r="J167" s="5"/>
      <c r="K167" s="99"/>
      <c r="L167" s="99"/>
      <c r="M167" s="99"/>
      <c r="N167" s="99"/>
      <c r="O167" s="99"/>
      <c r="P167" s="99"/>
      <c r="Q167" s="99"/>
      <c r="R167" s="99"/>
      <c r="S167" s="99"/>
      <c r="T167" s="216">
        <v>1</v>
      </c>
    </row>
    <row r="168" spans="1:22">
      <c r="A168" s="5"/>
      <c r="B168" s="5" t="s">
        <v>1265</v>
      </c>
      <c r="C168" s="5"/>
      <c r="D168" s="5"/>
      <c r="E168" s="5"/>
      <c r="F168" s="5"/>
      <c r="G168" s="5"/>
      <c r="H168" s="5"/>
      <c r="I168" s="5"/>
      <c r="J168" s="5"/>
      <c r="K168" s="99"/>
      <c r="L168" s="99"/>
      <c r="M168" s="99"/>
      <c r="N168" s="99"/>
      <c r="O168" s="99"/>
      <c r="P168" s="99"/>
      <c r="Q168" s="99"/>
      <c r="R168" s="99"/>
      <c r="S168" s="99"/>
      <c r="T168" s="216">
        <v>1</v>
      </c>
    </row>
    <row r="169" spans="1:22">
      <c r="A169" s="5"/>
      <c r="B169" s="5"/>
      <c r="C169" s="5"/>
      <c r="D169" s="5"/>
      <c r="E169" s="5"/>
      <c r="F169" s="5"/>
      <c r="G169" s="5"/>
      <c r="H169" s="5"/>
      <c r="I169" s="5"/>
      <c r="J169" s="5"/>
      <c r="K169" s="99"/>
      <c r="L169" s="99"/>
      <c r="M169" s="99"/>
      <c r="N169" s="99"/>
      <c r="O169" s="99"/>
      <c r="P169" s="99"/>
      <c r="Q169" s="99"/>
      <c r="R169" s="99"/>
      <c r="S169" s="99"/>
      <c r="T169" s="216">
        <v>1</v>
      </c>
    </row>
    <row r="170" spans="1:22">
      <c r="A170" s="5"/>
      <c r="N170" s="99"/>
      <c r="O170" s="99"/>
      <c r="P170" s="99"/>
      <c r="Q170" s="99"/>
      <c r="R170" s="99"/>
      <c r="S170" s="99"/>
      <c r="T170" s="216">
        <v>1</v>
      </c>
    </row>
    <row r="171" spans="1:22">
      <c r="A171" s="5"/>
      <c r="B171" s="5"/>
      <c r="C171" s="5"/>
      <c r="D171" s="5"/>
      <c r="E171" s="5"/>
      <c r="F171" s="5"/>
      <c r="G171" s="5"/>
      <c r="H171" s="5"/>
      <c r="I171" s="5"/>
      <c r="J171" s="5"/>
      <c r="K171" s="99"/>
      <c r="L171" s="99"/>
      <c r="M171" s="99"/>
      <c r="N171" s="99"/>
      <c r="O171" s="99"/>
      <c r="P171" s="99"/>
      <c r="Q171" s="99"/>
      <c r="R171" s="99"/>
      <c r="S171" s="99"/>
      <c r="T171" s="216">
        <v>1</v>
      </c>
    </row>
    <row r="172" spans="1:22">
      <c r="K172" s="99"/>
      <c r="L172" s="99"/>
      <c r="M172" s="99"/>
      <c r="N172" s="99"/>
      <c r="O172" s="99"/>
      <c r="P172" s="99"/>
      <c r="Q172" s="99"/>
      <c r="R172" s="99"/>
      <c r="S172" s="99"/>
      <c r="T172" s="216">
        <v>1</v>
      </c>
    </row>
    <row r="173" spans="1:22">
      <c r="K173" s="99"/>
      <c r="L173" s="99"/>
      <c r="M173" s="99"/>
      <c r="N173" s="99"/>
      <c r="O173" s="99"/>
      <c r="P173" s="99"/>
      <c r="Q173" s="99"/>
      <c r="R173" s="99"/>
      <c r="S173" s="99"/>
      <c r="T173" s="629" t="s">
        <v>972</v>
      </c>
    </row>
    <row r="174" spans="1:22">
      <c r="A174" s="216">
        <v>1</v>
      </c>
      <c r="B174" s="216">
        <v>1</v>
      </c>
      <c r="C174" s="216">
        <v>1</v>
      </c>
      <c r="D174" s="216">
        <v>1</v>
      </c>
      <c r="E174" s="216">
        <v>1</v>
      </c>
      <c r="F174" s="216">
        <v>1</v>
      </c>
      <c r="G174" s="216">
        <v>1</v>
      </c>
      <c r="H174" s="216">
        <v>1</v>
      </c>
      <c r="I174" s="216">
        <v>1</v>
      </c>
      <c r="J174" s="216">
        <v>1</v>
      </c>
      <c r="K174" s="216">
        <v>1</v>
      </c>
      <c r="L174" s="216">
        <v>1</v>
      </c>
      <c r="M174" s="216">
        <v>1</v>
      </c>
      <c r="N174" s="216">
        <v>1</v>
      </c>
      <c r="O174" s="216">
        <v>1</v>
      </c>
      <c r="P174" s="216">
        <v>1</v>
      </c>
      <c r="Q174" s="216">
        <v>1</v>
      </c>
      <c r="R174" s="216">
        <v>1</v>
      </c>
      <c r="S174" s="216">
        <v>1</v>
      </c>
      <c r="T174" s="1" t="str">
        <f>ADDRESS(ROW(),COLUMN(),4)</f>
        <v>T174</v>
      </c>
      <c r="U174" s="630"/>
      <c r="V174" s="631" t="str">
        <f>ADDRESS(ROW(),COLUMN(),4)</f>
        <v>V174</v>
      </c>
    </row>
  </sheetData>
  <hyperlinks>
    <hyperlink ref="C4" r:id="rId1" xr:uid="{C16EE968-2FE6-4E4C-9257-103C9329DE3F}"/>
    <hyperlink ref="C11" r:id="rId2" xr:uid="{46960459-762D-4AF6-85F3-B7CBC252C7D3}"/>
    <hyperlink ref="C7" r:id="rId3" xr:uid="{3BA7F879-7780-4FF5-93FB-36DC2EDCF6C4}"/>
    <hyperlink ref="C13" r:id="rId4" xr:uid="{0F89DC7E-4FE5-442B-A23E-4999B04C9E1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32D58-A5BF-44A1-850D-3C174A56E0E9}">
  <dimension ref="A1:AA129"/>
  <sheetViews>
    <sheetView workbookViewId="0">
      <selection activeCell="B48" sqref="B48"/>
    </sheetView>
  </sheetViews>
  <sheetFormatPr baseColWidth="10" defaultRowHeight="15"/>
  <cols>
    <col min="4" max="4" width="13.85546875" customWidth="1"/>
    <col min="5" max="5" width="15.42578125" customWidth="1"/>
    <col min="6" max="7" width="9.140625" customWidth="1"/>
    <col min="8" max="8" width="17.7109375" customWidth="1"/>
    <col min="25" max="25" width="8.7109375" style="213" customWidth="1"/>
    <col min="26" max="26" width="11.42578125" style="212"/>
    <col min="27" max="27" width="43.5703125" style="212" customWidth="1"/>
  </cols>
  <sheetData>
    <row r="1" spans="1:27" ht="15.75" thickBot="1">
      <c r="A1" s="13"/>
      <c r="B1" s="13"/>
      <c r="I1" s="5"/>
      <c r="J1" s="5"/>
      <c r="K1" s="5"/>
      <c r="L1" s="5"/>
      <c r="M1" s="5"/>
      <c r="N1" s="5"/>
      <c r="O1" s="5"/>
      <c r="P1" s="5"/>
      <c r="Q1" s="5"/>
      <c r="R1" s="5"/>
      <c r="S1" s="5"/>
      <c r="T1" s="5"/>
      <c r="U1" s="5"/>
      <c r="V1" s="5"/>
      <c r="W1" s="5"/>
      <c r="X1" s="5"/>
      <c r="Y1" s="216">
        <v>1</v>
      </c>
      <c r="Z1" s="584" t="str">
        <f>SUBSTITUTE(ADDRESS(1,COLUMN(),4),"1","")</f>
        <v>Z</v>
      </c>
      <c r="AA1" s="585" t="str">
        <f>SUBSTITUTE(ADDRESS(1,COLUMN(),4),"1","")</f>
        <v>AA</v>
      </c>
    </row>
    <row r="2" spans="1:27" ht="45">
      <c r="A2" s="13"/>
      <c r="B2" s="13"/>
      <c r="C2" s="261" t="s">
        <v>1021</v>
      </c>
      <c r="D2" s="262" t="s">
        <v>1023</v>
      </c>
      <c r="E2" s="262" t="s">
        <v>1024</v>
      </c>
      <c r="F2" s="263" t="s">
        <v>1025</v>
      </c>
      <c r="G2" s="264"/>
      <c r="H2" s="265" t="s">
        <v>1039</v>
      </c>
      <c r="I2" s="5"/>
      <c r="J2" s="5"/>
      <c r="K2" s="5"/>
      <c r="L2" s="5"/>
      <c r="M2" s="5"/>
      <c r="N2" s="5"/>
      <c r="O2" s="5"/>
      <c r="P2" s="5"/>
      <c r="Q2" s="5"/>
      <c r="R2" s="5"/>
      <c r="S2" s="5"/>
      <c r="T2" s="5"/>
      <c r="U2" s="5"/>
      <c r="V2" s="5"/>
      <c r="W2" s="5"/>
      <c r="X2" s="5"/>
      <c r="Y2" s="216">
        <v>1</v>
      </c>
      <c r="Z2" s="11"/>
      <c r="AA2" s="11" t="s">
        <v>2004</v>
      </c>
    </row>
    <row r="3" spans="1:27" ht="51" customHeight="1">
      <c r="A3" s="13"/>
      <c r="B3" s="13"/>
      <c r="C3" s="266" t="s">
        <v>1026</v>
      </c>
      <c r="D3" s="354">
        <v>20</v>
      </c>
      <c r="E3" s="355">
        <v>0.14499999999999999</v>
      </c>
      <c r="F3" s="356">
        <f>D3*E3*100</f>
        <v>290</v>
      </c>
      <c r="G3" s="357"/>
      <c r="H3" s="267"/>
      <c r="I3" s="5"/>
      <c r="J3" s="46" t="s">
        <v>1040</v>
      </c>
      <c r="K3" s="5"/>
      <c r="L3" s="5"/>
      <c r="M3" s="5"/>
      <c r="N3" s="5"/>
      <c r="O3" s="5"/>
      <c r="P3" s="5"/>
      <c r="Q3" s="5"/>
      <c r="R3" s="5"/>
      <c r="S3" s="5"/>
      <c r="T3" s="5"/>
      <c r="U3" s="5"/>
      <c r="V3" s="5"/>
      <c r="W3" s="5"/>
      <c r="X3" s="5"/>
      <c r="Y3" s="216">
        <v>1</v>
      </c>
      <c r="Z3" s="23" cm="1">
        <f t="array" ref="Z3">COUNTA(A1:Y129+COUNTBLANK(A1:Y129))</f>
        <v>3225</v>
      </c>
      <c r="AA3" s="24" t="str">
        <f>"cellules entre"&amp;" " &amp;G1&amp;" et  "&amp;Y129</f>
        <v>cellules entre  et  Y129</v>
      </c>
    </row>
    <row r="4" spans="1:27" ht="15.75">
      <c r="A4" s="13"/>
      <c r="B4" s="13"/>
      <c r="C4" s="266" t="s">
        <v>1027</v>
      </c>
      <c r="D4" s="354">
        <v>50</v>
      </c>
      <c r="E4" s="355">
        <v>0.25</v>
      </c>
      <c r="F4" s="358">
        <f t="shared" ref="F4:F5" si="0">D4*E4*100</f>
        <v>1250</v>
      </c>
      <c r="G4" s="357"/>
      <c r="H4" s="267"/>
      <c r="I4" s="5"/>
      <c r="J4" s="5"/>
      <c r="K4" s="5"/>
      <c r="L4" s="5"/>
      <c r="M4" s="5"/>
      <c r="N4" s="5"/>
      <c r="O4" s="5"/>
      <c r="P4" s="5"/>
      <c r="Q4" s="5"/>
      <c r="R4" s="5"/>
      <c r="S4" s="5"/>
      <c r="T4" s="5"/>
      <c r="U4" s="5"/>
      <c r="V4" s="5"/>
      <c r="W4" s="5"/>
      <c r="X4" s="5"/>
      <c r="Y4" s="216">
        <v>1</v>
      </c>
      <c r="Z4" s="23">
        <f>COUNTA(A1:Y129)</f>
        <v>315</v>
      </c>
      <c r="AA4" s="24" t="s">
        <v>2006</v>
      </c>
    </row>
    <row r="5" spans="1:27" ht="15.75">
      <c r="A5" s="13"/>
      <c r="B5" s="13"/>
      <c r="C5" s="266" t="s">
        <v>1022</v>
      </c>
      <c r="D5" s="354">
        <v>50</v>
      </c>
      <c r="E5" s="355">
        <v>0</v>
      </c>
      <c r="F5" s="358">
        <f t="shared" si="0"/>
        <v>0</v>
      </c>
      <c r="G5" s="357"/>
      <c r="H5" s="268" t="s">
        <v>1028</v>
      </c>
      <c r="I5" s="5"/>
      <c r="J5" s="46" t="s">
        <v>970</v>
      </c>
      <c r="K5" s="5"/>
      <c r="L5" s="5"/>
      <c r="M5" s="5"/>
      <c r="N5" s="5"/>
      <c r="O5" s="5"/>
      <c r="P5" s="5"/>
      <c r="Q5" s="5"/>
      <c r="R5" s="5"/>
      <c r="S5" s="5"/>
      <c r="T5" s="5"/>
      <c r="U5" s="5"/>
      <c r="V5" s="5"/>
      <c r="W5" s="5"/>
      <c r="X5" s="5"/>
      <c r="Y5" s="216">
        <v>1</v>
      </c>
      <c r="Z5" s="23">
        <f>COUNTBLANK(A1:Y129)</f>
        <v>2910</v>
      </c>
      <c r="AA5" s="24" t="s">
        <v>21</v>
      </c>
    </row>
    <row r="6" spans="1:27" ht="15.75">
      <c r="A6" s="13"/>
      <c r="B6" s="13"/>
      <c r="C6" s="269" t="s">
        <v>326</v>
      </c>
      <c r="D6" s="359">
        <f>SUM(D3:D5)</f>
        <v>120</v>
      </c>
      <c r="E6" s="360">
        <f t="shared" ref="E6" si="1">SUM(E3:E5)</f>
        <v>0.39500000000000002</v>
      </c>
      <c r="F6" s="361">
        <f>SUM(F3:F5)</f>
        <v>1540</v>
      </c>
      <c r="G6" s="357"/>
      <c r="H6" s="270">
        <f>F6/D6</f>
        <v>12.833333333333334</v>
      </c>
      <c r="I6" s="5"/>
      <c r="J6" s="5"/>
      <c r="K6" s="5"/>
      <c r="L6" s="5"/>
      <c r="M6" s="5"/>
      <c r="N6" s="5"/>
      <c r="O6" s="5"/>
      <c r="P6" s="5"/>
      <c r="Q6" s="5"/>
      <c r="R6" s="5"/>
      <c r="S6" s="5"/>
      <c r="T6" s="5"/>
      <c r="U6" s="5"/>
      <c r="V6" s="5"/>
      <c r="W6" s="5"/>
      <c r="X6" s="5"/>
      <c r="Y6" s="216">
        <v>1</v>
      </c>
      <c r="Z6" s="23">
        <f>SUM(Y1:Y127)+2</f>
        <v>129</v>
      </c>
      <c r="AA6" s="24" t="s">
        <v>392</v>
      </c>
    </row>
    <row r="7" spans="1:27" ht="15.75">
      <c r="A7" s="13"/>
      <c r="B7" s="13"/>
      <c r="C7" s="362" t="s">
        <v>1300</v>
      </c>
      <c r="D7" s="363"/>
      <c r="E7" s="363"/>
      <c r="F7" s="364"/>
      <c r="G7" s="364"/>
      <c r="H7" s="365"/>
      <c r="I7" s="5"/>
      <c r="J7" s="107" t="s">
        <v>938</v>
      </c>
      <c r="K7" s="5"/>
      <c r="L7" s="5"/>
      <c r="M7" s="5"/>
      <c r="N7" s="5"/>
      <c r="O7" s="5"/>
      <c r="P7" s="5"/>
      <c r="Q7" s="5"/>
      <c r="R7" s="5"/>
      <c r="S7" s="5"/>
      <c r="T7" s="5"/>
      <c r="U7" s="5"/>
      <c r="V7" s="5"/>
      <c r="W7" s="5"/>
      <c r="X7" s="5"/>
      <c r="Y7" s="216">
        <v>1</v>
      </c>
      <c r="Z7" s="23" cm="1">
        <f t="array" ref="Z7">SUM(A129:X129+1)</f>
        <v>48</v>
      </c>
      <c r="AA7" s="24" t="s">
        <v>2009</v>
      </c>
    </row>
    <row r="8" spans="1:27" ht="15.75" thickBot="1">
      <c r="A8" s="13"/>
      <c r="B8" s="13"/>
      <c r="C8" s="353" t="s">
        <v>1299</v>
      </c>
      <c r="D8" s="271"/>
      <c r="E8" s="271"/>
      <c r="F8" s="271"/>
      <c r="G8" s="272"/>
      <c r="H8" s="273"/>
      <c r="I8" s="5"/>
      <c r="J8" s="107" t="s">
        <v>939</v>
      </c>
      <c r="K8" s="5"/>
      <c r="L8" s="5"/>
      <c r="M8" s="5"/>
      <c r="N8" s="5"/>
      <c r="O8" s="5"/>
      <c r="P8" s="5"/>
      <c r="Q8" s="5"/>
      <c r="R8" s="5"/>
      <c r="S8" s="5"/>
      <c r="T8" s="5"/>
      <c r="U8" s="5"/>
      <c r="V8" s="5"/>
      <c r="W8" s="5"/>
      <c r="X8" s="5"/>
      <c r="Y8" s="216">
        <v>1</v>
      </c>
    </row>
    <row r="9" spans="1:27">
      <c r="A9" s="13"/>
      <c r="B9" s="13"/>
      <c r="H9" s="5"/>
      <c r="I9" s="5"/>
      <c r="J9" s="107" t="s">
        <v>940</v>
      </c>
      <c r="K9" s="5"/>
      <c r="L9" s="5"/>
      <c r="M9" s="5"/>
      <c r="N9" s="5"/>
      <c r="O9" s="5"/>
      <c r="P9" s="5"/>
      <c r="Q9" s="5"/>
      <c r="R9" s="5"/>
      <c r="S9" s="5"/>
      <c r="T9" s="5"/>
      <c r="U9" s="5"/>
      <c r="V9" s="5"/>
      <c r="W9" s="5"/>
      <c r="X9" s="5"/>
      <c r="Y9" s="216">
        <v>1</v>
      </c>
    </row>
    <row r="10" spans="1:27">
      <c r="A10" s="13"/>
      <c r="B10" s="13"/>
      <c r="H10" s="5"/>
      <c r="I10" s="5"/>
      <c r="J10" s="107" t="s">
        <v>941</v>
      </c>
      <c r="K10" s="5"/>
      <c r="L10" s="5"/>
      <c r="M10" s="5"/>
      <c r="N10" s="5"/>
      <c r="O10" s="5"/>
      <c r="P10" s="5"/>
      <c r="Q10" s="5"/>
      <c r="R10" s="5"/>
      <c r="S10" s="5"/>
      <c r="T10" s="5"/>
      <c r="U10" s="5"/>
      <c r="V10" s="5"/>
      <c r="W10" s="5"/>
      <c r="X10" s="5"/>
      <c r="Y10" s="216">
        <v>1</v>
      </c>
    </row>
    <row r="11" spans="1:27">
      <c r="A11" s="13"/>
      <c r="B11" s="13"/>
      <c r="H11" s="5"/>
      <c r="I11" s="5"/>
      <c r="J11" s="107" t="s">
        <v>942</v>
      </c>
      <c r="K11" s="5"/>
      <c r="L11" s="5"/>
      <c r="M11" s="5"/>
      <c r="N11" s="5"/>
      <c r="O11" s="5"/>
      <c r="P11" s="5"/>
      <c r="Q11" s="5"/>
      <c r="R11" s="5"/>
      <c r="S11" s="5"/>
      <c r="T11" s="5"/>
      <c r="U11" s="5"/>
      <c r="V11" s="5"/>
      <c r="W11" s="5"/>
      <c r="X11" s="5"/>
      <c r="Y11" s="216">
        <v>1</v>
      </c>
    </row>
    <row r="12" spans="1:27">
      <c r="A12" s="13"/>
      <c r="B12" s="13"/>
      <c r="H12" s="5"/>
      <c r="I12" s="5"/>
      <c r="J12" s="107" t="s">
        <v>943</v>
      </c>
      <c r="K12" s="5"/>
      <c r="L12" s="5"/>
      <c r="M12" s="5"/>
      <c r="N12" s="5"/>
      <c r="O12" s="5"/>
      <c r="P12" s="5"/>
      <c r="Q12" s="5"/>
      <c r="R12" s="5"/>
      <c r="S12" s="5"/>
      <c r="T12" s="5"/>
      <c r="U12" s="5"/>
      <c r="V12" s="5"/>
      <c r="W12" s="5"/>
      <c r="X12" s="5"/>
      <c r="Y12" s="216">
        <v>1</v>
      </c>
    </row>
    <row r="13" spans="1:27">
      <c r="A13" s="13"/>
      <c r="B13" s="13"/>
      <c r="H13" s="5"/>
      <c r="I13" s="5"/>
      <c r="J13" s="5"/>
      <c r="K13" s="5"/>
      <c r="L13" s="5"/>
      <c r="M13" s="5"/>
      <c r="N13" s="5"/>
      <c r="O13" s="5"/>
      <c r="P13" s="5"/>
      <c r="Q13" s="5"/>
      <c r="R13" s="5"/>
      <c r="S13" s="5"/>
      <c r="T13" s="5"/>
      <c r="U13" s="5"/>
      <c r="V13" s="5"/>
      <c r="W13" s="5"/>
      <c r="X13" s="5"/>
      <c r="Y13" s="216">
        <v>1</v>
      </c>
    </row>
    <row r="14" spans="1:27">
      <c r="A14" s="13"/>
      <c r="B14" s="13"/>
      <c r="H14" s="5"/>
      <c r="I14" s="5"/>
      <c r="J14" s="5" t="s">
        <v>1083</v>
      </c>
      <c r="K14" s="5"/>
      <c r="L14" s="5"/>
      <c r="M14" s="5"/>
      <c r="N14" s="5"/>
      <c r="O14" s="5"/>
      <c r="P14" s="5"/>
      <c r="Q14" s="5"/>
      <c r="R14" s="5"/>
      <c r="S14" s="5"/>
      <c r="T14" s="5"/>
      <c r="U14" s="5"/>
      <c r="V14" s="5"/>
      <c r="W14" s="5"/>
      <c r="X14" s="5"/>
      <c r="Y14" s="216">
        <v>1</v>
      </c>
    </row>
    <row r="15" spans="1:27">
      <c r="A15" s="13"/>
      <c r="B15" s="13"/>
      <c r="H15" s="5"/>
      <c r="I15" s="5"/>
      <c r="J15" s="107" t="s">
        <v>1084</v>
      </c>
      <c r="K15" s="5"/>
      <c r="L15" s="5"/>
      <c r="M15" s="5"/>
      <c r="N15" s="5"/>
      <c r="O15" s="5"/>
      <c r="P15" s="5"/>
      <c r="Q15" s="5"/>
      <c r="R15" s="5"/>
      <c r="S15" s="5"/>
      <c r="T15" s="5"/>
      <c r="U15" s="5"/>
      <c r="V15" s="5"/>
      <c r="W15" s="5"/>
      <c r="X15" s="5"/>
      <c r="Y15" s="216">
        <v>1</v>
      </c>
    </row>
    <row r="16" spans="1:27">
      <c r="A16" s="13"/>
      <c r="B16" s="13"/>
      <c r="H16" s="5"/>
      <c r="I16" s="5"/>
      <c r="J16" s="107" t="s">
        <v>1085</v>
      </c>
      <c r="K16" s="5"/>
      <c r="L16" s="5"/>
      <c r="M16" s="5"/>
      <c r="N16" s="5"/>
      <c r="O16" s="5"/>
      <c r="P16" s="5"/>
      <c r="Q16" s="5"/>
      <c r="R16" s="5"/>
      <c r="S16" s="5"/>
      <c r="T16" s="5"/>
      <c r="U16" s="5"/>
      <c r="V16" s="5"/>
      <c r="W16" s="5"/>
      <c r="X16" s="5"/>
      <c r="Y16" s="216">
        <v>1</v>
      </c>
    </row>
    <row r="17" spans="1:25">
      <c r="A17" s="13"/>
      <c r="B17" s="13"/>
      <c r="H17" s="5"/>
      <c r="I17" s="5"/>
      <c r="J17" s="5"/>
      <c r="K17" s="5"/>
      <c r="L17" s="5"/>
      <c r="M17" s="5"/>
      <c r="N17" s="5"/>
      <c r="O17" s="5"/>
      <c r="P17" s="5"/>
      <c r="Q17" s="5"/>
      <c r="R17" s="5"/>
      <c r="S17" s="5"/>
      <c r="T17" s="5"/>
      <c r="U17" s="5"/>
      <c r="V17" s="5"/>
      <c r="W17" s="5"/>
      <c r="X17" s="5"/>
      <c r="Y17" s="216">
        <v>1</v>
      </c>
    </row>
    <row r="18" spans="1:25">
      <c r="A18" s="13"/>
      <c r="B18" s="13"/>
      <c r="H18" s="5"/>
      <c r="I18" s="5"/>
      <c r="J18" s="9" t="s">
        <v>1086</v>
      </c>
      <c r="K18" s="5"/>
      <c r="L18" s="5"/>
      <c r="M18" s="5"/>
      <c r="N18" s="5"/>
      <c r="O18" s="5"/>
      <c r="P18" s="5"/>
      <c r="Q18" s="5"/>
      <c r="R18" s="5"/>
      <c r="S18" s="5"/>
      <c r="T18" s="5"/>
      <c r="U18" s="5"/>
      <c r="V18" s="5"/>
      <c r="W18" s="5"/>
      <c r="X18" s="5"/>
      <c r="Y18" s="216">
        <v>1</v>
      </c>
    </row>
    <row r="19" spans="1:25">
      <c r="A19" s="13"/>
      <c r="B19" s="13"/>
      <c r="H19" s="5"/>
      <c r="I19" s="5"/>
      <c r="J19" s="5" t="s">
        <v>1087</v>
      </c>
      <c r="K19" s="5"/>
      <c r="L19" s="5"/>
      <c r="M19" s="5"/>
      <c r="N19" s="5"/>
      <c r="O19" s="5"/>
      <c r="P19" s="5"/>
      <c r="Q19" s="5"/>
      <c r="R19" s="5"/>
      <c r="S19" s="5"/>
      <c r="T19" s="5"/>
      <c r="U19" s="5"/>
      <c r="V19" s="5"/>
      <c r="W19" s="5"/>
      <c r="X19" s="5"/>
      <c r="Y19" s="216">
        <v>1</v>
      </c>
    </row>
    <row r="20" spans="1:25">
      <c r="A20" s="13"/>
      <c r="B20" s="13"/>
      <c r="H20" s="5"/>
      <c r="I20" s="5"/>
      <c r="J20" s="5"/>
      <c r="K20" s="5"/>
      <c r="L20" s="5"/>
      <c r="M20" s="5"/>
      <c r="N20" s="5"/>
      <c r="O20" s="5"/>
      <c r="P20" s="5"/>
      <c r="Q20" s="5"/>
      <c r="R20" s="5"/>
      <c r="S20" s="5"/>
      <c r="T20" s="5"/>
      <c r="U20" s="5"/>
      <c r="V20" s="5"/>
      <c r="W20" s="5"/>
      <c r="X20" s="5"/>
      <c r="Y20" s="216">
        <v>1</v>
      </c>
    </row>
    <row r="21" spans="1:25">
      <c r="A21" s="13"/>
      <c r="B21" s="13"/>
      <c r="H21" s="5"/>
      <c r="I21" s="5"/>
      <c r="J21" s="5" t="s">
        <v>944</v>
      </c>
      <c r="K21" s="5"/>
      <c r="L21" s="5"/>
      <c r="M21" s="5"/>
      <c r="N21" s="5"/>
      <c r="O21" s="5"/>
      <c r="P21" s="5"/>
      <c r="Q21" s="5"/>
      <c r="R21" s="5"/>
      <c r="S21" s="5"/>
      <c r="T21" s="5"/>
      <c r="U21" s="5"/>
      <c r="V21" s="5"/>
      <c r="W21" s="5"/>
      <c r="X21" s="5"/>
      <c r="Y21" s="216">
        <v>1</v>
      </c>
    </row>
    <row r="22" spans="1:25">
      <c r="A22" s="13"/>
      <c r="B22" s="13"/>
      <c r="H22" s="5"/>
      <c r="I22" s="5"/>
      <c r="J22" s="5"/>
      <c r="K22" s="5"/>
      <c r="L22" s="5"/>
      <c r="M22" s="5"/>
      <c r="N22" s="5"/>
      <c r="O22" s="5"/>
      <c r="P22" s="5"/>
      <c r="Q22" s="5"/>
      <c r="R22" s="5"/>
      <c r="S22" s="5"/>
      <c r="T22" s="5"/>
      <c r="U22" s="5"/>
      <c r="V22" s="5"/>
      <c r="W22" s="5"/>
      <c r="X22" s="5"/>
      <c r="Y22" s="216">
        <v>1</v>
      </c>
    </row>
    <row r="23" spans="1:25">
      <c r="A23" s="13"/>
      <c r="B23" s="13"/>
      <c r="H23" s="5"/>
      <c r="I23" s="5"/>
      <c r="J23" s="9" t="s">
        <v>945</v>
      </c>
      <c r="K23" s="5"/>
      <c r="L23" s="5"/>
      <c r="M23" s="5"/>
      <c r="N23" s="5"/>
      <c r="O23" s="5"/>
      <c r="P23" s="5"/>
      <c r="Q23" s="5"/>
      <c r="R23" s="5"/>
      <c r="S23" s="5"/>
      <c r="T23" s="5"/>
      <c r="U23" s="5"/>
      <c r="V23" s="5"/>
      <c r="W23" s="5"/>
      <c r="X23" s="5"/>
      <c r="Y23" s="216">
        <v>1</v>
      </c>
    </row>
    <row r="24" spans="1:25">
      <c r="A24" s="13"/>
      <c r="B24" s="13"/>
      <c r="H24" s="5"/>
      <c r="I24" s="5"/>
      <c r="J24" s="5"/>
      <c r="K24" s="5"/>
      <c r="L24" s="5"/>
      <c r="M24" s="5"/>
      <c r="N24" s="5"/>
      <c r="O24" s="5"/>
      <c r="P24" s="5"/>
      <c r="Q24" s="5"/>
      <c r="R24" s="5"/>
      <c r="S24" s="5"/>
      <c r="T24" s="5"/>
      <c r="U24" s="5"/>
      <c r="V24" s="5"/>
      <c r="W24" s="5"/>
      <c r="X24" s="5"/>
      <c r="Y24" s="216">
        <v>1</v>
      </c>
    </row>
    <row r="25" spans="1:25">
      <c r="A25" s="13"/>
      <c r="B25" s="13"/>
      <c r="H25" s="5"/>
      <c r="I25" s="5"/>
      <c r="J25" s="5" t="s">
        <v>1088</v>
      </c>
      <c r="K25" s="5"/>
      <c r="L25" s="5"/>
      <c r="M25" s="5"/>
      <c r="N25" s="5"/>
      <c r="O25" s="5"/>
      <c r="P25" s="5"/>
      <c r="Q25" s="5"/>
      <c r="R25" s="5"/>
      <c r="S25" s="5"/>
      <c r="T25" s="5"/>
      <c r="U25" s="5"/>
      <c r="V25" s="5"/>
      <c r="W25" s="5"/>
      <c r="X25" s="5"/>
      <c r="Y25" s="216">
        <v>1</v>
      </c>
    </row>
    <row r="26" spans="1:25">
      <c r="A26" s="13"/>
      <c r="B26" s="13"/>
      <c r="H26" s="5"/>
      <c r="I26" s="5"/>
      <c r="J26" s="5" t="s">
        <v>1089</v>
      </c>
      <c r="K26" s="5"/>
      <c r="L26" s="5"/>
      <c r="M26" s="5"/>
      <c r="N26" s="5"/>
      <c r="O26" s="5"/>
      <c r="P26" s="5"/>
      <c r="Q26" s="5"/>
      <c r="R26" s="5"/>
      <c r="S26" s="5"/>
      <c r="T26" s="5"/>
      <c r="U26" s="5"/>
      <c r="V26" s="5"/>
      <c r="W26" s="5"/>
      <c r="X26" s="5"/>
      <c r="Y26" s="216">
        <v>1</v>
      </c>
    </row>
    <row r="27" spans="1:25">
      <c r="A27" s="13"/>
      <c r="B27" s="13"/>
      <c r="H27" s="5"/>
      <c r="I27" s="5"/>
      <c r="J27" s="5"/>
      <c r="K27" s="5"/>
      <c r="L27" s="5"/>
      <c r="M27" s="5"/>
      <c r="N27" s="5"/>
      <c r="O27" s="5"/>
      <c r="P27" s="5"/>
      <c r="Q27" s="5"/>
      <c r="R27" s="5"/>
      <c r="S27" s="5"/>
      <c r="T27" s="5"/>
      <c r="U27" s="5"/>
      <c r="V27" s="5"/>
      <c r="W27" s="5"/>
      <c r="X27" s="5"/>
      <c r="Y27" s="216">
        <v>1</v>
      </c>
    </row>
    <row r="28" spans="1:25">
      <c r="A28" s="13"/>
      <c r="B28" s="13"/>
      <c r="H28" s="5"/>
      <c r="I28" s="5"/>
      <c r="J28" s="9" t="s">
        <v>946</v>
      </c>
      <c r="K28" s="5"/>
      <c r="L28" s="5"/>
      <c r="M28" s="5"/>
      <c r="N28" s="5"/>
      <c r="O28" s="5"/>
      <c r="P28" s="5"/>
      <c r="Q28" s="5"/>
      <c r="R28" s="5"/>
      <c r="S28" s="5"/>
      <c r="T28" s="5"/>
      <c r="U28" s="5"/>
      <c r="V28" s="5"/>
      <c r="W28" s="5"/>
      <c r="X28" s="5"/>
      <c r="Y28" s="216">
        <v>1</v>
      </c>
    </row>
    <row r="29" spans="1:25">
      <c r="A29" s="13"/>
      <c r="B29" s="13"/>
      <c r="H29" s="5"/>
      <c r="I29" s="5"/>
      <c r="J29" s="5"/>
      <c r="K29" s="5"/>
      <c r="L29" s="5"/>
      <c r="M29" s="5"/>
      <c r="N29" s="5"/>
      <c r="O29" s="5"/>
      <c r="P29" s="5"/>
      <c r="Q29" s="5"/>
      <c r="R29" s="5"/>
      <c r="S29" s="5"/>
      <c r="T29" s="5"/>
      <c r="U29" s="5"/>
      <c r="V29" s="5"/>
      <c r="W29" s="5"/>
      <c r="X29" s="5"/>
      <c r="Y29" s="216">
        <v>1</v>
      </c>
    </row>
    <row r="30" spans="1:25">
      <c r="A30" s="13"/>
      <c r="B30" s="13"/>
      <c r="H30" s="5"/>
      <c r="I30" s="5"/>
      <c r="J30" s="5" t="s">
        <v>947</v>
      </c>
      <c r="K30" s="5"/>
      <c r="L30" s="5"/>
      <c r="M30" s="5"/>
      <c r="N30" s="5"/>
      <c r="O30" s="5"/>
      <c r="P30" s="5"/>
      <c r="Q30" s="5"/>
      <c r="R30" s="5"/>
      <c r="S30" s="5"/>
      <c r="T30" s="5"/>
      <c r="U30" s="5"/>
      <c r="V30" s="5"/>
      <c r="W30" s="5"/>
      <c r="X30" s="5"/>
      <c r="Y30" s="216">
        <v>1</v>
      </c>
    </row>
    <row r="31" spans="1:25">
      <c r="A31" s="13"/>
      <c r="B31" s="13"/>
      <c r="H31" s="5"/>
      <c r="I31" s="5"/>
      <c r="J31" s="5"/>
      <c r="K31" s="5"/>
      <c r="L31" s="5"/>
      <c r="M31" s="5"/>
      <c r="N31" s="5"/>
      <c r="O31" s="5"/>
      <c r="P31" s="5"/>
      <c r="Q31" s="5"/>
      <c r="R31" s="5"/>
      <c r="S31" s="5"/>
      <c r="T31" s="5"/>
      <c r="U31" s="5"/>
      <c r="V31" s="5"/>
      <c r="W31" s="5"/>
      <c r="X31" s="5"/>
      <c r="Y31" s="216">
        <v>1</v>
      </c>
    </row>
    <row r="32" spans="1:25">
      <c r="A32" s="13"/>
      <c r="B32" s="13"/>
      <c r="H32" s="5"/>
      <c r="I32" s="5"/>
      <c r="J32" s="5" t="s">
        <v>1090</v>
      </c>
      <c r="K32" s="5"/>
      <c r="L32" s="5"/>
      <c r="M32" s="5"/>
      <c r="N32" s="5"/>
      <c r="O32" s="5"/>
      <c r="P32" s="5"/>
      <c r="Q32" s="5"/>
      <c r="R32" s="5"/>
      <c r="S32" s="5"/>
      <c r="T32" s="5"/>
      <c r="U32" s="5"/>
      <c r="V32" s="5"/>
      <c r="W32" s="5"/>
      <c r="X32" s="5"/>
      <c r="Y32" s="216">
        <v>1</v>
      </c>
    </row>
    <row r="33" spans="1:25">
      <c r="A33" s="13"/>
      <c r="B33" s="13"/>
      <c r="H33" s="5"/>
      <c r="I33" s="5"/>
      <c r="J33" s="5" t="s">
        <v>1091</v>
      </c>
      <c r="K33" s="5"/>
      <c r="L33" s="5"/>
      <c r="M33" s="5"/>
      <c r="N33" s="5"/>
      <c r="O33" s="5"/>
      <c r="P33" s="5"/>
      <c r="Q33" s="5"/>
      <c r="R33" s="5"/>
      <c r="S33" s="5"/>
      <c r="T33" s="5"/>
      <c r="U33" s="5"/>
      <c r="V33" s="5"/>
      <c r="W33" s="5"/>
      <c r="X33" s="5"/>
      <c r="Y33" s="216">
        <v>1</v>
      </c>
    </row>
    <row r="34" spans="1:25">
      <c r="A34" s="13"/>
      <c r="B34" s="13"/>
      <c r="H34" s="5"/>
      <c r="I34" s="5"/>
      <c r="J34" s="5"/>
      <c r="K34" s="5"/>
      <c r="L34" s="5"/>
      <c r="M34" s="5"/>
      <c r="N34" s="5"/>
      <c r="O34" s="5"/>
      <c r="P34" s="5"/>
      <c r="Q34" s="5"/>
      <c r="R34" s="5"/>
      <c r="S34" s="5"/>
      <c r="T34" s="5"/>
      <c r="U34" s="5"/>
      <c r="V34" s="5"/>
      <c r="W34" s="5"/>
      <c r="X34" s="5"/>
      <c r="Y34" s="216">
        <v>1</v>
      </c>
    </row>
    <row r="35" spans="1:25">
      <c r="A35" s="13"/>
      <c r="B35" s="13"/>
      <c r="H35" s="5"/>
      <c r="I35" s="5"/>
      <c r="J35" s="9" t="s">
        <v>948</v>
      </c>
      <c r="K35" s="5"/>
      <c r="L35" s="5"/>
      <c r="M35" s="5"/>
      <c r="N35" s="5"/>
      <c r="O35" s="5"/>
      <c r="P35" s="5"/>
      <c r="Q35" s="5"/>
      <c r="R35" s="5"/>
      <c r="S35" s="5"/>
      <c r="T35" s="5"/>
      <c r="U35" s="5"/>
      <c r="V35" s="5"/>
      <c r="W35" s="5"/>
      <c r="X35" s="5"/>
      <c r="Y35" s="216">
        <v>1</v>
      </c>
    </row>
    <row r="36" spans="1:25">
      <c r="A36" s="13"/>
      <c r="B36" s="13"/>
      <c r="H36" s="5"/>
      <c r="I36" s="5"/>
      <c r="J36" s="5"/>
      <c r="K36" s="5"/>
      <c r="L36" s="5"/>
      <c r="M36" s="5"/>
      <c r="N36" s="5"/>
      <c r="O36" s="5"/>
      <c r="P36" s="5"/>
      <c r="Q36" s="5"/>
      <c r="R36" s="5"/>
      <c r="S36" s="5"/>
      <c r="T36" s="5"/>
      <c r="U36" s="5"/>
      <c r="V36" s="5"/>
      <c r="W36" s="5"/>
      <c r="X36" s="5"/>
      <c r="Y36" s="216">
        <v>1</v>
      </c>
    </row>
    <row r="37" spans="1:25">
      <c r="A37" s="13"/>
      <c r="B37" s="13"/>
      <c r="H37" s="5"/>
      <c r="I37" s="5"/>
      <c r="J37" s="5" t="s">
        <v>949</v>
      </c>
      <c r="K37" s="5"/>
      <c r="L37" s="5"/>
      <c r="M37" s="5"/>
      <c r="N37" s="5"/>
      <c r="O37" s="5"/>
      <c r="P37" s="5"/>
      <c r="Q37" s="5"/>
      <c r="R37" s="5"/>
      <c r="S37" s="5"/>
      <c r="T37" s="5"/>
      <c r="U37" s="5"/>
      <c r="V37" s="5"/>
      <c r="W37" s="5"/>
      <c r="X37" s="5"/>
      <c r="Y37" s="216">
        <v>1</v>
      </c>
    </row>
    <row r="38" spans="1:25">
      <c r="A38" s="13"/>
      <c r="B38" s="13"/>
      <c r="H38" s="5"/>
      <c r="I38" s="5"/>
      <c r="J38" s="5"/>
      <c r="K38" s="5"/>
      <c r="L38" s="5"/>
      <c r="M38" s="5"/>
      <c r="N38" s="5"/>
      <c r="O38" s="5"/>
      <c r="P38" s="5"/>
      <c r="Q38" s="5"/>
      <c r="R38" s="5"/>
      <c r="S38" s="5"/>
      <c r="T38" s="5"/>
      <c r="U38" s="5"/>
      <c r="V38" s="5"/>
      <c r="W38" s="5"/>
      <c r="X38" s="5"/>
      <c r="Y38" s="216">
        <v>1</v>
      </c>
    </row>
    <row r="39" spans="1:25">
      <c r="A39" s="13"/>
      <c r="B39" s="13"/>
      <c r="H39" s="5"/>
      <c r="I39" s="5"/>
      <c r="J39" s="9" t="s">
        <v>950</v>
      </c>
      <c r="K39" s="5"/>
      <c r="L39" s="5"/>
      <c r="M39" s="5"/>
      <c r="N39" s="5"/>
      <c r="O39" s="5"/>
      <c r="P39" s="5"/>
      <c r="Q39" s="5"/>
      <c r="R39" s="5"/>
      <c r="S39" s="5"/>
      <c r="T39" s="5"/>
      <c r="U39" s="5"/>
      <c r="V39" s="5"/>
      <c r="W39" s="5"/>
      <c r="X39" s="5"/>
      <c r="Y39" s="216">
        <v>1</v>
      </c>
    </row>
    <row r="40" spans="1:25">
      <c r="A40" s="13"/>
      <c r="B40" s="13"/>
      <c r="H40" s="5"/>
      <c r="I40" s="5"/>
      <c r="J40" s="5"/>
      <c r="K40" s="5"/>
      <c r="L40" s="5"/>
      <c r="M40" s="5"/>
      <c r="N40" s="5"/>
      <c r="O40" s="5"/>
      <c r="P40" s="5"/>
      <c r="Q40" s="5"/>
      <c r="R40" s="5"/>
      <c r="S40" s="5"/>
      <c r="T40" s="5"/>
      <c r="U40" s="5"/>
      <c r="V40" s="5"/>
      <c r="W40" s="5"/>
      <c r="X40" s="5"/>
      <c r="Y40" s="216">
        <v>1</v>
      </c>
    </row>
    <row r="41" spans="1:25">
      <c r="A41" s="13"/>
      <c r="B41" s="13"/>
      <c r="H41" s="5"/>
      <c r="I41" s="5"/>
      <c r="J41" s="5" t="s">
        <v>1092</v>
      </c>
      <c r="K41" s="5"/>
      <c r="L41" s="5"/>
      <c r="M41" s="5"/>
      <c r="N41" s="5"/>
      <c r="O41" s="5"/>
      <c r="P41" s="5"/>
      <c r="Q41" s="5"/>
      <c r="R41" s="5"/>
      <c r="S41" s="5"/>
      <c r="T41" s="5"/>
      <c r="U41" s="5"/>
      <c r="V41" s="5"/>
      <c r="W41" s="5"/>
      <c r="X41" s="5"/>
      <c r="Y41" s="216">
        <v>1</v>
      </c>
    </row>
    <row r="42" spans="1:25">
      <c r="A42" s="13"/>
      <c r="B42" s="13"/>
      <c r="H42" s="5"/>
      <c r="I42" s="5"/>
      <c r="J42" s="5" t="s">
        <v>1093</v>
      </c>
      <c r="K42" s="5"/>
      <c r="L42" s="5"/>
      <c r="M42" s="5"/>
      <c r="N42" s="5"/>
      <c r="O42" s="5"/>
      <c r="P42" s="5"/>
      <c r="Q42" s="5"/>
      <c r="R42" s="5"/>
      <c r="S42" s="5"/>
      <c r="T42" s="5"/>
      <c r="U42" s="5"/>
      <c r="V42" s="5"/>
      <c r="W42" s="5"/>
      <c r="X42" s="5"/>
      <c r="Y42" s="216">
        <v>1</v>
      </c>
    </row>
    <row r="43" spans="1:25">
      <c r="A43" s="13"/>
      <c r="B43" s="13"/>
      <c r="H43" s="5"/>
      <c r="I43" s="5"/>
      <c r="J43" s="5"/>
      <c r="K43" s="5"/>
      <c r="L43" s="5"/>
      <c r="M43" s="5"/>
      <c r="N43" s="5"/>
      <c r="O43" s="5"/>
      <c r="P43" s="5"/>
      <c r="Q43" s="5"/>
      <c r="R43" s="5"/>
      <c r="S43" s="5"/>
      <c r="T43" s="5"/>
      <c r="U43" s="5"/>
      <c r="V43" s="5"/>
      <c r="W43" s="5"/>
      <c r="X43" s="5"/>
      <c r="Y43" s="216">
        <v>1</v>
      </c>
    </row>
    <row r="44" spans="1:25">
      <c r="A44" s="13"/>
      <c r="B44" s="13"/>
      <c r="H44" s="5"/>
      <c r="I44" s="5"/>
      <c r="J44" s="9" t="s">
        <v>951</v>
      </c>
      <c r="K44" s="5"/>
      <c r="L44" s="5"/>
      <c r="M44" s="5"/>
      <c r="N44" s="5"/>
      <c r="O44" s="5"/>
      <c r="P44" s="5"/>
      <c r="Q44" s="5"/>
      <c r="R44" s="5"/>
      <c r="S44" s="5"/>
      <c r="T44" s="5"/>
      <c r="U44" s="5"/>
      <c r="V44" s="5"/>
      <c r="W44" s="5"/>
      <c r="X44" s="5"/>
      <c r="Y44" s="216">
        <v>1</v>
      </c>
    </row>
    <row r="45" spans="1:25">
      <c r="A45" s="13"/>
      <c r="B45" s="13"/>
      <c r="H45" s="5"/>
      <c r="I45" s="5"/>
      <c r="J45" s="5"/>
      <c r="K45" s="5"/>
      <c r="L45" s="5"/>
      <c r="M45" s="5"/>
      <c r="N45" s="5"/>
      <c r="O45" s="5"/>
      <c r="P45" s="5"/>
      <c r="Q45" s="5"/>
      <c r="R45" s="5"/>
      <c r="S45" s="5"/>
      <c r="T45" s="5"/>
      <c r="U45" s="5"/>
      <c r="V45" s="5"/>
      <c r="W45" s="5"/>
      <c r="X45" s="5"/>
      <c r="Y45" s="216">
        <v>1</v>
      </c>
    </row>
    <row r="46" spans="1:25">
      <c r="A46" s="13"/>
      <c r="B46" s="13"/>
      <c r="H46" s="5"/>
      <c r="I46" s="5"/>
      <c r="J46" s="5" t="s">
        <v>952</v>
      </c>
      <c r="K46" s="5"/>
      <c r="L46" s="5"/>
      <c r="M46" s="5"/>
      <c r="N46" s="5"/>
      <c r="O46" s="5"/>
      <c r="P46" s="5"/>
      <c r="Q46" s="5"/>
      <c r="R46" s="5"/>
      <c r="S46" s="5"/>
      <c r="T46" s="5"/>
      <c r="U46" s="5"/>
      <c r="V46" s="5"/>
      <c r="W46" s="5"/>
      <c r="X46" s="5"/>
      <c r="Y46" s="216">
        <v>1</v>
      </c>
    </row>
    <row r="47" spans="1:25">
      <c r="A47" s="13"/>
      <c r="B47" s="13"/>
      <c r="H47" s="5"/>
      <c r="I47" s="5"/>
      <c r="J47" s="5"/>
      <c r="K47" s="5"/>
      <c r="L47" s="5"/>
      <c r="M47" s="5"/>
      <c r="N47" s="5"/>
      <c r="O47" s="5"/>
      <c r="P47" s="5"/>
      <c r="Q47" s="5"/>
      <c r="R47" s="5"/>
      <c r="S47" s="5"/>
      <c r="T47" s="5"/>
      <c r="U47" s="5"/>
      <c r="V47" s="5"/>
      <c r="W47" s="5"/>
      <c r="X47" s="5"/>
      <c r="Y47" s="216">
        <v>1</v>
      </c>
    </row>
    <row r="48" spans="1:25">
      <c r="A48" s="5"/>
      <c r="B48" s="5" t="s">
        <v>1308</v>
      </c>
      <c r="C48" s="5"/>
      <c r="D48" s="5"/>
      <c r="E48" s="5"/>
      <c r="F48" s="5"/>
      <c r="G48" s="5"/>
      <c r="H48" s="5"/>
      <c r="I48" s="5"/>
      <c r="J48" s="9" t="s">
        <v>953</v>
      </c>
      <c r="K48" s="5"/>
      <c r="L48" s="5"/>
      <c r="M48" s="5"/>
      <c r="N48" s="5"/>
      <c r="O48" s="5"/>
      <c r="P48" s="5"/>
      <c r="Q48" s="5"/>
      <c r="R48" s="5"/>
      <c r="S48" s="5"/>
      <c r="T48" s="5"/>
      <c r="U48" s="5"/>
      <c r="V48" s="5"/>
      <c r="W48" s="5"/>
      <c r="X48" s="5"/>
      <c r="Y48" s="216">
        <v>1</v>
      </c>
    </row>
    <row r="49" spans="1:25">
      <c r="A49" s="5"/>
      <c r="B49" s="5" t="s">
        <v>1307</v>
      </c>
      <c r="C49" s="5"/>
      <c r="D49" s="5"/>
      <c r="E49" s="5"/>
      <c r="F49" s="5"/>
      <c r="G49" s="5"/>
      <c r="H49" s="5"/>
      <c r="I49" s="5"/>
      <c r="J49" s="5"/>
      <c r="K49" s="5"/>
      <c r="L49" s="5"/>
      <c r="M49" s="5"/>
      <c r="N49" s="5"/>
      <c r="O49" s="5"/>
      <c r="P49" s="5"/>
      <c r="Q49" s="5"/>
      <c r="R49" s="5"/>
      <c r="S49" s="5"/>
      <c r="T49" s="5"/>
      <c r="U49" s="5"/>
      <c r="V49" s="5"/>
      <c r="W49" s="5"/>
      <c r="X49" s="5"/>
      <c r="Y49" s="216">
        <v>1</v>
      </c>
    </row>
    <row r="50" spans="1:25" ht="18">
      <c r="A50" s="5"/>
      <c r="B50" s="366" t="s">
        <v>1298</v>
      </c>
      <c r="C50" s="5"/>
      <c r="D50" s="5"/>
      <c r="E50" s="5"/>
      <c r="F50" s="5"/>
      <c r="G50" s="5"/>
      <c r="H50" s="5"/>
      <c r="I50" s="5"/>
      <c r="J50" s="5" t="s">
        <v>1094</v>
      </c>
      <c r="K50" s="5"/>
      <c r="L50" s="5"/>
      <c r="M50" s="5"/>
      <c r="N50" s="5"/>
      <c r="O50" s="5"/>
      <c r="P50" s="5"/>
      <c r="Q50" s="5"/>
      <c r="R50" s="5"/>
      <c r="S50" s="5"/>
      <c r="T50" s="5"/>
      <c r="U50" s="5"/>
      <c r="V50" s="5"/>
      <c r="W50" s="5"/>
      <c r="X50" s="5"/>
      <c r="Y50" s="216">
        <v>1</v>
      </c>
    </row>
    <row r="51" spans="1:25">
      <c r="A51" s="5"/>
      <c r="B51" s="5"/>
      <c r="C51" s="5"/>
      <c r="D51" s="5"/>
      <c r="E51" s="5"/>
      <c r="F51" s="5"/>
      <c r="G51" s="5"/>
      <c r="H51" s="5"/>
      <c r="I51" s="5"/>
      <c r="J51" s="5" t="s">
        <v>1095</v>
      </c>
      <c r="K51" s="5"/>
      <c r="L51" s="5"/>
      <c r="M51" s="5"/>
      <c r="N51" s="5"/>
      <c r="O51" s="5"/>
      <c r="P51" s="5"/>
      <c r="Q51" s="5"/>
      <c r="R51" s="5"/>
      <c r="S51" s="5"/>
      <c r="T51" s="5"/>
      <c r="U51" s="5"/>
      <c r="V51" s="5"/>
      <c r="W51" s="5"/>
      <c r="X51" s="5"/>
      <c r="Y51" s="216">
        <v>1</v>
      </c>
    </row>
    <row r="52" spans="1:25">
      <c r="A52" s="5"/>
      <c r="B52" s="5"/>
      <c r="C52" s="5"/>
      <c r="D52" s="5"/>
      <c r="E52" s="5"/>
      <c r="F52" s="5"/>
      <c r="G52" s="5"/>
      <c r="H52" s="5"/>
      <c r="I52" s="5"/>
      <c r="J52" s="5" t="s">
        <v>1096</v>
      </c>
      <c r="K52" s="5"/>
      <c r="L52" s="5"/>
      <c r="M52" s="5"/>
      <c r="N52" s="5"/>
      <c r="O52" s="5"/>
      <c r="P52" s="5"/>
      <c r="Q52" s="5"/>
      <c r="R52" s="5"/>
      <c r="S52" s="5"/>
      <c r="T52" s="5"/>
      <c r="U52" s="5"/>
      <c r="V52" s="5"/>
      <c r="W52" s="5"/>
      <c r="X52" s="5"/>
      <c r="Y52" s="216">
        <v>1</v>
      </c>
    </row>
    <row r="53" spans="1:25">
      <c r="A53" s="5"/>
      <c r="B53" s="5"/>
      <c r="C53" s="5"/>
      <c r="D53" s="5"/>
      <c r="E53" s="5"/>
      <c r="F53" s="5"/>
      <c r="G53" s="5"/>
      <c r="H53" s="5"/>
      <c r="I53" s="5"/>
      <c r="J53" s="5"/>
      <c r="K53" s="5"/>
      <c r="L53" s="5"/>
      <c r="M53" s="5"/>
      <c r="N53" s="5"/>
      <c r="O53" s="5"/>
      <c r="P53" s="5"/>
      <c r="Q53" s="5"/>
      <c r="R53" s="5"/>
      <c r="S53" s="5"/>
      <c r="T53" s="5"/>
      <c r="U53" s="5"/>
      <c r="V53" s="5"/>
      <c r="W53" s="5"/>
      <c r="X53" s="5"/>
      <c r="Y53" s="216">
        <v>1</v>
      </c>
    </row>
    <row r="54" spans="1:25">
      <c r="A54" s="5"/>
      <c r="B54" s="5"/>
      <c r="C54" s="5"/>
      <c r="D54" s="5"/>
      <c r="E54" s="5"/>
      <c r="F54" s="5"/>
      <c r="G54" s="5"/>
      <c r="H54" s="5"/>
      <c r="I54" s="5"/>
      <c r="J54" s="9" t="s">
        <v>954</v>
      </c>
      <c r="K54" s="5"/>
      <c r="L54" s="5"/>
      <c r="M54" s="5"/>
      <c r="N54" s="5"/>
      <c r="O54" s="5"/>
      <c r="P54" s="5"/>
      <c r="Q54" s="5"/>
      <c r="R54" s="5"/>
      <c r="S54" s="5"/>
      <c r="T54" s="5"/>
      <c r="U54" s="5"/>
      <c r="V54" s="5"/>
      <c r="W54" s="5"/>
      <c r="X54" s="5"/>
      <c r="Y54" s="216">
        <v>1</v>
      </c>
    </row>
    <row r="55" spans="1:25">
      <c r="A55" s="5"/>
      <c r="B55" s="5"/>
      <c r="C55" s="5"/>
      <c r="D55" s="5"/>
      <c r="E55" s="5"/>
      <c r="F55" s="5"/>
      <c r="G55" s="5"/>
      <c r="H55" s="5"/>
      <c r="I55" s="5"/>
      <c r="J55" s="5"/>
      <c r="K55" s="5"/>
      <c r="L55" s="5"/>
      <c r="M55" s="5"/>
      <c r="N55" s="5"/>
      <c r="O55" s="5"/>
      <c r="P55" s="5"/>
      <c r="Q55" s="5"/>
      <c r="R55" s="5"/>
      <c r="S55" s="5"/>
      <c r="T55" s="5"/>
      <c r="U55" s="5"/>
      <c r="V55" s="5"/>
      <c r="W55" s="5"/>
      <c r="X55" s="5"/>
      <c r="Y55" s="216">
        <v>1</v>
      </c>
    </row>
    <row r="56" spans="1:25" ht="18">
      <c r="A56" s="5"/>
      <c r="B56" s="366" t="s">
        <v>1309</v>
      </c>
      <c r="C56" s="5"/>
      <c r="D56" s="5"/>
      <c r="E56" s="5"/>
      <c r="F56" s="5"/>
      <c r="G56" s="5"/>
      <c r="H56" s="5"/>
      <c r="I56" s="5"/>
      <c r="J56" s="5" t="s">
        <v>1097</v>
      </c>
      <c r="K56" s="5"/>
      <c r="L56" s="5"/>
      <c r="M56" s="5"/>
      <c r="N56" s="5"/>
      <c r="O56" s="5"/>
      <c r="P56" s="5"/>
      <c r="Q56" s="5"/>
      <c r="R56" s="5"/>
      <c r="S56" s="5"/>
      <c r="T56" s="5"/>
      <c r="U56" s="5"/>
      <c r="V56" s="5"/>
      <c r="W56" s="5"/>
      <c r="X56" s="5"/>
      <c r="Y56" s="216">
        <v>1</v>
      </c>
    </row>
    <row r="57" spans="1:25">
      <c r="A57" s="5"/>
      <c r="B57" s="48"/>
      <c r="C57" s="5"/>
      <c r="D57" s="5"/>
      <c r="E57" s="5"/>
      <c r="F57" s="5"/>
      <c r="G57" s="5"/>
      <c r="H57" s="5"/>
      <c r="I57" s="5"/>
      <c r="J57" s="5" t="s">
        <v>1098</v>
      </c>
      <c r="K57" s="5"/>
      <c r="L57" s="5"/>
      <c r="M57" s="5"/>
      <c r="N57" s="5"/>
      <c r="O57" s="5"/>
      <c r="P57" s="5"/>
      <c r="Q57" s="5"/>
      <c r="R57" s="5"/>
      <c r="S57" s="5"/>
      <c r="T57" s="5"/>
      <c r="U57" s="5"/>
      <c r="V57" s="5"/>
      <c r="W57" s="5"/>
      <c r="X57" s="5"/>
      <c r="Y57" s="216">
        <v>1</v>
      </c>
    </row>
    <row r="58" spans="1:25">
      <c r="A58" s="5"/>
      <c r="B58" s="51" t="s">
        <v>1310</v>
      </c>
      <c r="C58" s="5"/>
      <c r="D58" s="5"/>
      <c r="E58" s="51" t="s">
        <v>1313</v>
      </c>
      <c r="F58" s="5"/>
      <c r="G58" s="5"/>
      <c r="H58" s="5"/>
      <c r="I58" s="5"/>
      <c r="J58" s="5"/>
      <c r="K58" s="5"/>
      <c r="L58" s="5"/>
      <c r="M58" s="5"/>
      <c r="N58" s="5"/>
      <c r="O58" s="5"/>
      <c r="P58" s="5"/>
      <c r="Q58" s="5"/>
      <c r="R58" s="5"/>
      <c r="S58" s="5"/>
      <c r="T58" s="5"/>
      <c r="U58" s="5"/>
      <c r="V58" s="5"/>
      <c r="W58" s="5"/>
      <c r="X58" s="5"/>
      <c r="Y58" s="216">
        <v>1</v>
      </c>
    </row>
    <row r="59" spans="1:25">
      <c r="A59" s="5"/>
      <c r="B59" s="49" t="s">
        <v>1311</v>
      </c>
      <c r="C59" s="5"/>
      <c r="D59" s="5"/>
      <c r="E59" s="49" t="s">
        <v>1314</v>
      </c>
      <c r="F59" s="5"/>
      <c r="G59" s="5"/>
      <c r="H59" s="5"/>
      <c r="I59" s="5"/>
      <c r="J59" s="9" t="s">
        <v>955</v>
      </c>
      <c r="K59" s="5"/>
      <c r="L59" s="5"/>
      <c r="M59" s="5"/>
      <c r="N59" s="5"/>
      <c r="O59" s="5"/>
      <c r="P59" s="5"/>
      <c r="Q59" s="5"/>
      <c r="R59" s="5"/>
      <c r="S59" s="5"/>
      <c r="T59" s="5"/>
      <c r="U59" s="5"/>
      <c r="V59" s="5"/>
      <c r="W59" s="5"/>
      <c r="X59" s="5"/>
      <c r="Y59" s="216">
        <v>1</v>
      </c>
    </row>
    <row r="60" spans="1:25">
      <c r="A60" s="5"/>
      <c r="B60" s="49" t="s">
        <v>1312</v>
      </c>
      <c r="C60" s="5"/>
      <c r="D60" s="5"/>
      <c r="E60" s="49" t="s">
        <v>1315</v>
      </c>
      <c r="F60" s="5"/>
      <c r="G60" s="5"/>
      <c r="H60" s="5"/>
      <c r="I60" s="5"/>
      <c r="J60" s="5"/>
      <c r="K60" s="5"/>
      <c r="L60" s="5"/>
      <c r="M60" s="5"/>
      <c r="N60" s="5"/>
      <c r="O60" s="5"/>
      <c r="P60" s="5"/>
      <c r="Q60" s="5"/>
      <c r="R60" s="5"/>
      <c r="S60" s="5"/>
      <c r="T60" s="5"/>
      <c r="U60" s="5"/>
      <c r="V60" s="5"/>
      <c r="W60" s="5"/>
      <c r="X60" s="5"/>
      <c r="Y60" s="216">
        <v>1</v>
      </c>
    </row>
    <row r="61" spans="1:25">
      <c r="A61" s="5"/>
      <c r="B61" s="48"/>
      <c r="C61" s="5"/>
      <c r="D61" s="5"/>
      <c r="E61" s="5"/>
      <c r="F61" s="5"/>
      <c r="G61" s="5"/>
      <c r="H61" s="5"/>
      <c r="I61" s="5"/>
      <c r="J61" s="5" t="s">
        <v>956</v>
      </c>
      <c r="K61" s="5"/>
      <c r="L61" s="5"/>
      <c r="M61" s="5"/>
      <c r="N61" s="5"/>
      <c r="O61" s="5"/>
      <c r="P61" s="5"/>
      <c r="Q61" s="5"/>
      <c r="R61" s="5"/>
      <c r="S61" s="5"/>
      <c r="T61" s="5"/>
      <c r="U61" s="5"/>
      <c r="V61" s="5"/>
      <c r="W61" s="5"/>
      <c r="X61" s="5"/>
      <c r="Y61" s="216">
        <v>1</v>
      </c>
    </row>
    <row r="62" spans="1:25">
      <c r="A62" s="5"/>
      <c r="B62" s="51" t="s">
        <v>1316</v>
      </c>
      <c r="C62" s="5"/>
      <c r="D62" s="5"/>
      <c r="E62" s="51" t="s">
        <v>1318</v>
      </c>
      <c r="F62" s="5"/>
      <c r="G62" s="5"/>
      <c r="H62" s="5"/>
      <c r="I62" s="5"/>
      <c r="J62" s="5"/>
      <c r="K62" s="5"/>
      <c r="L62" s="5"/>
      <c r="M62" s="5"/>
      <c r="N62" s="5"/>
      <c r="O62" s="5"/>
      <c r="P62" s="5"/>
      <c r="Q62" s="5"/>
      <c r="R62" s="5"/>
      <c r="S62" s="5"/>
      <c r="T62" s="5"/>
      <c r="U62" s="5"/>
      <c r="V62" s="5"/>
      <c r="W62" s="5"/>
      <c r="X62" s="5"/>
      <c r="Y62" s="216">
        <v>1</v>
      </c>
    </row>
    <row r="63" spans="1:25">
      <c r="A63" s="5"/>
      <c r="B63" s="49" t="s">
        <v>1314</v>
      </c>
      <c r="C63" s="5"/>
      <c r="D63" s="5"/>
      <c r="E63" s="5" t="s">
        <v>1339</v>
      </c>
      <c r="F63" s="5"/>
      <c r="G63" s="5"/>
      <c r="H63" s="5"/>
      <c r="I63" s="5"/>
      <c r="J63" s="9" t="s">
        <v>957</v>
      </c>
      <c r="K63" s="5"/>
      <c r="L63" s="5"/>
      <c r="M63" s="5"/>
      <c r="N63" s="5"/>
      <c r="O63" s="5"/>
      <c r="P63" s="5"/>
      <c r="Q63" s="5"/>
      <c r="R63" s="5"/>
      <c r="S63" s="5"/>
      <c r="T63" s="5"/>
      <c r="U63" s="5"/>
      <c r="V63" s="5"/>
      <c r="W63" s="5"/>
      <c r="X63" s="5"/>
      <c r="Y63" s="216">
        <v>1</v>
      </c>
    </row>
    <row r="64" spans="1:25">
      <c r="A64" s="5"/>
      <c r="B64" s="49" t="s">
        <v>1317</v>
      </c>
      <c r="C64" s="5"/>
      <c r="D64" s="5"/>
      <c r="E64" s="5"/>
      <c r="F64" s="5"/>
      <c r="G64" s="5"/>
      <c r="H64" s="5"/>
      <c r="I64" s="5"/>
      <c r="J64" s="5"/>
      <c r="K64" s="5"/>
      <c r="L64" s="5"/>
      <c r="M64" s="5"/>
      <c r="N64" s="5"/>
      <c r="O64" s="5"/>
      <c r="P64" s="5"/>
      <c r="Q64" s="5"/>
      <c r="R64" s="5"/>
      <c r="S64" s="5"/>
      <c r="T64" s="5"/>
      <c r="U64" s="5"/>
      <c r="V64" s="5"/>
      <c r="W64" s="5"/>
      <c r="X64" s="5"/>
      <c r="Y64" s="216">
        <v>1</v>
      </c>
    </row>
    <row r="65" spans="1:25">
      <c r="A65" s="5"/>
      <c r="B65" s="5"/>
      <c r="C65" s="5"/>
      <c r="D65" s="5"/>
      <c r="E65" s="5"/>
      <c r="F65" s="5"/>
      <c r="G65" s="5"/>
      <c r="H65" s="5"/>
      <c r="I65" s="5"/>
      <c r="J65" s="5" t="s">
        <v>1099</v>
      </c>
      <c r="K65" s="5"/>
      <c r="L65" s="5"/>
      <c r="M65" s="5"/>
      <c r="N65" s="5"/>
      <c r="O65" s="5"/>
      <c r="P65" s="5"/>
      <c r="Q65" s="5"/>
      <c r="R65" s="5"/>
      <c r="S65" s="5"/>
      <c r="T65" s="5"/>
      <c r="U65" s="5"/>
      <c r="V65" s="5"/>
      <c r="W65" s="5"/>
      <c r="X65" s="5"/>
      <c r="Y65" s="216">
        <v>1</v>
      </c>
    </row>
    <row r="66" spans="1:25">
      <c r="A66" s="5"/>
      <c r="B66" s="51" t="s">
        <v>1319</v>
      </c>
      <c r="C66" s="5"/>
      <c r="D66" s="5"/>
      <c r="E66" s="5"/>
      <c r="F66" s="5"/>
      <c r="G66" s="5"/>
      <c r="H66" s="5"/>
      <c r="I66" s="5"/>
      <c r="J66" s="5" t="s">
        <v>1100</v>
      </c>
      <c r="K66" s="5"/>
      <c r="L66" s="5"/>
      <c r="M66" s="5"/>
      <c r="N66" s="5"/>
      <c r="O66" s="5"/>
      <c r="P66" s="5"/>
      <c r="Q66" s="5"/>
      <c r="R66" s="5"/>
      <c r="S66" s="5"/>
      <c r="T66" s="5"/>
      <c r="U66" s="5"/>
      <c r="V66" s="5"/>
      <c r="W66" s="5"/>
      <c r="X66" s="5"/>
      <c r="Y66" s="216">
        <v>1</v>
      </c>
    </row>
    <row r="67" spans="1:25">
      <c r="A67" s="5"/>
      <c r="B67" s="5"/>
      <c r="C67" s="5"/>
      <c r="D67" s="5"/>
      <c r="E67" s="5"/>
      <c r="F67" s="5"/>
      <c r="G67" s="5"/>
      <c r="H67" s="5"/>
      <c r="I67" s="5"/>
      <c r="J67" s="5" t="s">
        <v>1101</v>
      </c>
      <c r="K67" s="5"/>
      <c r="L67" s="5"/>
      <c r="M67" s="5"/>
      <c r="N67" s="5"/>
      <c r="O67" s="5"/>
      <c r="P67" s="5"/>
      <c r="Q67" s="5"/>
      <c r="R67" s="5"/>
      <c r="S67" s="5"/>
      <c r="T67" s="5"/>
      <c r="U67" s="5"/>
      <c r="V67" s="5"/>
      <c r="W67" s="5"/>
      <c r="X67" s="5"/>
      <c r="Y67" s="216">
        <v>1</v>
      </c>
    </row>
    <row r="68" spans="1:25">
      <c r="A68" s="5"/>
      <c r="B68" s="4034" t="s">
        <v>1340</v>
      </c>
      <c r="C68" s="4034"/>
      <c r="D68" s="4034"/>
      <c r="E68" s="5"/>
      <c r="F68" s="5"/>
      <c r="G68" s="5"/>
      <c r="H68" s="5"/>
      <c r="I68" s="5"/>
      <c r="J68" s="5"/>
      <c r="K68" s="5"/>
      <c r="L68" s="5"/>
      <c r="M68" s="5"/>
      <c r="N68" s="5"/>
      <c r="O68" s="5"/>
      <c r="P68" s="5"/>
      <c r="Q68" s="5"/>
      <c r="R68" s="5"/>
      <c r="S68" s="5"/>
      <c r="T68" s="5"/>
      <c r="U68" s="5"/>
      <c r="V68" s="5"/>
      <c r="W68" s="5"/>
      <c r="X68" s="5"/>
      <c r="Y68" s="216">
        <v>1</v>
      </c>
    </row>
    <row r="69" spans="1:25">
      <c r="A69" s="5"/>
      <c r="B69" s="4035">
        <v>120</v>
      </c>
      <c r="C69" s="4035"/>
      <c r="D69" s="4035"/>
      <c r="E69" s="5"/>
      <c r="F69" s="5"/>
      <c r="G69" s="5"/>
      <c r="H69" s="5"/>
      <c r="I69" s="5"/>
      <c r="J69" s="9" t="s">
        <v>958</v>
      </c>
      <c r="K69" s="5"/>
      <c r="L69" s="5"/>
      <c r="M69" s="5"/>
      <c r="N69" s="5"/>
      <c r="O69" s="5"/>
      <c r="P69" s="5"/>
      <c r="Q69" s="5"/>
      <c r="R69" s="5"/>
      <c r="S69" s="5"/>
      <c r="T69" s="5"/>
      <c r="U69" s="5"/>
      <c r="V69" s="5"/>
      <c r="W69" s="5"/>
      <c r="X69" s="5"/>
      <c r="Y69" s="216">
        <v>1</v>
      </c>
    </row>
    <row r="70" spans="1:25">
      <c r="A70" s="5"/>
      <c r="B70" s="5"/>
      <c r="C70" s="5"/>
      <c r="D70" s="5"/>
      <c r="E70" s="5"/>
      <c r="F70" s="5"/>
      <c r="G70" s="5"/>
      <c r="H70" s="5"/>
      <c r="I70" s="5"/>
      <c r="J70" s="5"/>
      <c r="K70" s="5"/>
      <c r="L70" s="5"/>
      <c r="M70" s="5"/>
      <c r="N70" s="5"/>
      <c r="O70" s="5"/>
      <c r="P70" s="5"/>
      <c r="Q70" s="5"/>
      <c r="R70" s="5"/>
      <c r="S70" s="5"/>
      <c r="T70" s="5"/>
      <c r="U70" s="5"/>
      <c r="V70" s="5"/>
      <c r="W70" s="5"/>
      <c r="X70" s="5"/>
      <c r="Y70" s="216">
        <v>1</v>
      </c>
    </row>
    <row r="71" spans="1:25">
      <c r="A71" s="5"/>
      <c r="B71" s="370" t="s">
        <v>1028</v>
      </c>
      <c r="C71" s="369" t="s">
        <v>1341</v>
      </c>
      <c r="D71" s="370" t="s">
        <v>1028</v>
      </c>
      <c r="E71" s="369">
        <v>1560</v>
      </c>
      <c r="F71" s="367" t="s">
        <v>1342</v>
      </c>
      <c r="G71" s="5"/>
      <c r="H71" s="5"/>
      <c r="I71" s="5"/>
      <c r="J71" s="46" t="s">
        <v>959</v>
      </c>
      <c r="K71" s="5"/>
      <c r="L71" s="5"/>
      <c r="M71" s="5"/>
      <c r="N71" s="5"/>
      <c r="O71" s="5"/>
      <c r="P71" s="5"/>
      <c r="Q71" s="5"/>
      <c r="R71" s="5"/>
      <c r="S71" s="5"/>
      <c r="T71" s="5" t="s">
        <v>28</v>
      </c>
      <c r="U71" s="5"/>
      <c r="V71" s="5"/>
      <c r="W71" s="5"/>
      <c r="X71" s="5"/>
      <c r="Y71" s="216">
        <v>1</v>
      </c>
    </row>
    <row r="72" spans="1:25">
      <c r="A72" s="5"/>
      <c r="B72" s="5"/>
      <c r="C72" s="13">
        <v>120</v>
      </c>
      <c r="D72" s="5"/>
      <c r="E72" s="13">
        <v>120</v>
      </c>
      <c r="F72" s="5"/>
      <c r="G72" s="5"/>
      <c r="H72" s="5"/>
      <c r="I72" s="5"/>
      <c r="J72" s="5"/>
      <c r="K72" s="5"/>
      <c r="L72" s="5"/>
      <c r="M72" s="5"/>
      <c r="N72" s="5"/>
      <c r="O72" s="5"/>
      <c r="P72" s="5"/>
      <c r="Q72" s="5"/>
      <c r="R72" s="5"/>
      <c r="S72" s="5"/>
      <c r="T72" s="5"/>
      <c r="U72" s="5"/>
      <c r="V72" s="5"/>
      <c r="W72" s="5"/>
      <c r="X72" s="5"/>
      <c r="Y72" s="216">
        <v>1</v>
      </c>
    </row>
    <row r="73" spans="1:25">
      <c r="A73" s="5"/>
      <c r="B73" s="5"/>
      <c r="C73" s="5"/>
      <c r="D73" s="5"/>
      <c r="E73" s="5"/>
      <c r="F73" s="5"/>
      <c r="G73" s="5"/>
      <c r="H73" s="5"/>
      <c r="I73" s="5"/>
      <c r="J73" s="46" t="s">
        <v>960</v>
      </c>
      <c r="K73" s="5"/>
      <c r="L73" s="5"/>
      <c r="M73" s="5"/>
      <c r="N73" s="5"/>
      <c r="O73" s="5"/>
      <c r="P73" s="5"/>
      <c r="Q73" s="5"/>
      <c r="R73" s="5"/>
      <c r="S73" s="5"/>
      <c r="T73" s="5" t="s">
        <v>28</v>
      </c>
      <c r="U73" s="5"/>
      <c r="V73" s="5"/>
      <c r="W73" s="5"/>
      <c r="X73" s="5"/>
      <c r="Y73" s="216">
        <v>1</v>
      </c>
    </row>
    <row r="74" spans="1:25" ht="18">
      <c r="A74" s="5"/>
      <c r="B74" s="366" t="s">
        <v>1320</v>
      </c>
      <c r="C74" s="5"/>
      <c r="D74" s="5"/>
      <c r="E74" s="5"/>
      <c r="F74" s="5"/>
      <c r="G74" s="5"/>
      <c r="H74" s="5"/>
      <c r="I74" s="5"/>
      <c r="J74" s="5"/>
      <c r="K74" s="5"/>
      <c r="L74" s="5"/>
      <c r="M74" s="5"/>
      <c r="N74" s="5"/>
      <c r="O74" s="5"/>
      <c r="P74" s="5"/>
      <c r="Q74" s="5"/>
      <c r="R74" s="5"/>
      <c r="S74" s="5"/>
      <c r="T74" s="5"/>
      <c r="U74" s="5"/>
      <c r="V74" s="5"/>
      <c r="W74" s="5"/>
      <c r="X74" s="5"/>
      <c r="Y74" s="216">
        <v>1</v>
      </c>
    </row>
    <row r="75" spans="1:25">
      <c r="A75" s="5"/>
      <c r="B75" s="48"/>
      <c r="C75" s="5"/>
      <c r="D75" s="5"/>
      <c r="E75" s="5"/>
      <c r="F75" s="5"/>
      <c r="G75" s="5"/>
      <c r="H75" s="5"/>
      <c r="I75" s="5"/>
      <c r="J75" s="9" t="s">
        <v>961</v>
      </c>
      <c r="K75" s="5"/>
      <c r="L75" s="5"/>
      <c r="M75" s="5"/>
      <c r="N75" s="5"/>
      <c r="O75" s="5"/>
      <c r="P75" s="5"/>
      <c r="Q75" s="5"/>
      <c r="R75" s="5"/>
      <c r="S75" s="5"/>
      <c r="T75" s="5"/>
      <c r="U75" s="5"/>
      <c r="V75" s="5"/>
      <c r="W75" s="5"/>
      <c r="X75" s="5"/>
      <c r="Y75" s="216">
        <v>1</v>
      </c>
    </row>
    <row r="76" spans="1:25">
      <c r="A76" s="5"/>
      <c r="B76" s="51" t="s">
        <v>1321</v>
      </c>
      <c r="C76" s="5"/>
      <c r="D76" s="5"/>
      <c r="E76" s="5"/>
      <c r="F76" s="5"/>
      <c r="G76" s="5"/>
      <c r="H76" s="5"/>
      <c r="I76" s="5"/>
      <c r="J76" s="5"/>
      <c r="K76" s="5"/>
      <c r="L76" s="5"/>
      <c r="M76" s="5"/>
      <c r="N76" s="5"/>
      <c r="O76" s="5"/>
      <c r="P76" s="5"/>
      <c r="Q76" s="5"/>
      <c r="R76" s="5"/>
      <c r="S76" s="5"/>
      <c r="T76" s="5"/>
      <c r="U76" s="5"/>
      <c r="V76" s="5"/>
      <c r="W76" s="5"/>
      <c r="X76" s="5"/>
      <c r="Y76" s="216">
        <v>1</v>
      </c>
    </row>
    <row r="77" spans="1:25">
      <c r="A77" s="5"/>
      <c r="B77" s="368" t="s">
        <v>1301</v>
      </c>
      <c r="C77" s="5"/>
      <c r="D77" s="5"/>
      <c r="E77" s="5"/>
      <c r="F77" s="5"/>
      <c r="G77" s="5"/>
      <c r="H77" s="5"/>
      <c r="I77" s="5"/>
      <c r="J77" s="46" t="s">
        <v>962</v>
      </c>
      <c r="K77" s="5"/>
      <c r="L77" s="5"/>
      <c r="M77" s="5"/>
      <c r="N77" s="5"/>
      <c r="O77" s="5"/>
      <c r="P77" s="5"/>
      <c r="Q77" s="5"/>
      <c r="R77" s="5"/>
      <c r="S77" s="5"/>
      <c r="T77" s="5"/>
      <c r="U77" s="5"/>
      <c r="V77" s="5"/>
      <c r="W77" s="5"/>
      <c r="X77" s="5"/>
      <c r="Y77" s="216">
        <v>1</v>
      </c>
    </row>
    <row r="78" spans="1:25">
      <c r="A78" s="5"/>
      <c r="B78" s="368" t="s">
        <v>1322</v>
      </c>
      <c r="C78" s="5"/>
      <c r="D78" s="5"/>
      <c r="E78" s="5"/>
      <c r="F78" s="5"/>
      <c r="G78" s="5"/>
      <c r="H78" s="5"/>
      <c r="I78" s="5"/>
      <c r="J78" s="5"/>
      <c r="K78" s="5"/>
      <c r="L78" s="5"/>
      <c r="M78" s="5"/>
      <c r="N78" s="5"/>
      <c r="O78" s="5"/>
      <c r="P78" s="5"/>
      <c r="Q78" s="5"/>
      <c r="R78" s="5"/>
      <c r="S78" s="5"/>
      <c r="T78" s="5"/>
      <c r="U78" s="5"/>
      <c r="V78" s="5"/>
      <c r="W78" s="5"/>
      <c r="X78" s="5"/>
      <c r="Y78" s="216">
        <v>1</v>
      </c>
    </row>
    <row r="79" spans="1:25">
      <c r="A79" s="5"/>
      <c r="B79" s="368" t="s">
        <v>1323</v>
      </c>
      <c r="C79" s="5"/>
      <c r="D79" s="5"/>
      <c r="E79" s="5"/>
      <c r="F79" s="5"/>
      <c r="G79" s="5"/>
      <c r="H79" s="5"/>
      <c r="I79" s="5"/>
      <c r="J79" s="5" t="s">
        <v>963</v>
      </c>
      <c r="K79" s="5"/>
      <c r="L79" s="5"/>
      <c r="M79" s="5"/>
      <c r="N79" s="5"/>
      <c r="O79" s="5"/>
      <c r="P79" s="5"/>
      <c r="Q79" s="5"/>
      <c r="R79" s="5"/>
      <c r="S79" s="5"/>
      <c r="T79" s="5"/>
      <c r="U79" s="5"/>
      <c r="V79" s="5"/>
      <c r="W79" s="5"/>
      <c r="X79" s="5"/>
      <c r="Y79" s="216">
        <v>1</v>
      </c>
    </row>
    <row r="80" spans="1:25">
      <c r="A80" s="5"/>
      <c r="B80" s="368" t="s">
        <v>1324</v>
      </c>
      <c r="C80" s="5"/>
      <c r="D80" s="5"/>
      <c r="E80" s="5"/>
      <c r="F80" s="5"/>
      <c r="G80" s="5"/>
      <c r="H80" s="5"/>
      <c r="I80" s="5"/>
      <c r="J80" s="5" t="s">
        <v>964</v>
      </c>
      <c r="K80" s="5"/>
      <c r="L80" s="5"/>
      <c r="M80" s="5"/>
      <c r="N80" s="5"/>
      <c r="O80" s="5"/>
      <c r="P80" s="5"/>
      <c r="Q80" s="5"/>
      <c r="R80" s="5"/>
      <c r="S80" s="5"/>
      <c r="T80" s="5"/>
      <c r="U80" s="5"/>
      <c r="V80" s="5"/>
      <c r="W80" s="5"/>
      <c r="X80" s="5"/>
      <c r="Y80" s="216">
        <v>1</v>
      </c>
    </row>
    <row r="81" spans="1:25">
      <c r="A81" s="5"/>
      <c r="B81" s="48" t="s">
        <v>1325</v>
      </c>
      <c r="C81" s="5"/>
      <c r="D81" s="5"/>
      <c r="E81" s="5"/>
      <c r="F81" s="5"/>
      <c r="G81" s="5"/>
      <c r="H81" s="5"/>
      <c r="I81" s="5"/>
      <c r="J81" s="5" t="s">
        <v>965</v>
      </c>
      <c r="K81" s="5"/>
      <c r="L81" s="5"/>
      <c r="M81" s="5"/>
      <c r="N81" s="5"/>
      <c r="O81" s="5"/>
      <c r="P81" s="5"/>
      <c r="Q81" s="5"/>
      <c r="R81" s="5"/>
      <c r="S81" s="5"/>
      <c r="T81" s="5"/>
      <c r="U81" s="5"/>
      <c r="V81" s="5"/>
      <c r="W81" s="5"/>
      <c r="X81" s="5"/>
      <c r="Y81" s="216">
        <v>1</v>
      </c>
    </row>
    <row r="82" spans="1:25">
      <c r="A82" s="5"/>
      <c r="B82" s="368" t="s">
        <v>1302</v>
      </c>
      <c r="C82" s="5"/>
      <c r="D82" s="5"/>
      <c r="E82" s="5"/>
      <c r="F82" s="5"/>
      <c r="G82" s="5"/>
      <c r="H82" s="5"/>
      <c r="I82" s="5"/>
      <c r="J82" s="5" t="s">
        <v>966</v>
      </c>
      <c r="K82" s="5"/>
      <c r="L82" s="5"/>
      <c r="M82" s="5"/>
      <c r="N82" s="5"/>
      <c r="O82" s="5"/>
      <c r="P82" s="5"/>
      <c r="Q82" s="5"/>
      <c r="R82" s="5"/>
      <c r="S82" s="5"/>
      <c r="T82" s="5"/>
      <c r="U82" s="5"/>
      <c r="V82" s="5"/>
      <c r="W82" s="5"/>
      <c r="X82" s="5"/>
      <c r="Y82" s="216">
        <v>1</v>
      </c>
    </row>
    <row r="83" spans="1:25">
      <c r="A83" s="5"/>
      <c r="B83" s="368" t="s">
        <v>1303</v>
      </c>
      <c r="C83" s="5"/>
      <c r="D83" s="5"/>
      <c r="E83" s="5"/>
      <c r="F83" s="5"/>
      <c r="G83" s="5"/>
      <c r="H83" s="5"/>
      <c r="I83" s="5"/>
      <c r="J83" s="5" t="s">
        <v>967</v>
      </c>
      <c r="K83" s="5"/>
      <c r="L83" s="5"/>
      <c r="M83" s="5"/>
      <c r="N83" s="5"/>
      <c r="O83" s="5"/>
      <c r="P83" s="5"/>
      <c r="Q83" s="5"/>
      <c r="R83" s="5"/>
      <c r="S83" s="5"/>
      <c r="T83" s="5"/>
      <c r="U83" s="5"/>
      <c r="V83" s="5"/>
      <c r="W83" s="5"/>
      <c r="X83" s="5"/>
      <c r="Y83" s="216">
        <v>1</v>
      </c>
    </row>
    <row r="84" spans="1:25">
      <c r="A84" s="5"/>
      <c r="B84" s="368" t="s">
        <v>1326</v>
      </c>
      <c r="C84" s="5"/>
      <c r="D84" s="5"/>
      <c r="E84" s="5"/>
      <c r="F84" s="5"/>
      <c r="G84" s="5"/>
      <c r="H84" s="5"/>
      <c r="I84" s="5"/>
      <c r="J84" s="5" t="s">
        <v>968</v>
      </c>
      <c r="K84" s="5"/>
      <c r="L84" s="5"/>
      <c r="M84" s="5"/>
      <c r="N84" s="5"/>
      <c r="O84" s="5"/>
      <c r="P84" s="5"/>
      <c r="Q84" s="5"/>
      <c r="R84" s="5"/>
      <c r="S84" s="5"/>
      <c r="T84" s="5"/>
      <c r="U84" s="5"/>
      <c r="V84" s="5"/>
      <c r="W84" s="5"/>
      <c r="X84" s="5"/>
      <c r="Y84" s="216">
        <v>1</v>
      </c>
    </row>
    <row r="85" spans="1:25">
      <c r="A85" s="5"/>
      <c r="B85" s="368" t="s">
        <v>1304</v>
      </c>
      <c r="C85" s="5"/>
      <c r="D85" s="5"/>
      <c r="E85" s="5"/>
      <c r="F85" s="5"/>
      <c r="G85" s="5"/>
      <c r="H85" s="5"/>
      <c r="I85" s="5"/>
      <c r="J85" s="5" t="s">
        <v>969</v>
      </c>
      <c r="K85" s="5"/>
      <c r="L85" s="5"/>
      <c r="M85" s="5"/>
      <c r="N85" s="5"/>
      <c r="O85" s="5"/>
      <c r="P85" s="5"/>
      <c r="Q85" s="5"/>
      <c r="R85" s="5"/>
      <c r="S85" s="5"/>
      <c r="T85" s="5"/>
      <c r="U85" s="5"/>
      <c r="V85" s="5"/>
      <c r="W85" s="5"/>
      <c r="X85" s="5"/>
      <c r="Y85" s="216">
        <v>1</v>
      </c>
    </row>
    <row r="86" spans="1:25">
      <c r="A86" s="5"/>
      <c r="B86" s="368" t="s">
        <v>1327</v>
      </c>
      <c r="C86" s="5"/>
      <c r="D86" s="5"/>
      <c r="E86" s="5"/>
      <c r="F86" s="5"/>
      <c r="G86" s="5"/>
      <c r="H86" s="5"/>
      <c r="I86" s="5"/>
      <c r="J86" s="5"/>
      <c r="K86" s="5"/>
      <c r="L86" s="5"/>
      <c r="M86" s="5"/>
      <c r="N86" s="5"/>
      <c r="O86" s="5"/>
      <c r="P86" s="5"/>
      <c r="Q86" s="5"/>
      <c r="R86" s="5"/>
      <c r="S86" s="5"/>
      <c r="T86" s="5"/>
      <c r="U86" s="5"/>
      <c r="V86" s="5"/>
      <c r="W86" s="5"/>
      <c r="X86" s="5"/>
      <c r="Y86" s="216">
        <v>1</v>
      </c>
    </row>
    <row r="87" spans="1:25">
      <c r="A87" s="5"/>
      <c r="B87" s="368" t="s">
        <v>1305</v>
      </c>
      <c r="C87" s="5"/>
      <c r="D87" s="5"/>
      <c r="E87" s="5"/>
      <c r="F87" s="5"/>
      <c r="G87" s="5"/>
      <c r="H87" s="5"/>
      <c r="I87" s="5"/>
      <c r="J87" s="5" t="s">
        <v>1007</v>
      </c>
      <c r="K87" s="5"/>
      <c r="L87" s="5"/>
      <c r="M87" s="5"/>
      <c r="N87" s="5"/>
      <c r="O87" s="5"/>
      <c r="P87" s="5"/>
      <c r="Q87" s="5"/>
      <c r="R87" s="5"/>
      <c r="S87" s="5"/>
      <c r="T87" s="5"/>
      <c r="U87" s="5"/>
      <c r="V87" s="5"/>
      <c r="W87" s="5"/>
      <c r="X87" s="5"/>
      <c r="Y87" s="216">
        <v>1</v>
      </c>
    </row>
    <row r="88" spans="1:25">
      <c r="A88" s="5"/>
      <c r="B88" s="368" t="s">
        <v>1328</v>
      </c>
      <c r="C88" s="5"/>
      <c r="D88" s="5"/>
      <c r="E88" s="5"/>
      <c r="F88" s="5"/>
      <c r="G88" s="5"/>
      <c r="H88" s="5"/>
      <c r="I88" s="5"/>
      <c r="J88" s="5"/>
      <c r="K88" s="5"/>
      <c r="L88" s="5"/>
      <c r="M88" s="5"/>
      <c r="N88" s="5"/>
      <c r="O88" s="5"/>
      <c r="P88" s="5"/>
      <c r="Q88" s="5"/>
      <c r="R88" s="5"/>
      <c r="S88" s="5"/>
      <c r="T88" s="5"/>
      <c r="U88" s="5"/>
      <c r="V88" s="5"/>
      <c r="W88" s="5"/>
      <c r="X88" s="5"/>
      <c r="Y88" s="216">
        <v>1</v>
      </c>
    </row>
    <row r="89" spans="1:25" ht="18">
      <c r="A89" s="5"/>
      <c r="B89" s="368" t="s">
        <v>1306</v>
      </c>
      <c r="C89" s="5"/>
      <c r="D89" s="5"/>
      <c r="E89" s="5"/>
      <c r="F89" s="5"/>
      <c r="G89" s="5"/>
      <c r="H89" s="5"/>
      <c r="I89" s="5"/>
      <c r="J89" s="366" t="s">
        <v>1008</v>
      </c>
      <c r="K89" s="5"/>
      <c r="L89" s="5"/>
      <c r="M89" s="5"/>
      <c r="N89" s="5"/>
      <c r="O89" s="5"/>
      <c r="P89" s="5"/>
      <c r="Q89" s="5"/>
      <c r="R89" s="5"/>
      <c r="S89" s="5"/>
      <c r="T89" s="5"/>
      <c r="U89" s="5"/>
      <c r="V89" s="5"/>
      <c r="W89" s="5"/>
      <c r="X89" s="5"/>
      <c r="Y89" s="216">
        <v>1</v>
      </c>
    </row>
    <row r="90" spans="1:25">
      <c r="A90" s="5"/>
      <c r="B90" s="368" t="s">
        <v>1329</v>
      </c>
      <c r="C90" s="5"/>
      <c r="D90" s="5"/>
      <c r="E90" s="5"/>
      <c r="F90" s="5"/>
      <c r="G90" s="5"/>
      <c r="H90" s="5"/>
      <c r="I90" s="5"/>
      <c r="J90" s="5"/>
      <c r="K90" s="5"/>
      <c r="L90" s="5"/>
      <c r="M90" s="5"/>
      <c r="N90" s="5"/>
      <c r="O90" s="5"/>
      <c r="P90" s="5"/>
      <c r="Q90" s="5"/>
      <c r="R90" s="5"/>
      <c r="S90" s="5"/>
      <c r="T90" s="5"/>
      <c r="U90" s="5"/>
      <c r="V90" s="5"/>
      <c r="W90" s="5"/>
      <c r="X90" s="5"/>
      <c r="Y90" s="216">
        <v>1</v>
      </c>
    </row>
    <row r="91" spans="1:25">
      <c r="A91" s="5"/>
      <c r="B91" s="368" t="s">
        <v>1330</v>
      </c>
      <c r="C91" s="5"/>
      <c r="D91" s="5"/>
      <c r="E91" s="5"/>
      <c r="F91" s="5"/>
      <c r="G91" s="5"/>
      <c r="H91" s="5"/>
      <c r="I91" s="5"/>
      <c r="J91" s="5" t="s">
        <v>1009</v>
      </c>
      <c r="K91" s="5"/>
      <c r="L91" s="5"/>
      <c r="M91" s="5"/>
      <c r="N91" s="5"/>
      <c r="O91" s="5"/>
      <c r="P91" s="5"/>
      <c r="Q91" s="5"/>
      <c r="R91" s="5"/>
      <c r="S91" s="5"/>
      <c r="T91" s="5"/>
      <c r="U91" s="5"/>
      <c r="V91" s="5"/>
      <c r="W91" s="5"/>
      <c r="X91" s="5"/>
      <c r="Y91" s="216">
        <v>1</v>
      </c>
    </row>
    <row r="92" spans="1:25">
      <c r="A92" s="5"/>
      <c r="B92" s="368" t="s">
        <v>1331</v>
      </c>
      <c r="C92" s="5"/>
      <c r="D92" s="5"/>
      <c r="E92" s="5"/>
      <c r="F92" s="5"/>
      <c r="G92" s="5"/>
      <c r="H92" s="5"/>
      <c r="I92" s="5"/>
      <c r="J92" s="5"/>
      <c r="K92" s="5"/>
      <c r="L92" s="5"/>
      <c r="M92" s="5"/>
      <c r="N92" s="5"/>
      <c r="O92" s="5"/>
      <c r="P92" s="5"/>
      <c r="Q92" s="5"/>
      <c r="R92" s="5"/>
      <c r="S92" s="5"/>
      <c r="T92" s="5"/>
      <c r="U92" s="5"/>
      <c r="V92" s="5"/>
      <c r="W92" s="5"/>
      <c r="X92" s="5"/>
      <c r="Y92" s="216">
        <v>1</v>
      </c>
    </row>
    <row r="93" spans="1:25" ht="18">
      <c r="A93" s="5"/>
      <c r="B93" s="368" t="s">
        <v>1332</v>
      </c>
      <c r="C93" s="5"/>
      <c r="D93" s="5"/>
      <c r="E93" s="5"/>
      <c r="F93" s="5"/>
      <c r="G93" s="5"/>
      <c r="H93" s="5"/>
      <c r="I93" s="5"/>
      <c r="J93" s="366" t="s">
        <v>1010</v>
      </c>
      <c r="K93" s="5"/>
      <c r="L93" s="5"/>
      <c r="M93" s="5"/>
      <c r="N93" s="5"/>
      <c r="O93" s="5"/>
      <c r="P93" s="5"/>
      <c r="Q93" s="5"/>
      <c r="R93" s="5"/>
      <c r="S93" s="5"/>
      <c r="T93" s="5"/>
      <c r="U93" s="5"/>
      <c r="V93" s="5"/>
      <c r="W93" s="5"/>
      <c r="X93" s="5"/>
      <c r="Y93" s="216">
        <v>1</v>
      </c>
    </row>
    <row r="94" spans="1:25">
      <c r="A94" s="5"/>
      <c r="B94" s="368" t="s">
        <v>1333</v>
      </c>
      <c r="C94" s="5"/>
      <c r="D94" s="5"/>
      <c r="E94" s="5"/>
      <c r="F94" s="5"/>
      <c r="G94" s="5"/>
      <c r="H94" s="5"/>
      <c r="I94" s="5"/>
      <c r="J94" s="48"/>
      <c r="K94" s="5"/>
      <c r="L94" s="5"/>
      <c r="M94" s="5"/>
      <c r="N94" s="5"/>
      <c r="O94" s="5"/>
      <c r="P94" s="5"/>
      <c r="Q94" s="5"/>
      <c r="R94" s="5"/>
      <c r="S94" s="5"/>
      <c r="T94" s="5"/>
      <c r="U94" s="5"/>
      <c r="V94" s="5"/>
      <c r="W94" s="5"/>
      <c r="X94" s="5"/>
      <c r="Y94" s="216">
        <v>1</v>
      </c>
    </row>
    <row r="95" spans="1:25">
      <c r="A95" s="5"/>
      <c r="B95" s="368" t="s">
        <v>1343</v>
      </c>
      <c r="C95" s="5"/>
      <c r="D95" s="5"/>
      <c r="E95" s="5"/>
      <c r="F95" s="5"/>
      <c r="G95" s="5"/>
      <c r="H95" s="5"/>
      <c r="I95" s="5"/>
      <c r="J95" s="48" t="s">
        <v>1011</v>
      </c>
      <c r="K95" s="5"/>
      <c r="L95" s="5"/>
      <c r="M95" s="5"/>
      <c r="N95" s="5"/>
      <c r="O95" s="5"/>
      <c r="P95" s="5"/>
      <c r="Q95" s="5"/>
      <c r="R95" s="5"/>
      <c r="S95" s="5"/>
      <c r="T95" s="5"/>
      <c r="U95" s="5"/>
      <c r="V95" s="5"/>
      <c r="W95" s="5"/>
      <c r="X95" s="5"/>
      <c r="Y95" s="216">
        <v>1</v>
      </c>
    </row>
    <row r="96" spans="1:25">
      <c r="A96" s="5"/>
      <c r="B96" s="368" t="s">
        <v>1344</v>
      </c>
      <c r="C96" s="5"/>
      <c r="D96" s="5"/>
      <c r="E96" s="5"/>
      <c r="F96" s="5"/>
      <c r="G96" s="5"/>
      <c r="H96" s="5"/>
      <c r="I96" s="5"/>
      <c r="J96" s="48" t="s">
        <v>1012</v>
      </c>
      <c r="K96" s="5"/>
      <c r="L96" s="5"/>
      <c r="M96" s="5"/>
      <c r="N96" s="5"/>
      <c r="O96" s="5"/>
      <c r="P96" s="5"/>
      <c r="Q96" s="5"/>
      <c r="R96" s="5"/>
      <c r="S96" s="5"/>
      <c r="T96" s="5"/>
      <c r="U96" s="5"/>
      <c r="V96" s="5"/>
      <c r="W96" s="5"/>
      <c r="X96" s="5"/>
      <c r="Y96" s="216">
        <v>1</v>
      </c>
    </row>
    <row r="97" spans="1:25">
      <c r="A97" s="5"/>
      <c r="B97" s="51" t="s">
        <v>1334</v>
      </c>
      <c r="C97" s="5"/>
      <c r="D97" s="5"/>
      <c r="E97" s="5"/>
      <c r="F97" s="5"/>
      <c r="G97" s="5"/>
      <c r="H97" s="5"/>
      <c r="I97" s="5"/>
      <c r="J97" s="48" t="s">
        <v>1013</v>
      </c>
      <c r="K97" s="5"/>
      <c r="L97" s="5"/>
      <c r="M97" s="5"/>
      <c r="N97" s="5"/>
      <c r="O97" s="5"/>
      <c r="P97" s="5"/>
      <c r="Q97" s="5"/>
      <c r="R97" s="5"/>
      <c r="S97" s="5"/>
      <c r="T97" s="5"/>
      <c r="U97" s="5"/>
      <c r="V97" s="5"/>
      <c r="W97" s="5"/>
      <c r="X97" s="5"/>
      <c r="Y97" s="216">
        <v>1</v>
      </c>
    </row>
    <row r="98" spans="1:25">
      <c r="A98" s="5"/>
      <c r="B98" s="49" t="s">
        <v>1335</v>
      </c>
      <c r="C98" s="5"/>
      <c r="D98" s="5"/>
      <c r="E98" s="5"/>
      <c r="F98" s="5"/>
      <c r="G98" s="5"/>
      <c r="H98" s="5"/>
      <c r="I98" s="5"/>
      <c r="J98" s="5"/>
      <c r="K98" s="5"/>
      <c r="L98" s="5"/>
      <c r="M98" s="5"/>
      <c r="N98" s="5"/>
      <c r="O98" s="5"/>
      <c r="P98" s="5"/>
      <c r="Q98" s="5"/>
      <c r="R98" s="5"/>
      <c r="S98" s="5"/>
      <c r="T98" s="5"/>
      <c r="U98" s="5"/>
      <c r="V98" s="5"/>
      <c r="W98" s="5"/>
      <c r="X98" s="5"/>
      <c r="Y98" s="216">
        <v>1</v>
      </c>
    </row>
    <row r="99" spans="1:25" ht="18">
      <c r="A99" s="5"/>
      <c r="B99" s="49" t="s">
        <v>1336</v>
      </c>
      <c r="C99" s="5"/>
      <c r="D99" s="5"/>
      <c r="E99" s="5"/>
      <c r="F99" s="5"/>
      <c r="G99" s="5"/>
      <c r="H99" s="5"/>
      <c r="I99" s="5"/>
      <c r="J99" s="366" t="s">
        <v>1014</v>
      </c>
      <c r="K99" s="5"/>
      <c r="L99" s="5"/>
      <c r="M99" s="5"/>
      <c r="N99" s="5"/>
      <c r="O99" s="5"/>
      <c r="P99" s="5"/>
      <c r="Q99" s="5"/>
      <c r="R99" s="5"/>
      <c r="S99" s="5"/>
      <c r="T99" s="5"/>
      <c r="U99" s="5"/>
      <c r="V99" s="5"/>
      <c r="W99" s="5"/>
      <c r="X99" s="5"/>
      <c r="Y99" s="216">
        <v>1</v>
      </c>
    </row>
    <row r="100" spans="1:25">
      <c r="A100" s="5"/>
      <c r="B100" s="5"/>
      <c r="C100" s="5"/>
      <c r="D100" s="5"/>
      <c r="E100" s="5"/>
      <c r="F100" s="5"/>
      <c r="G100" s="5"/>
      <c r="H100" s="5"/>
      <c r="I100" s="5"/>
      <c r="J100" s="51" t="s">
        <v>1015</v>
      </c>
      <c r="K100" s="5"/>
      <c r="L100" s="5"/>
      <c r="M100" s="5"/>
      <c r="N100" s="5"/>
      <c r="O100" s="5"/>
      <c r="P100" s="5"/>
      <c r="Q100" s="5"/>
      <c r="R100" s="5"/>
      <c r="S100" s="5"/>
      <c r="T100" s="5"/>
      <c r="U100" s="5"/>
      <c r="V100" s="5"/>
      <c r="W100" s="5"/>
      <c r="X100" s="5"/>
      <c r="Y100" s="216">
        <v>1</v>
      </c>
    </row>
    <row r="101" spans="1:25" ht="18">
      <c r="A101" s="5"/>
      <c r="B101" s="366" t="s">
        <v>1337</v>
      </c>
      <c r="C101" s="5"/>
      <c r="D101" s="5"/>
      <c r="E101" s="5"/>
      <c r="F101" s="5"/>
      <c r="G101" s="5"/>
      <c r="H101" s="5"/>
      <c r="I101" s="5"/>
      <c r="J101" s="49" t="s">
        <v>1016</v>
      </c>
      <c r="K101" s="5"/>
      <c r="L101" s="5"/>
      <c r="M101" s="5"/>
      <c r="N101" s="5"/>
      <c r="O101" s="5"/>
      <c r="P101" s="5"/>
      <c r="Q101" s="5"/>
      <c r="R101" s="5"/>
      <c r="S101" s="5"/>
      <c r="T101" s="5"/>
      <c r="U101" s="5"/>
      <c r="V101" s="5"/>
      <c r="W101" s="5"/>
      <c r="X101" s="5"/>
      <c r="Y101" s="216">
        <v>1</v>
      </c>
    </row>
    <row r="102" spans="1:25">
      <c r="A102" s="5"/>
      <c r="B102" s="5" t="s">
        <v>1338</v>
      </c>
      <c r="C102" s="5"/>
      <c r="D102" s="5"/>
      <c r="E102" s="5"/>
      <c r="F102" s="5"/>
      <c r="G102" s="5"/>
      <c r="H102" s="5"/>
      <c r="I102" s="5"/>
      <c r="J102" s="49" t="s">
        <v>1017</v>
      </c>
      <c r="K102" s="5"/>
      <c r="L102" s="5"/>
      <c r="M102" s="5"/>
      <c r="N102" s="5"/>
      <c r="O102" s="5"/>
      <c r="P102" s="5"/>
      <c r="Q102" s="5"/>
      <c r="R102" s="5"/>
      <c r="S102" s="5"/>
      <c r="T102" s="5"/>
      <c r="U102" s="5"/>
      <c r="V102" s="5"/>
      <c r="W102" s="5"/>
      <c r="X102" s="5"/>
      <c r="Y102" s="216">
        <v>1</v>
      </c>
    </row>
    <row r="103" spans="1:25">
      <c r="A103" s="5"/>
      <c r="B103" s="5"/>
      <c r="C103" s="5"/>
      <c r="D103" s="5"/>
      <c r="E103" s="5"/>
      <c r="F103" s="5"/>
      <c r="G103" s="5"/>
      <c r="H103" s="5"/>
      <c r="I103" s="5"/>
      <c r="J103" s="49" t="s">
        <v>1018</v>
      </c>
      <c r="K103" s="5"/>
      <c r="L103" s="5"/>
      <c r="M103" s="5"/>
      <c r="N103" s="5"/>
      <c r="O103" s="5"/>
      <c r="P103" s="5"/>
      <c r="Q103" s="5"/>
      <c r="R103" s="5"/>
      <c r="S103" s="5"/>
      <c r="T103" s="5"/>
      <c r="U103" s="5"/>
      <c r="V103" s="5"/>
      <c r="W103" s="5"/>
      <c r="X103" s="5"/>
      <c r="Y103" s="216">
        <v>1</v>
      </c>
    </row>
    <row r="104" spans="1:25">
      <c r="A104" s="5"/>
      <c r="B104" s="5"/>
      <c r="C104" s="5"/>
      <c r="D104" s="5"/>
      <c r="E104" s="5"/>
      <c r="F104" s="5"/>
      <c r="G104" s="5"/>
      <c r="H104" s="5"/>
      <c r="I104" s="5"/>
      <c r="J104" s="48"/>
      <c r="K104" s="5"/>
      <c r="L104" s="5"/>
      <c r="M104" s="5"/>
      <c r="N104" s="5"/>
      <c r="O104" s="5"/>
      <c r="P104" s="5"/>
      <c r="Q104" s="5"/>
      <c r="R104" s="5"/>
      <c r="S104" s="5"/>
      <c r="T104" s="5"/>
      <c r="U104" s="5"/>
      <c r="V104" s="5"/>
      <c r="W104" s="5"/>
      <c r="X104" s="5"/>
      <c r="Y104" s="216">
        <v>1</v>
      </c>
    </row>
    <row r="105" spans="1:25">
      <c r="A105" s="5"/>
      <c r="B105" s="5"/>
      <c r="C105" s="5"/>
      <c r="D105" s="5"/>
      <c r="E105" s="5"/>
      <c r="F105" s="5"/>
      <c r="G105" s="5"/>
      <c r="H105" s="5"/>
      <c r="I105" s="5"/>
      <c r="J105" s="51" t="s">
        <v>1019</v>
      </c>
      <c r="K105" s="5"/>
      <c r="L105" s="5"/>
      <c r="M105" s="5"/>
      <c r="N105" s="5"/>
      <c r="O105" s="5"/>
      <c r="P105" s="5"/>
      <c r="Q105" s="5"/>
      <c r="R105" s="5"/>
      <c r="S105" s="5"/>
      <c r="T105" s="5"/>
      <c r="U105" s="5"/>
      <c r="V105" s="5"/>
      <c r="W105" s="5"/>
      <c r="X105" s="5"/>
      <c r="Y105" s="216">
        <v>1</v>
      </c>
    </row>
    <row r="106" spans="1:25">
      <c r="A106" s="5"/>
      <c r="B106" s="5"/>
      <c r="C106" s="5"/>
      <c r="D106" s="5"/>
      <c r="E106" s="5"/>
      <c r="F106" s="5"/>
      <c r="G106" s="5"/>
      <c r="H106" s="5"/>
      <c r="I106" s="5"/>
      <c r="J106" s="368" t="s">
        <v>1020</v>
      </c>
      <c r="K106" s="5"/>
      <c r="L106" s="5"/>
      <c r="M106" s="5"/>
      <c r="N106" s="5"/>
      <c r="O106" s="5"/>
      <c r="P106" s="5"/>
      <c r="Q106" s="5"/>
      <c r="R106" s="5"/>
      <c r="S106" s="5"/>
      <c r="T106" s="5"/>
      <c r="U106" s="5"/>
      <c r="V106" s="5"/>
      <c r="W106" s="5"/>
      <c r="X106" s="5"/>
      <c r="Y106" s="216">
        <v>1</v>
      </c>
    </row>
    <row r="107" spans="1:25">
      <c r="A107" s="5"/>
      <c r="B107" s="5"/>
      <c r="C107" s="5"/>
      <c r="D107" s="5"/>
      <c r="E107" s="5"/>
      <c r="F107" s="5"/>
      <c r="G107" s="5"/>
      <c r="H107" s="5"/>
      <c r="I107" s="5"/>
      <c r="J107" s="5"/>
      <c r="K107" s="5"/>
      <c r="L107" s="5"/>
      <c r="M107" s="5"/>
      <c r="N107" s="5"/>
      <c r="O107" s="5"/>
      <c r="P107" s="5"/>
      <c r="Q107" s="5"/>
      <c r="R107" s="5"/>
      <c r="S107" s="5"/>
      <c r="T107" s="5"/>
      <c r="U107" s="5"/>
      <c r="V107" s="5"/>
      <c r="W107" s="5"/>
      <c r="X107" s="5"/>
      <c r="Y107" s="216">
        <v>1</v>
      </c>
    </row>
    <row r="108" spans="1:25">
      <c r="A108" s="5"/>
      <c r="B108" s="5"/>
      <c r="C108" s="5"/>
      <c r="D108" s="5"/>
      <c r="E108" s="5"/>
      <c r="F108" s="5"/>
      <c r="G108" s="5"/>
      <c r="H108" s="5"/>
      <c r="I108" s="5"/>
      <c r="J108" s="9" t="s">
        <v>1031</v>
      </c>
      <c r="K108" s="5"/>
      <c r="L108" s="5"/>
      <c r="M108" s="5"/>
      <c r="N108" s="5"/>
      <c r="O108" s="5"/>
      <c r="P108" s="5"/>
      <c r="Q108" s="5"/>
      <c r="R108" s="5"/>
      <c r="S108" s="5"/>
      <c r="T108" s="5"/>
      <c r="U108" s="5"/>
      <c r="V108" s="5"/>
      <c r="W108" s="5"/>
      <c r="X108" s="5"/>
      <c r="Y108" s="216">
        <v>1</v>
      </c>
    </row>
    <row r="109" spans="1:25">
      <c r="A109" s="5"/>
      <c r="B109" s="5"/>
      <c r="C109" s="5"/>
      <c r="D109" s="5"/>
      <c r="E109" s="5"/>
      <c r="F109" s="5"/>
      <c r="G109" s="5"/>
      <c r="H109" s="5"/>
      <c r="I109" s="5"/>
      <c r="J109" s="5" t="s">
        <v>1032</v>
      </c>
      <c r="K109" s="5"/>
      <c r="L109" s="5"/>
      <c r="M109" s="5"/>
      <c r="N109" s="5"/>
      <c r="O109" s="5"/>
      <c r="P109" s="5"/>
      <c r="Q109" s="5"/>
      <c r="R109" s="5"/>
      <c r="S109" s="5"/>
      <c r="T109" s="5"/>
      <c r="U109" s="5"/>
      <c r="V109" s="5"/>
      <c r="W109" s="5"/>
      <c r="X109" s="5"/>
      <c r="Y109" s="216">
        <v>1</v>
      </c>
    </row>
    <row r="110" spans="1:25">
      <c r="A110" s="5"/>
      <c r="B110" s="5"/>
      <c r="C110" s="5"/>
      <c r="D110" s="5"/>
      <c r="E110" s="5"/>
      <c r="F110" s="5"/>
      <c r="G110" s="5"/>
      <c r="H110" s="5"/>
      <c r="I110" s="5"/>
      <c r="J110" s="5"/>
      <c r="K110" s="5"/>
      <c r="L110" s="5"/>
      <c r="M110" s="5"/>
      <c r="N110" s="5"/>
      <c r="O110" s="5"/>
      <c r="P110" s="5"/>
      <c r="Q110" s="5"/>
      <c r="R110" s="5"/>
      <c r="S110" s="5"/>
      <c r="T110" s="5"/>
      <c r="U110" s="5"/>
      <c r="V110" s="5"/>
      <c r="W110" s="5"/>
      <c r="X110" s="5"/>
      <c r="Y110" s="216">
        <v>1</v>
      </c>
    </row>
    <row r="111" spans="1:25" ht="18">
      <c r="A111" s="5"/>
      <c r="B111" s="5"/>
      <c r="C111" s="5"/>
      <c r="D111" s="5"/>
      <c r="E111" s="5"/>
      <c r="F111" s="5"/>
      <c r="G111" s="5"/>
      <c r="H111" s="5"/>
      <c r="I111" s="5"/>
      <c r="J111" s="366" t="s">
        <v>1029</v>
      </c>
      <c r="K111" s="5"/>
      <c r="L111" s="5"/>
      <c r="M111" s="5"/>
      <c r="N111" s="5"/>
      <c r="O111" s="5"/>
      <c r="P111" s="5"/>
      <c r="Q111" s="5"/>
      <c r="R111" s="5"/>
      <c r="S111" s="5"/>
      <c r="T111" s="5"/>
      <c r="U111" s="5"/>
      <c r="V111" s="5"/>
      <c r="W111" s="5"/>
      <c r="X111" s="5"/>
      <c r="Y111" s="216">
        <v>1</v>
      </c>
    </row>
    <row r="112" spans="1:25">
      <c r="A112" s="5"/>
      <c r="B112" s="5"/>
      <c r="C112" s="5"/>
      <c r="D112" s="5"/>
      <c r="E112" s="5"/>
      <c r="F112" s="5"/>
      <c r="G112" s="5"/>
      <c r="H112" s="5"/>
      <c r="I112" s="5"/>
      <c r="J112" s="51" t="s">
        <v>1030</v>
      </c>
      <c r="K112" s="5"/>
      <c r="L112" s="5"/>
      <c r="M112" s="5"/>
      <c r="N112" s="5"/>
      <c r="O112" s="5"/>
      <c r="P112" s="5"/>
      <c r="Q112" s="5"/>
      <c r="R112" s="5"/>
      <c r="S112" s="5"/>
      <c r="T112" s="5"/>
      <c r="U112" s="5"/>
      <c r="V112" s="5"/>
      <c r="W112" s="5"/>
      <c r="X112" s="5"/>
      <c r="Y112" s="216">
        <v>1</v>
      </c>
    </row>
    <row r="113" spans="1:25">
      <c r="A113" s="5"/>
      <c r="B113" s="5"/>
      <c r="C113" s="5"/>
      <c r="D113" s="5"/>
      <c r="E113" s="5"/>
      <c r="F113" s="5"/>
      <c r="G113" s="5"/>
      <c r="H113" s="5"/>
      <c r="I113" s="5"/>
      <c r="J113" s="5"/>
      <c r="K113" s="5"/>
      <c r="L113" s="5"/>
      <c r="M113" s="5"/>
      <c r="N113" s="5"/>
      <c r="O113" s="5"/>
      <c r="P113" s="5"/>
      <c r="Q113" s="5"/>
      <c r="R113" s="5"/>
      <c r="S113" s="5"/>
      <c r="T113" s="5"/>
      <c r="U113" s="5"/>
      <c r="V113" s="5"/>
      <c r="W113" s="5"/>
      <c r="X113" s="5"/>
      <c r="Y113" s="216">
        <v>1</v>
      </c>
    </row>
    <row r="114" spans="1:25" ht="18">
      <c r="A114" s="5"/>
      <c r="B114" s="5"/>
      <c r="C114" s="5"/>
      <c r="D114" s="5"/>
      <c r="E114" s="5"/>
      <c r="F114" s="5"/>
      <c r="G114" s="5"/>
      <c r="H114" s="5"/>
      <c r="I114" s="5"/>
      <c r="J114" s="366" t="s">
        <v>1033</v>
      </c>
      <c r="K114" s="5"/>
      <c r="L114" s="5"/>
      <c r="M114" s="5"/>
      <c r="N114" s="5"/>
      <c r="O114" s="5"/>
      <c r="P114" s="5"/>
      <c r="Q114" s="5"/>
      <c r="R114" s="5"/>
      <c r="S114" s="5"/>
      <c r="T114" s="5"/>
      <c r="U114" s="5"/>
      <c r="V114" s="5"/>
      <c r="W114" s="5"/>
      <c r="X114" s="5"/>
      <c r="Y114" s="216">
        <v>1</v>
      </c>
    </row>
    <row r="115" spans="1:25">
      <c r="A115" s="5"/>
      <c r="B115" s="5"/>
      <c r="C115" s="5"/>
      <c r="D115" s="5"/>
      <c r="E115" s="5"/>
      <c r="F115" s="5"/>
      <c r="G115" s="5"/>
      <c r="H115" s="5"/>
      <c r="I115" s="5"/>
      <c r="J115" s="5" t="s">
        <v>1034</v>
      </c>
      <c r="K115" s="5"/>
      <c r="L115" s="5"/>
      <c r="M115" s="5"/>
      <c r="N115" s="5"/>
      <c r="O115" s="5"/>
      <c r="P115" s="5"/>
      <c r="Q115" s="5"/>
      <c r="R115" s="5"/>
      <c r="S115" s="5"/>
      <c r="T115" s="5"/>
      <c r="U115" s="5"/>
      <c r="V115" s="5"/>
      <c r="W115" s="5"/>
      <c r="X115" s="5"/>
      <c r="Y115" s="216">
        <v>1</v>
      </c>
    </row>
    <row r="116" spans="1:25">
      <c r="A116" s="5"/>
      <c r="B116" s="5"/>
      <c r="C116" s="5"/>
      <c r="D116" s="5"/>
      <c r="E116" s="5"/>
      <c r="F116" s="5"/>
      <c r="G116" s="5"/>
      <c r="H116" s="5"/>
      <c r="I116" s="5"/>
      <c r="J116" s="51" t="s">
        <v>1035</v>
      </c>
      <c r="K116" s="5"/>
      <c r="L116" s="5"/>
      <c r="M116" s="5"/>
      <c r="N116" s="5"/>
      <c r="O116" s="5"/>
      <c r="P116" s="5"/>
      <c r="Q116" s="5"/>
      <c r="R116" s="5"/>
      <c r="S116" s="5"/>
      <c r="T116" s="5"/>
      <c r="U116" s="5"/>
      <c r="V116" s="5"/>
      <c r="W116" s="5"/>
      <c r="X116" s="5"/>
      <c r="Y116" s="216">
        <v>1</v>
      </c>
    </row>
    <row r="117" spans="1:25">
      <c r="A117" s="5"/>
      <c r="B117" s="5"/>
      <c r="C117" s="5"/>
      <c r="D117" s="5"/>
      <c r="E117" s="5"/>
      <c r="F117" s="5"/>
      <c r="G117" s="5"/>
      <c r="H117" s="5"/>
      <c r="I117" s="5"/>
      <c r="J117" s="51" t="s">
        <v>1036</v>
      </c>
      <c r="K117" s="5"/>
      <c r="L117" s="5"/>
      <c r="M117" s="5"/>
      <c r="N117" s="5"/>
      <c r="O117" s="5"/>
      <c r="P117" s="5"/>
      <c r="Q117" s="5"/>
      <c r="R117" s="5"/>
      <c r="S117" s="5"/>
      <c r="T117" s="5"/>
      <c r="U117" s="5"/>
      <c r="V117" s="5"/>
      <c r="W117" s="5"/>
      <c r="X117" s="5"/>
      <c r="Y117" s="216">
        <v>1</v>
      </c>
    </row>
    <row r="118" spans="1:25">
      <c r="A118" s="5"/>
      <c r="B118" s="5"/>
      <c r="C118" s="5"/>
      <c r="D118" s="5"/>
      <c r="E118" s="5"/>
      <c r="F118" s="5"/>
      <c r="G118" s="5"/>
      <c r="H118" s="5"/>
      <c r="I118" s="5"/>
      <c r="J118" s="51" t="s">
        <v>1037</v>
      </c>
      <c r="K118" s="5"/>
      <c r="L118" s="5"/>
      <c r="M118" s="5"/>
      <c r="N118" s="5"/>
      <c r="O118" s="5"/>
      <c r="P118" s="5"/>
      <c r="Q118" s="5"/>
      <c r="R118" s="5"/>
      <c r="S118" s="5"/>
      <c r="T118" s="5"/>
      <c r="U118" s="5"/>
      <c r="V118" s="5"/>
      <c r="W118" s="5"/>
      <c r="X118" s="5"/>
      <c r="Y118" s="216">
        <v>1</v>
      </c>
    </row>
    <row r="119" spans="1:25">
      <c r="A119" s="5"/>
      <c r="B119" s="5"/>
      <c r="C119" s="5"/>
      <c r="D119" s="5"/>
      <c r="E119" s="5"/>
      <c r="F119" s="5"/>
      <c r="G119" s="5"/>
      <c r="H119" s="5"/>
      <c r="I119" s="5"/>
      <c r="J119" s="51" t="s">
        <v>1038</v>
      </c>
      <c r="K119" s="5"/>
      <c r="L119" s="5"/>
      <c r="M119" s="5"/>
      <c r="N119" s="5"/>
      <c r="O119" s="5"/>
      <c r="P119" s="5"/>
      <c r="Q119" s="5"/>
      <c r="R119" s="5"/>
      <c r="S119" s="5"/>
      <c r="T119" s="5"/>
      <c r="U119" s="5"/>
      <c r="V119" s="5"/>
      <c r="W119" s="5"/>
      <c r="X119" s="5"/>
      <c r="Y119" s="216">
        <v>1</v>
      </c>
    </row>
    <row r="120" spans="1:25">
      <c r="A120" s="5"/>
      <c r="B120" s="5"/>
      <c r="C120" s="5"/>
      <c r="D120" s="5"/>
      <c r="E120" s="5"/>
      <c r="F120" s="5"/>
      <c r="G120" s="5"/>
      <c r="H120" s="5"/>
      <c r="I120" s="5"/>
      <c r="J120" s="5"/>
      <c r="K120" s="5"/>
      <c r="L120" s="5"/>
      <c r="M120" s="5"/>
      <c r="N120" s="5"/>
      <c r="O120" s="5"/>
      <c r="P120" s="5"/>
      <c r="Q120" s="5"/>
      <c r="R120" s="5"/>
      <c r="S120" s="5"/>
      <c r="T120" s="5"/>
      <c r="U120" s="5"/>
      <c r="V120" s="5"/>
      <c r="W120" s="5"/>
      <c r="X120" s="5"/>
      <c r="Y120" s="216">
        <v>1</v>
      </c>
    </row>
    <row r="121" spans="1:25" ht="18">
      <c r="A121" s="5"/>
      <c r="B121" s="5"/>
      <c r="C121" s="5"/>
      <c r="D121" s="5"/>
      <c r="E121" s="5"/>
      <c r="F121" s="5"/>
      <c r="G121" s="5"/>
      <c r="H121" s="5"/>
      <c r="I121" s="5"/>
      <c r="J121" s="366" t="s">
        <v>1033</v>
      </c>
      <c r="K121" s="5"/>
      <c r="L121" s="5"/>
      <c r="M121" s="5"/>
      <c r="N121" s="5"/>
      <c r="O121" s="5"/>
      <c r="P121" s="5"/>
      <c r="Q121" s="5"/>
      <c r="R121" s="5"/>
      <c r="S121" s="5"/>
      <c r="T121" s="5"/>
      <c r="U121" s="5"/>
      <c r="V121" s="5"/>
      <c r="W121" s="5"/>
      <c r="X121" s="5"/>
      <c r="Y121" s="216">
        <v>1</v>
      </c>
    </row>
    <row r="122" spans="1:25">
      <c r="A122" s="5"/>
      <c r="B122" s="5"/>
      <c r="C122" s="5"/>
      <c r="D122" s="5"/>
      <c r="E122" s="5"/>
      <c r="F122" s="5"/>
      <c r="G122" s="5"/>
      <c r="H122" s="5"/>
      <c r="I122" s="5"/>
      <c r="J122" s="5" t="s">
        <v>1034</v>
      </c>
      <c r="K122" s="5"/>
      <c r="L122" s="5"/>
      <c r="M122" s="5"/>
      <c r="N122" s="5"/>
      <c r="O122" s="5"/>
      <c r="P122" s="5"/>
      <c r="Q122" s="5"/>
      <c r="R122" s="5"/>
      <c r="S122" s="5"/>
      <c r="T122" s="5"/>
      <c r="U122" s="5"/>
      <c r="V122" s="5"/>
      <c r="W122" s="5"/>
      <c r="X122" s="5"/>
      <c r="Y122" s="216">
        <v>1</v>
      </c>
    </row>
    <row r="123" spans="1:25">
      <c r="A123" s="5"/>
      <c r="B123" s="5"/>
      <c r="C123" s="5"/>
      <c r="D123" s="5"/>
      <c r="E123" s="5"/>
      <c r="F123" s="5"/>
      <c r="G123" s="5"/>
      <c r="H123" s="5"/>
      <c r="I123" s="5"/>
      <c r="J123" s="51" t="s">
        <v>1035</v>
      </c>
      <c r="K123" s="5"/>
      <c r="L123" s="5"/>
      <c r="M123" s="5"/>
      <c r="N123" s="5"/>
      <c r="O123" s="5"/>
      <c r="P123" s="5"/>
      <c r="Q123" s="5"/>
      <c r="R123" s="5"/>
      <c r="S123" s="5"/>
      <c r="T123" s="5"/>
      <c r="U123" s="5"/>
      <c r="V123" s="5"/>
      <c r="W123" s="5"/>
      <c r="X123" s="5"/>
      <c r="Y123" s="216">
        <v>1</v>
      </c>
    </row>
    <row r="124" spans="1:25">
      <c r="A124" s="5"/>
      <c r="B124" s="5"/>
      <c r="C124" s="5"/>
      <c r="D124" s="5"/>
      <c r="E124" s="5"/>
      <c r="F124" s="5"/>
      <c r="G124" s="5"/>
      <c r="H124" s="5"/>
      <c r="I124" s="5"/>
      <c r="J124" s="51" t="s">
        <v>1036</v>
      </c>
      <c r="K124" s="5"/>
      <c r="L124" s="5"/>
      <c r="M124" s="5"/>
      <c r="N124" s="5"/>
      <c r="O124" s="5"/>
      <c r="P124" s="5"/>
      <c r="Q124" s="5"/>
      <c r="R124" s="5"/>
      <c r="S124" s="5"/>
      <c r="T124" s="5"/>
      <c r="U124" s="5"/>
      <c r="V124" s="5"/>
      <c r="W124" s="5"/>
      <c r="X124" s="5"/>
      <c r="Y124" s="216">
        <v>1</v>
      </c>
    </row>
    <row r="125" spans="1:25">
      <c r="A125" s="5"/>
      <c r="B125" s="5"/>
      <c r="C125" s="5"/>
      <c r="D125" s="5"/>
      <c r="E125" s="5"/>
      <c r="F125" s="5"/>
      <c r="G125" s="5"/>
      <c r="H125" s="5"/>
      <c r="I125" s="5"/>
      <c r="J125" s="51" t="s">
        <v>1037</v>
      </c>
      <c r="K125" s="5"/>
      <c r="L125" s="5"/>
      <c r="M125" s="5"/>
      <c r="N125" s="5"/>
      <c r="O125" s="5"/>
      <c r="P125" s="5"/>
      <c r="Q125" s="5"/>
      <c r="R125" s="5"/>
      <c r="S125" s="5"/>
      <c r="T125" s="5"/>
      <c r="U125" s="5"/>
      <c r="V125" s="5"/>
      <c r="W125" s="5"/>
      <c r="X125" s="5"/>
      <c r="Y125" s="216">
        <v>1</v>
      </c>
    </row>
    <row r="126" spans="1:25">
      <c r="A126" s="5"/>
      <c r="B126" s="5"/>
      <c r="C126" s="5"/>
      <c r="D126" s="5"/>
      <c r="E126" s="5"/>
      <c r="F126" s="5"/>
      <c r="G126" s="5"/>
      <c r="H126" s="5"/>
      <c r="I126" s="5"/>
      <c r="J126" s="51" t="s">
        <v>1038</v>
      </c>
      <c r="K126" s="5"/>
      <c r="L126" s="5"/>
      <c r="M126" s="5"/>
      <c r="N126" s="5"/>
      <c r="O126" s="5"/>
      <c r="P126" s="5"/>
      <c r="Q126" s="5"/>
      <c r="R126" s="5"/>
      <c r="S126" s="5"/>
      <c r="T126" s="5"/>
      <c r="U126" s="5"/>
      <c r="V126" s="5"/>
      <c r="W126" s="5"/>
      <c r="X126" s="5"/>
      <c r="Y126" s="216">
        <v>1</v>
      </c>
    </row>
    <row r="127" spans="1:25">
      <c r="A127" s="5"/>
      <c r="B127" s="5"/>
      <c r="C127" s="5"/>
      <c r="D127" s="5"/>
      <c r="E127" s="5"/>
      <c r="F127" s="5"/>
      <c r="G127" s="5"/>
      <c r="H127" s="5"/>
      <c r="I127" s="5"/>
      <c r="J127" s="5"/>
      <c r="K127" s="5"/>
      <c r="L127" s="5"/>
      <c r="M127" s="5"/>
      <c r="N127" s="5"/>
      <c r="O127" s="5"/>
      <c r="P127" s="5"/>
      <c r="Q127" s="5"/>
      <c r="R127" s="5"/>
      <c r="S127" s="5"/>
      <c r="T127" s="5"/>
      <c r="U127" s="5"/>
      <c r="V127" s="5"/>
      <c r="W127" s="5"/>
      <c r="X127" s="5"/>
      <c r="Y127" s="216">
        <v>1</v>
      </c>
    </row>
    <row r="128" spans="1:25">
      <c r="A128" s="5"/>
      <c r="B128" s="5"/>
      <c r="C128" s="5"/>
      <c r="D128" s="5"/>
      <c r="E128" s="5"/>
      <c r="F128" s="5"/>
      <c r="G128" s="5"/>
      <c r="H128" s="5"/>
      <c r="I128" s="5"/>
      <c r="J128" s="5"/>
      <c r="K128" s="5"/>
      <c r="L128" s="5"/>
      <c r="M128" s="5"/>
      <c r="N128" s="5"/>
      <c r="O128" s="5"/>
      <c r="P128" s="5"/>
      <c r="Q128" s="5"/>
      <c r="R128" s="5"/>
      <c r="S128" s="5"/>
      <c r="T128" s="5"/>
      <c r="U128" s="5"/>
      <c r="V128" s="5"/>
      <c r="W128" s="5"/>
      <c r="X128" s="5"/>
      <c r="Y128" s="629" t="s">
        <v>972</v>
      </c>
    </row>
    <row r="129" spans="1:27">
      <c r="A129" s="216">
        <v>1</v>
      </c>
      <c r="B129" s="216">
        <v>1</v>
      </c>
      <c r="C129" s="216">
        <v>1</v>
      </c>
      <c r="D129" s="216">
        <v>1</v>
      </c>
      <c r="E129" s="216">
        <v>1</v>
      </c>
      <c r="F129" s="216">
        <v>1</v>
      </c>
      <c r="G129" s="216">
        <v>1</v>
      </c>
      <c r="H129" s="216">
        <v>1</v>
      </c>
      <c r="I129" s="216">
        <v>1</v>
      </c>
      <c r="J129" s="216">
        <v>1</v>
      </c>
      <c r="K129" s="216">
        <v>1</v>
      </c>
      <c r="L129" s="216">
        <v>1</v>
      </c>
      <c r="M129" s="216">
        <v>1</v>
      </c>
      <c r="N129" s="216">
        <v>1</v>
      </c>
      <c r="O129" s="216">
        <v>1</v>
      </c>
      <c r="P129" s="216">
        <v>1</v>
      </c>
      <c r="Q129" s="216">
        <v>1</v>
      </c>
      <c r="R129" s="216">
        <v>1</v>
      </c>
      <c r="S129" s="216">
        <v>1</v>
      </c>
      <c r="T129" s="216">
        <v>1</v>
      </c>
      <c r="U129" s="216">
        <v>1</v>
      </c>
      <c r="V129" s="216">
        <v>1</v>
      </c>
      <c r="W129" s="216">
        <v>1</v>
      </c>
      <c r="X129" s="216">
        <v>1</v>
      </c>
      <c r="Y129" s="1" t="str">
        <f>ADDRESS(ROW(),COLUMN(),4)</f>
        <v>Y129</v>
      </c>
      <c r="Z129" s="630"/>
      <c r="AA129" s="631" t="str">
        <f>ADDRESS(ROW(),COLUMN(),4)</f>
        <v>AA129</v>
      </c>
    </row>
  </sheetData>
  <mergeCells count="2">
    <mergeCell ref="B68:D68"/>
    <mergeCell ref="B69:D69"/>
  </mergeCells>
  <hyperlinks>
    <hyperlink ref="J71" r:id="rId1" display="https://www.cocktailcalc.com/" xr:uid="{78102F0C-D692-44A3-B5B8-E406E23ECC93}"/>
    <hyperlink ref="J73" r:id="rId2" display="https://www.gov.uk/government/publications/alcohol-consumption-advice-on-low-risk-drinking" xr:uid="{91D2D710-2E93-4CA0-A29C-11CF30328BEA}"/>
    <hyperlink ref="J77" r:id="rId3" display="https://clubedobarman.com/graduacao-alcoolica-de-drinks/" xr:uid="{5247597E-C509-4B80-A55B-E6C94E3BF574}"/>
    <hyperlink ref="J3" r:id="rId4" xr:uid="{6B86E398-35EB-4440-9D8F-A9BA883D95A6}"/>
    <hyperlink ref="J5" r:id="rId5" xr:uid="{2F9EA9CE-78A2-45EC-9098-C777FB76E97E}"/>
  </hyperlinks>
  <pageMargins left="0.7" right="0.7" top="0.75" bottom="0.75" header="0.3" footer="0.3"/>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1A654-3155-4B09-B06B-FDE594E4C9F2}">
  <sheetPr>
    <pageSetUpPr fitToPage="1"/>
  </sheetPr>
  <dimension ref="A1:AQ218"/>
  <sheetViews>
    <sheetView showZeros="0" zoomScaleNormal="100" workbookViewId="0">
      <selection activeCell="C2" sqref="C2:Z3"/>
    </sheetView>
  </sheetViews>
  <sheetFormatPr baseColWidth="10" defaultRowHeight="23.25"/>
  <cols>
    <col min="1" max="1" width="8.85546875" style="114" customWidth="1"/>
    <col min="2" max="12" width="11.42578125" style="135"/>
    <col min="13" max="13" width="56" style="135" customWidth="1"/>
    <col min="14" max="28" width="11.42578125" style="135"/>
    <col min="29" max="29" width="8.7109375" style="135" customWidth="1"/>
    <col min="30" max="31" width="5.28515625" style="2994" customWidth="1"/>
    <col min="32" max="32" width="5.5703125" style="2994" customWidth="1"/>
    <col min="33" max="33" width="74" style="2994" customWidth="1"/>
    <col min="34" max="38" width="11.42578125" style="2994"/>
    <col min="39" max="39" width="20.85546875" style="2994" customWidth="1"/>
    <col min="40" max="40" width="8.7109375" style="135" customWidth="1"/>
    <col min="41" max="42" width="11.42578125" style="114"/>
    <col min="43" max="43" width="39.7109375" style="114" customWidth="1"/>
    <col min="44" max="16384" width="11.42578125" style="114"/>
  </cols>
  <sheetData>
    <row r="1" spans="1:43" ht="16.5" thickBot="1">
      <c r="A1" s="1" t="str">
        <f>ADDRESS(ROW(),COLUMN(),4)</f>
        <v>A1</v>
      </c>
      <c r="AC1" s="707"/>
      <c r="AD1" s="707"/>
      <c r="AE1" s="707"/>
      <c r="AF1" s="707"/>
      <c r="AG1" s="707"/>
      <c r="AH1" s="707"/>
      <c r="AI1" s="707"/>
      <c r="AJ1" s="707"/>
      <c r="AK1" s="707"/>
      <c r="AL1" s="707"/>
      <c r="AM1" s="707"/>
      <c r="AN1" s="707"/>
      <c r="AO1" s="216">
        <v>1</v>
      </c>
      <c r="AP1" s="584" t="str">
        <f>SUBSTITUTE(ADDRESS(1,COLUMN(),4),"1","")</f>
        <v>AP</v>
      </c>
      <c r="AQ1" s="585" t="str">
        <f>SUBSTITUTE(ADDRESS(1,COLUMN(),4),"1","")</f>
        <v>AQ</v>
      </c>
    </row>
    <row r="2" spans="1:43">
      <c r="A2" s="39"/>
      <c r="B2" s="4038" t="s">
        <v>0</v>
      </c>
      <c r="C2" s="4041" t="s">
        <v>1</v>
      </c>
      <c r="D2" s="4041"/>
      <c r="E2" s="4041"/>
      <c r="F2" s="4041"/>
      <c r="G2" s="4041"/>
      <c r="H2" s="4041"/>
      <c r="I2" s="4041"/>
      <c r="J2" s="4041"/>
      <c r="K2" s="4041"/>
      <c r="L2" s="4041"/>
      <c r="M2" s="4041"/>
      <c r="N2" s="4041"/>
      <c r="O2" s="4041"/>
      <c r="P2" s="4041"/>
      <c r="Q2" s="4041"/>
      <c r="R2" s="4041"/>
      <c r="S2" s="4041"/>
      <c r="T2" s="4041"/>
      <c r="U2" s="4041"/>
      <c r="V2" s="4041"/>
      <c r="W2" s="4041"/>
      <c r="X2" s="4041"/>
      <c r="Y2" s="4041"/>
      <c r="Z2" s="4041"/>
      <c r="AA2" s="2976"/>
      <c r="AB2" s="2977"/>
      <c r="AC2" s="707"/>
      <c r="AD2" s="2982"/>
      <c r="AE2" s="6"/>
      <c r="AF2" s="2982"/>
      <c r="AG2" s="2982"/>
      <c r="AH2" s="2982"/>
      <c r="AI2" s="2982"/>
      <c r="AJ2" s="2982"/>
      <c r="AK2" s="2982"/>
      <c r="AL2" s="2983"/>
      <c r="AM2" s="2983"/>
      <c r="AN2" s="707"/>
      <c r="AO2" s="216">
        <v>1</v>
      </c>
      <c r="AP2" s="11"/>
      <c r="AQ2" s="11" t="s">
        <v>2004</v>
      </c>
    </row>
    <row r="3" spans="1:43" ht="24.95" customHeight="1">
      <c r="A3" s="39"/>
      <c r="B3" s="4039"/>
      <c r="C3" s="4042"/>
      <c r="D3" s="4042"/>
      <c r="E3" s="4042"/>
      <c r="F3" s="4042"/>
      <c r="G3" s="4042"/>
      <c r="H3" s="4042"/>
      <c r="I3" s="4042"/>
      <c r="J3" s="4042"/>
      <c r="K3" s="4042"/>
      <c r="L3" s="4042"/>
      <c r="M3" s="4042"/>
      <c r="N3" s="4042"/>
      <c r="O3" s="4042"/>
      <c r="P3" s="4042"/>
      <c r="Q3" s="4042"/>
      <c r="R3" s="4042"/>
      <c r="S3" s="4042"/>
      <c r="T3" s="4042"/>
      <c r="U3" s="4042"/>
      <c r="V3" s="4042"/>
      <c r="W3" s="4042"/>
      <c r="X3" s="4042"/>
      <c r="Y3" s="4042"/>
      <c r="Z3" s="4042"/>
      <c r="AA3" s="2978"/>
      <c r="AB3" s="2979"/>
      <c r="AC3" s="707"/>
      <c r="AD3" s="2982"/>
      <c r="AE3" s="6"/>
      <c r="AF3" s="10"/>
      <c r="AG3" s="2982"/>
      <c r="AH3" s="2982"/>
      <c r="AI3" s="2982"/>
      <c r="AJ3" s="2982"/>
      <c r="AK3" s="2982"/>
      <c r="AL3" s="2983"/>
      <c r="AM3" s="2983"/>
      <c r="AN3" s="707"/>
      <c r="AO3" s="216">
        <v>1</v>
      </c>
      <c r="AP3" s="23" cm="1">
        <f t="array" aca="1" ref="AP3" ca="1">COUNTA(A1:AO218+COUNTBLANK(A1:AO218))</f>
        <v>8938</v>
      </c>
      <c r="AQ3" s="24" t="str">
        <f>"cellules entre"&amp;" " &amp;A1&amp;" et  "&amp;AO218</f>
        <v>cellules entre A1 et  AO218</v>
      </c>
    </row>
    <row r="4" spans="1:43" ht="24.95" customHeight="1">
      <c r="A4" s="39"/>
      <c r="B4" s="4039"/>
      <c r="C4" s="20"/>
      <c r="D4" s="20"/>
      <c r="E4" s="20"/>
      <c r="F4" s="20"/>
      <c r="G4" s="20"/>
      <c r="H4" s="21"/>
      <c r="I4" s="21"/>
      <c r="J4" s="21"/>
      <c r="K4" s="21"/>
      <c r="L4" s="21"/>
      <c r="M4" s="21"/>
      <c r="N4" s="21"/>
      <c r="O4" s="21"/>
      <c r="P4" s="21"/>
      <c r="Q4" s="21"/>
      <c r="R4" s="21"/>
      <c r="S4" s="22"/>
      <c r="T4" s="22"/>
      <c r="U4" s="22"/>
      <c r="V4" s="22"/>
      <c r="W4" s="22"/>
      <c r="X4" s="22"/>
      <c r="Y4" s="22"/>
      <c r="Z4" s="22"/>
      <c r="AA4" s="2978"/>
      <c r="AB4" s="2979"/>
      <c r="AC4" s="707"/>
      <c r="AD4" s="2982"/>
      <c r="AE4" s="6" t="s">
        <v>6</v>
      </c>
      <c r="AF4" s="10"/>
      <c r="AG4" s="2982"/>
      <c r="AH4" s="2982"/>
      <c r="AI4" s="2982"/>
      <c r="AJ4" s="2982"/>
      <c r="AK4" s="2982"/>
      <c r="AL4" s="2983"/>
      <c r="AM4" s="2983"/>
      <c r="AN4" s="707"/>
      <c r="AO4" s="216">
        <v>1</v>
      </c>
      <c r="AP4" s="23">
        <f ca="1">COUNTA(A1:AO218)</f>
        <v>802</v>
      </c>
      <c r="AQ4" s="24" t="s">
        <v>2006</v>
      </c>
    </row>
    <row r="5" spans="1:43" ht="24.95" customHeight="1">
      <c r="A5" s="39"/>
      <c r="B5" s="4039"/>
      <c r="C5" s="20"/>
      <c r="D5" s="20"/>
      <c r="E5" s="20"/>
      <c r="F5" s="21"/>
      <c r="G5" s="21"/>
      <c r="H5" s="21"/>
      <c r="I5" s="21"/>
      <c r="J5" s="21"/>
      <c r="K5" s="30" t="s">
        <v>11</v>
      </c>
      <c r="L5" s="4043">
        <f ca="1">NOW()</f>
        <v>45692.42922002315</v>
      </c>
      <c r="M5" s="4043"/>
      <c r="N5" s="4043"/>
      <c r="O5" s="4043"/>
      <c r="P5" s="4043"/>
      <c r="Q5" s="4043"/>
      <c r="R5" s="4043"/>
      <c r="S5" s="22"/>
      <c r="T5" s="22"/>
      <c r="U5" s="22"/>
      <c r="V5" s="22"/>
      <c r="W5" s="22"/>
      <c r="X5" s="22"/>
      <c r="Y5" s="22"/>
      <c r="Z5" s="22"/>
      <c r="AA5" s="2978"/>
      <c r="AB5" s="2979"/>
      <c r="AC5" s="707"/>
      <c r="AD5" s="2982"/>
      <c r="AE5" s="31"/>
      <c r="AF5" s="10"/>
      <c r="AG5" s="2982"/>
      <c r="AH5" s="2982"/>
      <c r="AI5" s="2982"/>
      <c r="AJ5" s="2982"/>
      <c r="AK5" s="2982"/>
      <c r="AL5" s="2983"/>
      <c r="AM5" s="2995" t="str">
        <f ca="1">"Page "&amp;_xlfn.SHEET()&amp;" sur "&amp;_xlfn.SHEETS()</f>
        <v>Page 15 sur 15</v>
      </c>
      <c r="AN5" s="707"/>
      <c r="AO5" s="216">
        <v>1</v>
      </c>
      <c r="AP5" s="23">
        <f ca="1">COUNTBLANK(A1:AO218)</f>
        <v>8136</v>
      </c>
      <c r="AQ5" s="24" t="s">
        <v>21</v>
      </c>
    </row>
    <row r="6" spans="1:43" ht="24.95" customHeight="1" thickBot="1">
      <c r="A6" s="39"/>
      <c r="B6" s="4040"/>
      <c r="C6" s="36" t="s">
        <v>19</v>
      </c>
      <c r="D6" s="36"/>
      <c r="E6" s="36"/>
      <c r="F6" s="37"/>
      <c r="G6" s="37"/>
      <c r="H6" s="37"/>
      <c r="I6" s="37"/>
      <c r="J6" s="37"/>
      <c r="K6" s="37"/>
      <c r="L6" s="37"/>
      <c r="M6" s="37"/>
      <c r="N6" s="37"/>
      <c r="O6" s="37"/>
      <c r="P6" s="37"/>
      <c r="Q6" s="37"/>
      <c r="R6" s="37"/>
      <c r="S6" s="37"/>
      <c r="T6" s="37"/>
      <c r="U6" s="37"/>
      <c r="V6" s="37"/>
      <c r="W6" s="37"/>
      <c r="X6" s="37"/>
      <c r="Y6" s="37"/>
      <c r="Z6" s="37"/>
      <c r="AA6" s="2980"/>
      <c r="AB6" s="2981"/>
      <c r="AC6" s="707"/>
      <c r="AD6" s="2982"/>
      <c r="AE6" s="31" t="s">
        <v>20</v>
      </c>
      <c r="AF6" s="10"/>
      <c r="AG6" s="2982"/>
      <c r="AH6" s="2982"/>
      <c r="AI6" s="2982"/>
      <c r="AJ6" s="2982"/>
      <c r="AK6" s="2982"/>
      <c r="AL6" s="2983"/>
      <c r="AM6" s="2"/>
      <c r="AN6" s="707"/>
      <c r="AO6" s="216">
        <v>1</v>
      </c>
      <c r="AP6" s="23">
        <f>SUM(AO1:AO216)+2</f>
        <v>218</v>
      </c>
      <c r="AQ6" s="24" t="s">
        <v>392</v>
      </c>
    </row>
    <row r="7" spans="1:43" ht="24.95" customHeight="1">
      <c r="A7" s="39"/>
      <c r="B7" s="39"/>
      <c r="C7" s="39"/>
      <c r="D7" s="39"/>
      <c r="E7" s="39"/>
      <c r="F7" s="39"/>
      <c r="G7" s="39"/>
      <c r="H7" s="39"/>
      <c r="I7" s="39"/>
      <c r="J7" s="39"/>
      <c r="K7" s="39"/>
      <c r="L7" s="39"/>
      <c r="M7" s="39"/>
      <c r="N7" s="39"/>
      <c r="O7" s="39"/>
      <c r="P7" s="39"/>
      <c r="Q7" s="39"/>
      <c r="R7" s="39"/>
      <c r="S7" s="39"/>
      <c r="T7" s="39"/>
      <c r="U7" s="39"/>
      <c r="V7" s="39"/>
      <c r="W7" s="39"/>
      <c r="X7" s="39"/>
      <c r="Y7" s="39"/>
      <c r="Z7" s="39"/>
      <c r="AA7" s="39"/>
      <c r="AB7" s="99"/>
      <c r="AC7" s="707"/>
      <c r="AD7" s="2982"/>
      <c r="AE7" s="4037" t="s">
        <v>27</v>
      </c>
      <c r="AF7" s="4037"/>
      <c r="AG7" s="40" t="str">
        <f ca="1">CELL("nomfichier")</f>
        <v>C:\Users\Joel\Desktop\ccr17.envoyé\[ff.bar.14.01.2025.xlsx]Nota.du.14.janvier.2025</v>
      </c>
      <c r="AH7" s="2984"/>
      <c r="AI7" s="2984"/>
      <c r="AJ7" s="2984"/>
      <c r="AK7" s="2984"/>
      <c r="AL7" s="2985"/>
      <c r="AM7" s="41" t="s">
        <v>28</v>
      </c>
      <c r="AN7" s="707"/>
      <c r="AO7" s="216">
        <v>1</v>
      </c>
      <c r="AP7" s="23">
        <f>SUM(A218:AN218)+1</f>
        <v>41</v>
      </c>
      <c r="AQ7" s="24" t="s">
        <v>2009</v>
      </c>
    </row>
    <row r="8" spans="1:43" s="112" customFormat="1" ht="24.95" customHeight="1">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99"/>
      <c r="AC8" s="707"/>
      <c r="AD8" s="2982"/>
      <c r="AE8" s="31"/>
      <c r="AF8" s="2982"/>
      <c r="AG8" s="2982"/>
      <c r="AH8" s="2982"/>
      <c r="AI8" s="2982"/>
      <c r="AJ8" s="2982"/>
      <c r="AK8" s="2982"/>
      <c r="AL8" s="2983"/>
      <c r="AM8" s="2"/>
      <c r="AN8" s="707"/>
      <c r="AO8" s="216">
        <v>1</v>
      </c>
    </row>
    <row r="9" spans="1:43" s="112" customFormat="1" ht="24.95" customHeight="1">
      <c r="A9" s="39"/>
      <c r="B9" s="707"/>
      <c r="C9" s="39"/>
      <c r="D9" s="39"/>
      <c r="E9" s="39"/>
      <c r="F9" s="39"/>
      <c r="G9" s="39"/>
      <c r="H9" s="39"/>
      <c r="I9" s="39"/>
      <c r="J9" s="39"/>
      <c r="K9" s="39"/>
      <c r="L9" s="39"/>
      <c r="M9" s="39"/>
      <c r="N9" s="39"/>
      <c r="O9" s="39"/>
      <c r="P9" s="39"/>
      <c r="Q9" s="39"/>
      <c r="R9" s="39"/>
      <c r="S9" s="39"/>
      <c r="T9" s="39"/>
      <c r="U9" s="39"/>
      <c r="V9" s="39"/>
      <c r="W9" s="39"/>
      <c r="X9" s="39"/>
      <c r="Y9" s="39"/>
      <c r="Z9" s="39"/>
      <c r="AA9" s="39"/>
      <c r="AB9" s="99"/>
      <c r="AC9" s="707"/>
      <c r="AD9" s="707"/>
      <c r="AE9" s="2971"/>
      <c r="AF9" s="2971"/>
      <c r="AG9" s="2971"/>
      <c r="AH9" s="2971"/>
      <c r="AI9" s="2971"/>
      <c r="AJ9" s="2971"/>
      <c r="AK9" s="2971"/>
      <c r="AL9" s="2971"/>
      <c r="AM9" s="2972"/>
      <c r="AN9" s="707"/>
      <c r="AO9" s="216">
        <v>1</v>
      </c>
    </row>
    <row r="10" spans="1:43" s="112" customFormat="1" ht="24.95" customHeight="1">
      <c r="A10" s="39"/>
      <c r="B10" s="2964" t="s">
        <v>51</v>
      </c>
      <c r="C10" s="2986"/>
      <c r="D10" s="39"/>
      <c r="E10" s="39"/>
      <c r="F10" s="39"/>
      <c r="G10" s="39"/>
      <c r="H10" s="39"/>
      <c r="I10" s="39"/>
      <c r="J10" s="39"/>
      <c r="K10" s="39"/>
      <c r="L10" s="39"/>
      <c r="M10" s="39"/>
      <c r="N10" s="39"/>
      <c r="O10" s="39"/>
      <c r="P10" s="39"/>
      <c r="Q10" s="39"/>
      <c r="R10" s="39"/>
      <c r="S10" s="39"/>
      <c r="T10" s="39"/>
      <c r="U10" s="39"/>
      <c r="V10" s="39"/>
      <c r="W10" s="39"/>
      <c r="X10" s="39"/>
      <c r="Y10" s="39"/>
      <c r="Z10" s="39"/>
      <c r="AA10" s="39"/>
      <c r="AB10" s="99"/>
      <c r="AC10" s="707"/>
      <c r="AD10" s="707"/>
      <c r="AE10" s="2971"/>
      <c r="AF10" s="2971" t="s">
        <v>52</v>
      </c>
      <c r="AG10" s="2971"/>
      <c r="AH10" s="2971"/>
      <c r="AI10" s="2971"/>
      <c r="AJ10" s="2971"/>
      <c r="AK10" s="2971"/>
      <c r="AL10" s="2971"/>
      <c r="AM10" s="2972"/>
      <c r="AN10" s="707"/>
      <c r="AO10" s="216">
        <v>1</v>
      </c>
    </row>
    <row r="11" spans="1:43" s="112" customFormat="1" ht="24.95" customHeight="1">
      <c r="A11" s="39"/>
      <c r="B11" s="2987" t="s">
        <v>59</v>
      </c>
      <c r="C11" s="2986"/>
      <c r="D11" s="39"/>
      <c r="E11" s="39"/>
      <c r="F11" s="39"/>
      <c r="G11" s="39"/>
      <c r="H11" s="39"/>
      <c r="I11" s="39"/>
      <c r="J11" s="39"/>
      <c r="K11" s="39"/>
      <c r="L11" s="39"/>
      <c r="M11" s="39"/>
      <c r="N11" s="2987" t="s">
        <v>60</v>
      </c>
      <c r="O11" s="2986"/>
      <c r="P11" s="39"/>
      <c r="Q11" s="39"/>
      <c r="R11" s="39"/>
      <c r="S11" s="39"/>
      <c r="T11" s="39"/>
      <c r="U11" s="39"/>
      <c r="V11" s="39"/>
      <c r="W11" s="39"/>
      <c r="X11" s="39"/>
      <c r="Y11" s="39"/>
      <c r="Z11" s="39"/>
      <c r="AA11" s="707"/>
      <c r="AB11" s="99"/>
      <c r="AC11" s="707"/>
      <c r="AD11" s="707"/>
      <c r="AE11" s="2971"/>
      <c r="AF11" s="2971"/>
      <c r="AG11" s="2971"/>
      <c r="AH11" s="2971"/>
      <c r="AI11" s="2971"/>
      <c r="AJ11" s="2971"/>
      <c r="AK11" s="2971"/>
      <c r="AL11" s="2971"/>
      <c r="AM11" s="2972"/>
      <c r="AN11" s="707"/>
      <c r="AO11" s="216">
        <v>1</v>
      </c>
    </row>
    <row r="12" spans="1:43" s="112" customFormat="1" ht="24.95" customHeight="1">
      <c r="A12" s="39"/>
      <c r="B12" s="2965" t="s">
        <v>65</v>
      </c>
      <c r="C12" s="2988" t="s">
        <v>66</v>
      </c>
      <c r="D12" s="39"/>
      <c r="E12" s="39"/>
      <c r="F12" s="39"/>
      <c r="G12" s="39"/>
      <c r="H12" s="39"/>
      <c r="I12" s="39"/>
      <c r="J12" s="39"/>
      <c r="K12" s="39"/>
      <c r="L12" s="39"/>
      <c r="M12" s="39"/>
      <c r="N12" s="2711" t="s">
        <v>1269</v>
      </c>
      <c r="O12" s="2988" t="s">
        <v>67</v>
      </c>
      <c r="P12" s="39"/>
      <c r="Q12" s="39"/>
      <c r="R12" s="39"/>
      <c r="S12" s="39"/>
      <c r="T12" s="39"/>
      <c r="U12" s="39"/>
      <c r="V12" s="39"/>
      <c r="W12" s="39"/>
      <c r="X12" s="39"/>
      <c r="Y12" s="39"/>
      <c r="Z12" s="39"/>
      <c r="AA12" s="39"/>
      <c r="AB12" s="99"/>
      <c r="AC12" s="707"/>
      <c r="AD12" s="707"/>
      <c r="AE12" s="707"/>
      <c r="AF12" s="707"/>
      <c r="AG12" s="707"/>
      <c r="AH12" s="707"/>
      <c r="AI12" s="707"/>
      <c r="AJ12" s="707"/>
      <c r="AK12" s="707"/>
      <c r="AL12" s="707"/>
      <c r="AM12" s="707"/>
      <c r="AN12" s="707"/>
      <c r="AO12" s="216">
        <v>1</v>
      </c>
    </row>
    <row r="13" spans="1:43" s="112" customFormat="1" ht="24.95" customHeight="1">
      <c r="A13" s="39"/>
      <c r="B13" s="2989"/>
      <c r="C13" s="2988"/>
      <c r="D13" s="39"/>
      <c r="E13" s="39"/>
      <c r="F13" s="39"/>
      <c r="G13" s="39"/>
      <c r="H13" s="39"/>
      <c r="I13" s="39"/>
      <c r="J13" s="39"/>
      <c r="K13" s="39"/>
      <c r="L13" s="39"/>
      <c r="M13" s="39"/>
      <c r="N13" s="2711" t="s">
        <v>1269</v>
      </c>
      <c r="O13" s="2988" t="s">
        <v>75</v>
      </c>
      <c r="P13" s="39"/>
      <c r="Q13" s="39"/>
      <c r="R13" s="39"/>
      <c r="S13" s="39"/>
      <c r="T13" s="39"/>
      <c r="U13" s="39"/>
      <c r="V13" s="39"/>
      <c r="W13" s="39"/>
      <c r="X13" s="39"/>
      <c r="Y13" s="39"/>
      <c r="Z13" s="39"/>
      <c r="AA13" s="39"/>
      <c r="AB13" s="99"/>
      <c r="AC13" s="707"/>
      <c r="AD13" s="707"/>
      <c r="AE13" s="2990"/>
      <c r="AF13" s="2971" t="s">
        <v>76</v>
      </c>
      <c r="AG13" s="2973"/>
      <c r="AH13" s="2974"/>
      <c r="AI13" s="2971"/>
      <c r="AJ13" s="2971"/>
      <c r="AK13" s="2991"/>
      <c r="AL13" s="2971"/>
      <c r="AM13" s="2972"/>
      <c r="AN13" s="707"/>
      <c r="AO13" s="216">
        <v>1</v>
      </c>
    </row>
    <row r="14" spans="1:43" s="112" customFormat="1" ht="24.95" customHeight="1">
      <c r="A14" s="39"/>
      <c r="B14" s="2987" t="s">
        <v>88</v>
      </c>
      <c r="C14" s="2986"/>
      <c r="D14" s="39"/>
      <c r="E14" s="39"/>
      <c r="F14" s="39"/>
      <c r="G14" s="39"/>
      <c r="H14" s="39"/>
      <c r="I14" s="39"/>
      <c r="J14" s="39"/>
      <c r="K14" s="39"/>
      <c r="L14" s="39"/>
      <c r="M14" s="39"/>
      <c r="N14" s="2987"/>
      <c r="O14" s="2986"/>
      <c r="P14" s="39"/>
      <c r="Q14" s="39"/>
      <c r="R14" s="39"/>
      <c r="S14" s="39"/>
      <c r="T14" s="39"/>
      <c r="U14" s="39"/>
      <c r="V14" s="39"/>
      <c r="W14" s="39"/>
      <c r="X14" s="39"/>
      <c r="Y14" s="39"/>
      <c r="Z14" s="39"/>
      <c r="AA14" s="39"/>
      <c r="AB14" s="99"/>
      <c r="AC14" s="707"/>
      <c r="AD14" s="707"/>
      <c r="AE14" s="2971"/>
      <c r="AF14" s="2975"/>
      <c r="AG14" s="4036" t="s">
        <v>89</v>
      </c>
      <c r="AH14" s="4036"/>
      <c r="AI14" s="4036"/>
      <c r="AJ14" s="4036"/>
      <c r="AK14" s="4036"/>
      <c r="AL14" s="4036"/>
      <c r="AM14" s="2972"/>
      <c r="AN14" s="707"/>
      <c r="AO14" s="216">
        <v>1</v>
      </c>
    </row>
    <row r="15" spans="1:43" s="112" customFormat="1" ht="24.95" customHeight="1">
      <c r="A15" s="39"/>
      <c r="B15" s="2965" t="s">
        <v>93</v>
      </c>
      <c r="C15" s="2988" t="s">
        <v>94</v>
      </c>
      <c r="D15" s="39"/>
      <c r="E15" s="39"/>
      <c r="F15" s="39"/>
      <c r="G15" s="39"/>
      <c r="H15" s="39"/>
      <c r="I15" s="39"/>
      <c r="J15" s="39"/>
      <c r="K15" s="39"/>
      <c r="L15" s="39"/>
      <c r="M15" s="39"/>
      <c r="N15" s="2987" t="s">
        <v>95</v>
      </c>
      <c r="O15" s="2986"/>
      <c r="P15" s="39"/>
      <c r="Q15" s="39"/>
      <c r="R15" s="39"/>
      <c r="S15" s="39"/>
      <c r="T15" s="39"/>
      <c r="U15" s="39"/>
      <c r="V15" s="39"/>
      <c r="W15" s="39"/>
      <c r="X15" s="39"/>
      <c r="Y15" s="39"/>
      <c r="Z15" s="39"/>
      <c r="AA15" s="39"/>
      <c r="AB15" s="99"/>
      <c r="AC15" s="707"/>
      <c r="AD15" s="707"/>
      <c r="AE15" s="707"/>
      <c r="AF15" s="707"/>
      <c r="AG15" s="707"/>
      <c r="AH15" s="707"/>
      <c r="AI15" s="707"/>
      <c r="AJ15" s="707"/>
      <c r="AK15" s="707"/>
      <c r="AL15" s="707"/>
      <c r="AM15" s="707"/>
      <c r="AN15" s="707"/>
      <c r="AO15" s="216">
        <v>1</v>
      </c>
    </row>
    <row r="16" spans="1:43" s="112" customFormat="1" ht="24.95" customHeight="1">
      <c r="A16" s="39"/>
      <c r="B16" s="2987"/>
      <c r="C16" s="2989" t="s">
        <v>100</v>
      </c>
      <c r="D16" s="39"/>
      <c r="E16" s="39"/>
      <c r="F16" s="39"/>
      <c r="G16" s="39" t="s">
        <v>28</v>
      </c>
      <c r="H16" s="39"/>
      <c r="I16" s="39"/>
      <c r="J16" s="39"/>
      <c r="K16" s="39"/>
      <c r="L16" s="39"/>
      <c r="M16" s="39"/>
      <c r="N16" s="2711" t="s">
        <v>1269</v>
      </c>
      <c r="O16" s="2988" t="s">
        <v>101</v>
      </c>
      <c r="P16" s="39"/>
      <c r="Q16" s="39"/>
      <c r="R16" s="39"/>
      <c r="S16" s="39"/>
      <c r="T16" s="39"/>
      <c r="U16" s="39"/>
      <c r="V16" s="39"/>
      <c r="W16" s="39"/>
      <c r="X16" s="39"/>
      <c r="Y16" s="39"/>
      <c r="Z16" s="39"/>
      <c r="AA16" s="39"/>
      <c r="AB16" s="99"/>
      <c r="AC16" s="707"/>
      <c r="AD16" s="707"/>
      <c r="AE16" s="2990"/>
      <c r="AF16" s="2971" t="s">
        <v>102</v>
      </c>
      <c r="AG16" s="2973"/>
      <c r="AH16" s="2974"/>
      <c r="AI16" s="2971"/>
      <c r="AJ16" s="2971"/>
      <c r="AK16" s="2991"/>
      <c r="AL16" s="2971"/>
      <c r="AM16" s="2972"/>
      <c r="AN16" s="707"/>
      <c r="AO16" s="216">
        <v>1</v>
      </c>
    </row>
    <row r="17" spans="1:41" s="112" customFormat="1" ht="24.95" customHeight="1">
      <c r="A17" s="39"/>
      <c r="B17" s="2987" t="s">
        <v>120</v>
      </c>
      <c r="C17" s="2986"/>
      <c r="D17" s="39"/>
      <c r="E17" s="39"/>
      <c r="F17" s="39"/>
      <c r="G17" s="39"/>
      <c r="H17" s="39"/>
      <c r="I17" s="39"/>
      <c r="J17" s="39"/>
      <c r="K17" s="39"/>
      <c r="L17" s="39"/>
      <c r="M17" s="39"/>
      <c r="N17" s="2987"/>
      <c r="O17" s="2986"/>
      <c r="P17" s="39"/>
      <c r="Q17" s="39"/>
      <c r="R17" s="39"/>
      <c r="S17" s="39"/>
      <c r="T17" s="39"/>
      <c r="U17" s="39"/>
      <c r="V17" s="39"/>
      <c r="W17" s="39"/>
      <c r="X17" s="39"/>
      <c r="Y17" s="39"/>
      <c r="Z17" s="39"/>
      <c r="AA17" s="39"/>
      <c r="AB17" s="99"/>
      <c r="AC17" s="707"/>
      <c r="AD17" s="707"/>
      <c r="AE17" s="2971"/>
      <c r="AF17" s="2975"/>
      <c r="AG17" s="4036" t="s">
        <v>121</v>
      </c>
      <c r="AH17" s="4036"/>
      <c r="AI17" s="4036"/>
      <c r="AJ17" s="4036"/>
      <c r="AK17" s="4036"/>
      <c r="AL17" s="4036"/>
      <c r="AM17" s="2972"/>
      <c r="AN17" s="707"/>
      <c r="AO17" s="216">
        <v>1</v>
      </c>
    </row>
    <row r="18" spans="1:41" s="112" customFormat="1" ht="24.95" customHeight="1">
      <c r="A18" s="39"/>
      <c r="B18" s="2966" t="s">
        <v>125</v>
      </c>
      <c r="C18" s="2988" t="s">
        <v>126</v>
      </c>
      <c r="D18" s="39"/>
      <c r="E18" s="39"/>
      <c r="F18" s="39"/>
      <c r="G18" s="39"/>
      <c r="H18" s="39"/>
      <c r="I18" s="39"/>
      <c r="J18" s="39"/>
      <c r="K18" s="39"/>
      <c r="L18" s="39"/>
      <c r="M18" s="39"/>
      <c r="N18" s="2987" t="s">
        <v>127</v>
      </c>
      <c r="O18" s="2986"/>
      <c r="P18" s="39"/>
      <c r="Q18" s="39"/>
      <c r="R18" s="39"/>
      <c r="S18" s="39"/>
      <c r="T18" s="39"/>
      <c r="U18" s="39"/>
      <c r="V18" s="39"/>
      <c r="W18" s="39"/>
      <c r="X18" s="39"/>
      <c r="Y18" s="39"/>
      <c r="Z18" s="39"/>
      <c r="AA18" s="39"/>
      <c r="AB18" s="99"/>
      <c r="AC18" s="707"/>
      <c r="AD18" s="707"/>
      <c r="AE18" s="707"/>
      <c r="AF18" s="707"/>
      <c r="AG18" s="707"/>
      <c r="AH18" s="707"/>
      <c r="AI18" s="707"/>
      <c r="AJ18" s="707"/>
      <c r="AK18" s="707"/>
      <c r="AL18" s="707"/>
      <c r="AM18" s="707"/>
      <c r="AN18" s="707"/>
      <c r="AO18" s="216">
        <v>1</v>
      </c>
    </row>
    <row r="19" spans="1:41" s="112" customFormat="1" ht="24.95" customHeight="1">
      <c r="A19" s="39"/>
      <c r="B19" s="2987"/>
      <c r="C19" s="2986"/>
      <c r="D19" s="39"/>
      <c r="E19" s="39"/>
      <c r="F19" s="39"/>
      <c r="G19" s="39"/>
      <c r="H19" s="39"/>
      <c r="I19" s="39"/>
      <c r="J19" s="39"/>
      <c r="K19" s="39"/>
      <c r="L19" s="39"/>
      <c r="M19" s="39"/>
      <c r="N19" s="2711" t="s">
        <v>1269</v>
      </c>
      <c r="O19" s="2988" t="s">
        <v>131</v>
      </c>
      <c r="P19" s="39"/>
      <c r="Q19" s="39"/>
      <c r="R19" s="39"/>
      <c r="S19" s="39"/>
      <c r="T19" s="39"/>
      <c r="U19" s="39"/>
      <c r="V19" s="39"/>
      <c r="W19" s="39"/>
      <c r="X19" s="39"/>
      <c r="Y19" s="39"/>
      <c r="Z19" s="39"/>
      <c r="AA19" s="39"/>
      <c r="AB19" s="99"/>
      <c r="AC19" s="707"/>
      <c r="AD19" s="707"/>
      <c r="AE19" s="2990"/>
      <c r="AF19" s="2971" t="s">
        <v>132</v>
      </c>
      <c r="AG19" s="2973"/>
      <c r="AH19" s="2974"/>
      <c r="AI19" s="2971"/>
      <c r="AJ19" s="2971"/>
      <c r="AK19" s="2991"/>
      <c r="AL19" s="2971"/>
      <c r="AM19" s="2972"/>
      <c r="AN19" s="707"/>
      <c r="AO19" s="216">
        <v>1</v>
      </c>
    </row>
    <row r="20" spans="1:41" s="112" customFormat="1" ht="24.95" customHeight="1">
      <c r="A20" s="39"/>
      <c r="B20" s="2987" t="s">
        <v>135</v>
      </c>
      <c r="C20" s="2986"/>
      <c r="D20" s="39"/>
      <c r="E20" s="39"/>
      <c r="F20" s="39"/>
      <c r="G20" s="39"/>
      <c r="H20" s="39"/>
      <c r="I20" s="39"/>
      <c r="J20" s="39"/>
      <c r="K20" s="39"/>
      <c r="L20" s="39"/>
      <c r="M20" s="39"/>
      <c r="N20" s="2987"/>
      <c r="O20" s="2986"/>
      <c r="P20" s="39"/>
      <c r="Q20" s="39"/>
      <c r="R20" s="39"/>
      <c r="S20" s="39"/>
      <c r="T20" s="39"/>
      <c r="U20" s="39"/>
      <c r="V20" s="39"/>
      <c r="W20" s="39"/>
      <c r="X20" s="39"/>
      <c r="Y20" s="39"/>
      <c r="Z20" s="39"/>
      <c r="AA20" s="39"/>
      <c r="AB20" s="99"/>
      <c r="AC20" s="707"/>
      <c r="AD20" s="707"/>
      <c r="AE20" s="2971"/>
      <c r="AF20" s="2975"/>
      <c r="AG20" s="4036" t="s">
        <v>136</v>
      </c>
      <c r="AH20" s="4036"/>
      <c r="AI20" s="4036"/>
      <c r="AJ20" s="4036"/>
      <c r="AK20" s="4036"/>
      <c r="AL20" s="4036"/>
      <c r="AM20" s="2972"/>
      <c r="AN20" s="707"/>
      <c r="AO20" s="216">
        <v>1</v>
      </c>
    </row>
    <row r="21" spans="1:41" s="112" customFormat="1" ht="24.95" customHeight="1">
      <c r="A21" s="39"/>
      <c r="B21" s="2966" t="s">
        <v>143</v>
      </c>
      <c r="C21" s="2988" t="s">
        <v>144</v>
      </c>
      <c r="D21" s="39"/>
      <c r="E21" s="39"/>
      <c r="F21" s="39"/>
      <c r="G21" s="39"/>
      <c r="H21" s="39"/>
      <c r="I21" s="39"/>
      <c r="J21" s="39"/>
      <c r="K21" s="39"/>
      <c r="L21" s="39"/>
      <c r="M21" s="39"/>
      <c r="N21" s="2987" t="s">
        <v>145</v>
      </c>
      <c r="O21" s="2986"/>
      <c r="P21" s="39"/>
      <c r="Q21" s="39"/>
      <c r="R21" s="39"/>
      <c r="S21" s="39"/>
      <c r="T21" s="39"/>
      <c r="U21" s="39"/>
      <c r="V21" s="39"/>
      <c r="W21" s="39"/>
      <c r="X21" s="39"/>
      <c r="Y21" s="39"/>
      <c r="Z21" s="39"/>
      <c r="AA21" s="39"/>
      <c r="AB21" s="99"/>
      <c r="AC21" s="707"/>
      <c r="AD21" s="707"/>
      <c r="AE21" s="707"/>
      <c r="AF21" s="707"/>
      <c r="AG21" s="707"/>
      <c r="AH21" s="707"/>
      <c r="AI21" s="707"/>
      <c r="AJ21" s="707"/>
      <c r="AK21" s="707"/>
      <c r="AL21" s="707"/>
      <c r="AM21" s="707"/>
      <c r="AN21" s="707"/>
      <c r="AO21" s="216">
        <v>1</v>
      </c>
    </row>
    <row r="22" spans="1:41" s="112" customFormat="1" ht="24.95" customHeight="1">
      <c r="A22" s="39"/>
      <c r="B22" s="2987"/>
      <c r="C22" s="2986"/>
      <c r="D22" s="39"/>
      <c r="E22" s="39"/>
      <c r="F22" s="39"/>
      <c r="G22" s="39"/>
      <c r="H22" s="39"/>
      <c r="I22" s="39"/>
      <c r="J22" s="39"/>
      <c r="K22" s="39"/>
      <c r="L22" s="39"/>
      <c r="M22" s="39"/>
      <c r="N22" s="2711" t="s">
        <v>1269</v>
      </c>
      <c r="O22" s="2988" t="s">
        <v>151</v>
      </c>
      <c r="P22" s="39"/>
      <c r="Q22" s="39"/>
      <c r="R22" s="39"/>
      <c r="S22" s="39"/>
      <c r="T22" s="39"/>
      <c r="U22" s="39"/>
      <c r="V22" s="39"/>
      <c r="W22" s="39"/>
      <c r="X22" s="39"/>
      <c r="Y22" s="39"/>
      <c r="Z22" s="39"/>
      <c r="AA22" s="39"/>
      <c r="AB22" s="99"/>
      <c r="AC22" s="707"/>
      <c r="AD22" s="707"/>
      <c r="AE22" s="2990"/>
      <c r="AF22" s="2971" t="s">
        <v>152</v>
      </c>
      <c r="AG22" s="2973"/>
      <c r="AH22" s="2974"/>
      <c r="AI22" s="2971"/>
      <c r="AJ22" s="2971"/>
      <c r="AK22" s="2991"/>
      <c r="AL22" s="2971"/>
      <c r="AM22" s="2972"/>
      <c r="AN22" s="707"/>
      <c r="AO22" s="216">
        <v>1</v>
      </c>
    </row>
    <row r="23" spans="1:41" s="112" customFormat="1" ht="24.95" customHeight="1">
      <c r="A23" s="39"/>
      <c r="B23" s="2987" t="s">
        <v>156</v>
      </c>
      <c r="C23" s="2988"/>
      <c r="D23" s="39"/>
      <c r="E23" s="39"/>
      <c r="F23" s="39"/>
      <c r="G23" s="39"/>
      <c r="H23" s="39"/>
      <c r="I23" s="39"/>
      <c r="J23" s="39"/>
      <c r="K23" s="39"/>
      <c r="L23" s="39"/>
      <c r="M23" s="39"/>
      <c r="N23" s="2987"/>
      <c r="O23" s="2986"/>
      <c r="P23" s="39"/>
      <c r="Q23" s="39"/>
      <c r="R23" s="39"/>
      <c r="S23" s="39"/>
      <c r="T23" s="39"/>
      <c r="U23" s="39"/>
      <c r="V23" s="39"/>
      <c r="W23" s="39"/>
      <c r="X23" s="39"/>
      <c r="Y23" s="39"/>
      <c r="Z23" s="39"/>
      <c r="AA23" s="39"/>
      <c r="AB23" s="99"/>
      <c r="AC23" s="707"/>
      <c r="AD23" s="707"/>
      <c r="AE23" s="2971"/>
      <c r="AF23" s="2975"/>
      <c r="AG23" s="4036" t="s">
        <v>157</v>
      </c>
      <c r="AH23" s="4036"/>
      <c r="AI23" s="4036"/>
      <c r="AJ23" s="4036"/>
      <c r="AK23" s="4036"/>
      <c r="AL23" s="4036"/>
      <c r="AM23" s="2972"/>
      <c r="AN23" s="707"/>
      <c r="AO23" s="216">
        <v>1</v>
      </c>
    </row>
    <row r="24" spans="1:41" s="112" customFormat="1" ht="24.95" customHeight="1">
      <c r="A24" s="39"/>
      <c r="B24" s="2967" t="s">
        <v>160</v>
      </c>
      <c r="C24" s="2988" t="s">
        <v>161</v>
      </c>
      <c r="D24" s="39"/>
      <c r="E24" s="39"/>
      <c r="F24" s="39"/>
      <c r="G24" s="39"/>
      <c r="H24" s="39"/>
      <c r="I24" s="39"/>
      <c r="J24" s="39"/>
      <c r="K24" s="39"/>
      <c r="L24" s="39"/>
      <c r="M24" s="39"/>
      <c r="N24" s="2987" t="s">
        <v>162</v>
      </c>
      <c r="O24" s="2986"/>
      <c r="P24" s="39"/>
      <c r="Q24" s="39"/>
      <c r="R24" s="39"/>
      <c r="S24" s="39"/>
      <c r="T24" s="39"/>
      <c r="U24" s="39"/>
      <c r="V24" s="39"/>
      <c r="W24" s="39"/>
      <c r="X24" s="39"/>
      <c r="Y24" s="39"/>
      <c r="Z24" s="39"/>
      <c r="AA24" s="39"/>
      <c r="AB24" s="99"/>
      <c r="AC24" s="707"/>
      <c r="AD24" s="707"/>
      <c r="AE24" s="707"/>
      <c r="AF24" s="707"/>
      <c r="AG24" s="707"/>
      <c r="AH24" s="707"/>
      <c r="AI24" s="707"/>
      <c r="AJ24" s="707"/>
      <c r="AK24" s="707"/>
      <c r="AL24" s="707"/>
      <c r="AM24" s="707"/>
      <c r="AN24" s="707"/>
      <c r="AO24" s="216">
        <v>1</v>
      </c>
    </row>
    <row r="25" spans="1:41" s="112" customFormat="1" ht="24.95" customHeight="1">
      <c r="A25" s="39"/>
      <c r="B25" s="2987"/>
      <c r="C25" s="2986"/>
      <c r="D25" s="39"/>
      <c r="E25" s="39"/>
      <c r="F25" s="39"/>
      <c r="G25" s="39"/>
      <c r="H25" s="39"/>
      <c r="I25" s="39"/>
      <c r="J25" s="39"/>
      <c r="K25" s="39"/>
      <c r="L25" s="39"/>
      <c r="M25" s="39"/>
      <c r="N25" s="2711" t="s">
        <v>1269</v>
      </c>
      <c r="O25" s="2988" t="s">
        <v>166</v>
      </c>
      <c r="P25" s="39"/>
      <c r="Q25" s="39"/>
      <c r="R25" s="39"/>
      <c r="S25" s="39"/>
      <c r="T25" s="39"/>
      <c r="U25" s="39"/>
      <c r="V25" s="39"/>
      <c r="W25" s="39"/>
      <c r="X25" s="39"/>
      <c r="Y25" s="39"/>
      <c r="Z25" s="39"/>
      <c r="AA25" s="39"/>
      <c r="AB25" s="99"/>
      <c r="AC25" s="707"/>
      <c r="AD25" s="707"/>
      <c r="AE25" s="2990"/>
      <c r="AF25" s="2971" t="s">
        <v>167</v>
      </c>
      <c r="AG25" s="2973"/>
      <c r="AH25" s="2974"/>
      <c r="AI25" s="2971"/>
      <c r="AJ25" s="2971"/>
      <c r="AK25" s="2991"/>
      <c r="AL25" s="2971"/>
      <c r="AM25" s="2972"/>
      <c r="AN25" s="707"/>
      <c r="AO25" s="216">
        <v>1</v>
      </c>
    </row>
    <row r="26" spans="1:41" s="112" customFormat="1" ht="24.95" customHeight="1">
      <c r="A26" s="39"/>
      <c r="B26" s="2987" t="s">
        <v>171</v>
      </c>
      <c r="C26" s="2986"/>
      <c r="D26" s="39"/>
      <c r="E26" s="39"/>
      <c r="F26" s="39"/>
      <c r="G26" s="39"/>
      <c r="H26" s="39"/>
      <c r="I26" s="39"/>
      <c r="J26" s="39"/>
      <c r="K26" s="39"/>
      <c r="L26" s="39"/>
      <c r="M26" s="39"/>
      <c r="N26" s="2987"/>
      <c r="O26" s="2986"/>
      <c r="P26" s="39"/>
      <c r="Q26" s="39"/>
      <c r="R26" s="39"/>
      <c r="S26" s="39"/>
      <c r="T26" s="39"/>
      <c r="U26" s="39"/>
      <c r="V26" s="39"/>
      <c r="W26" s="39"/>
      <c r="X26" s="39"/>
      <c r="Y26" s="39"/>
      <c r="Z26" s="39"/>
      <c r="AA26" s="39"/>
      <c r="AB26" s="99"/>
      <c r="AC26" s="707"/>
      <c r="AD26" s="707"/>
      <c r="AE26" s="2971"/>
      <c r="AF26" s="2975"/>
      <c r="AG26" s="4036" t="s">
        <v>172</v>
      </c>
      <c r="AH26" s="4036"/>
      <c r="AI26" s="4036"/>
      <c r="AJ26" s="4036"/>
      <c r="AK26" s="4036"/>
      <c r="AL26" s="4036"/>
      <c r="AM26" s="2972"/>
      <c r="AN26" s="707"/>
      <c r="AO26" s="216">
        <v>1</v>
      </c>
    </row>
    <row r="27" spans="1:41" s="112" customFormat="1" ht="24.95" customHeight="1">
      <c r="A27" s="39"/>
      <c r="B27" s="2967" t="s">
        <v>160</v>
      </c>
      <c r="C27" s="2988" t="s">
        <v>176</v>
      </c>
      <c r="D27" s="39"/>
      <c r="E27" s="39"/>
      <c r="F27" s="39"/>
      <c r="G27" s="39"/>
      <c r="H27" s="39"/>
      <c r="I27" s="39"/>
      <c r="J27" s="39"/>
      <c r="K27" s="39"/>
      <c r="L27" s="39"/>
      <c r="M27" s="39"/>
      <c r="N27" s="2987" t="s">
        <v>177</v>
      </c>
      <c r="O27" s="2986"/>
      <c r="P27" s="39"/>
      <c r="Q27" s="39"/>
      <c r="R27" s="39"/>
      <c r="S27" s="39"/>
      <c r="T27" s="39"/>
      <c r="U27" s="39"/>
      <c r="V27" s="39"/>
      <c r="W27" s="39"/>
      <c r="X27" s="39"/>
      <c r="Y27" s="39"/>
      <c r="Z27" s="39"/>
      <c r="AA27" s="39"/>
      <c r="AB27" s="99"/>
      <c r="AC27" s="707"/>
      <c r="AD27" s="707"/>
      <c r="AE27" s="707"/>
      <c r="AF27" s="707"/>
      <c r="AG27" s="707"/>
      <c r="AH27" s="707"/>
      <c r="AI27" s="707"/>
      <c r="AJ27" s="707"/>
      <c r="AK27" s="707"/>
      <c r="AL27" s="707"/>
      <c r="AM27" s="707"/>
      <c r="AN27" s="707"/>
      <c r="AO27" s="216">
        <v>1</v>
      </c>
    </row>
    <row r="28" spans="1:41" s="112" customFormat="1" ht="24.95" customHeight="1">
      <c r="A28" s="39"/>
      <c r="B28" s="2987"/>
      <c r="C28" s="2986"/>
      <c r="D28" s="39"/>
      <c r="E28" s="39"/>
      <c r="F28" s="39"/>
      <c r="G28" s="39"/>
      <c r="H28" s="39"/>
      <c r="I28" s="39"/>
      <c r="J28" s="39"/>
      <c r="K28" s="39"/>
      <c r="L28" s="39"/>
      <c r="M28" s="39"/>
      <c r="N28" s="2711" t="s">
        <v>1269</v>
      </c>
      <c r="O28" s="2988" t="s">
        <v>180</v>
      </c>
      <c r="P28" s="39"/>
      <c r="Q28" s="39"/>
      <c r="R28" s="39"/>
      <c r="S28" s="39"/>
      <c r="T28" s="39"/>
      <c r="U28" s="39"/>
      <c r="V28" s="39"/>
      <c r="W28" s="39"/>
      <c r="X28" s="39"/>
      <c r="Y28" s="39"/>
      <c r="Z28" s="39"/>
      <c r="AA28" s="39"/>
      <c r="AB28" s="99"/>
      <c r="AC28" s="707"/>
      <c r="AD28" s="707"/>
      <c r="AE28" s="2990"/>
      <c r="AF28" s="2971" t="s">
        <v>181</v>
      </c>
      <c r="AG28" s="2973"/>
      <c r="AH28" s="2974"/>
      <c r="AI28" s="2971"/>
      <c r="AJ28" s="2971"/>
      <c r="AK28" s="2991"/>
      <c r="AL28" s="2971"/>
      <c r="AM28" s="2972"/>
      <c r="AN28" s="707"/>
      <c r="AO28" s="216">
        <v>1</v>
      </c>
    </row>
    <row r="29" spans="1:41" s="112" customFormat="1" ht="24.95" customHeight="1">
      <c r="A29" s="39"/>
      <c r="B29" s="2987" t="s">
        <v>186</v>
      </c>
      <c r="C29" s="2988"/>
      <c r="D29" s="39"/>
      <c r="E29" s="39"/>
      <c r="F29" s="39"/>
      <c r="G29" s="39"/>
      <c r="H29" s="39"/>
      <c r="I29" s="39"/>
      <c r="J29" s="39"/>
      <c r="K29" s="39"/>
      <c r="L29" s="39"/>
      <c r="M29" s="39"/>
      <c r="N29" s="2711" t="s">
        <v>1269</v>
      </c>
      <c r="O29" s="2988" t="s">
        <v>187</v>
      </c>
      <c r="P29" s="39"/>
      <c r="Q29" s="39"/>
      <c r="R29" s="39"/>
      <c r="S29" s="39"/>
      <c r="T29" s="39"/>
      <c r="U29" s="39"/>
      <c r="V29" s="39"/>
      <c r="W29" s="39"/>
      <c r="X29" s="39"/>
      <c r="Y29" s="39"/>
      <c r="Z29" s="39"/>
      <c r="AA29" s="39"/>
      <c r="AB29" s="99"/>
      <c r="AC29" s="707"/>
      <c r="AD29" s="707"/>
      <c r="AE29" s="2971"/>
      <c r="AF29" s="2975"/>
      <c r="AG29" s="4036" t="s">
        <v>188</v>
      </c>
      <c r="AH29" s="4036"/>
      <c r="AI29" s="4036"/>
      <c r="AJ29" s="4036"/>
      <c r="AK29" s="4036"/>
      <c r="AL29" s="4036"/>
      <c r="AM29" s="2972"/>
      <c r="AN29" s="707"/>
      <c r="AO29" s="216">
        <v>1</v>
      </c>
    </row>
    <row r="30" spans="1:41" s="112" customFormat="1" ht="24.95" customHeight="1">
      <c r="A30" s="39"/>
      <c r="B30" s="2967" t="s">
        <v>160</v>
      </c>
      <c r="C30" s="2988" t="s">
        <v>192</v>
      </c>
      <c r="D30" s="39"/>
      <c r="E30" s="39"/>
      <c r="F30" s="39"/>
      <c r="G30" s="39"/>
      <c r="H30" s="39"/>
      <c r="I30" s="39"/>
      <c r="J30" s="39"/>
      <c r="K30" s="39"/>
      <c r="L30" s="39"/>
      <c r="M30" s="39"/>
      <c r="N30" s="2987"/>
      <c r="O30" s="2986"/>
      <c r="P30" s="39"/>
      <c r="Q30" s="39"/>
      <c r="R30" s="39"/>
      <c r="S30" s="39"/>
      <c r="T30" s="39"/>
      <c r="U30" s="39"/>
      <c r="V30" s="39"/>
      <c r="W30" s="39"/>
      <c r="X30" s="39"/>
      <c r="Y30" s="39"/>
      <c r="Z30" s="39"/>
      <c r="AA30" s="39"/>
      <c r="AB30" s="99"/>
      <c r="AC30" s="707"/>
      <c r="AD30" s="707"/>
      <c r="AE30" s="707"/>
      <c r="AF30" s="707"/>
      <c r="AG30" s="707"/>
      <c r="AH30" s="707"/>
      <c r="AI30" s="707"/>
      <c r="AJ30" s="707"/>
      <c r="AK30" s="707"/>
      <c r="AL30" s="707"/>
      <c r="AM30" s="707"/>
      <c r="AN30" s="707"/>
      <c r="AO30" s="216">
        <v>1</v>
      </c>
    </row>
    <row r="31" spans="1:41" s="112" customFormat="1" ht="24.95" customHeight="1">
      <c r="A31" s="39"/>
      <c r="B31" s="2987"/>
      <c r="C31" s="2986"/>
      <c r="D31" s="39"/>
      <c r="E31" s="39"/>
      <c r="F31" s="39"/>
      <c r="G31" s="39"/>
      <c r="H31" s="39"/>
      <c r="I31" s="39"/>
      <c r="J31" s="39"/>
      <c r="K31" s="39"/>
      <c r="L31" s="39"/>
      <c r="M31" s="39"/>
      <c r="N31" s="2987" t="s">
        <v>195</v>
      </c>
      <c r="O31" s="2986"/>
      <c r="P31" s="39"/>
      <c r="Q31" s="39"/>
      <c r="R31" s="39"/>
      <c r="S31" s="39"/>
      <c r="T31" s="39"/>
      <c r="U31" s="39"/>
      <c r="V31" s="39"/>
      <c r="W31" s="39"/>
      <c r="X31" s="39"/>
      <c r="Y31" s="39"/>
      <c r="Z31" s="39"/>
      <c r="AA31" s="39"/>
      <c r="AB31" s="99"/>
      <c r="AC31" s="707"/>
      <c r="AD31" s="707"/>
      <c r="AE31" s="2990"/>
      <c r="AF31" s="2971" t="s">
        <v>196</v>
      </c>
      <c r="AG31" s="2973"/>
      <c r="AH31" s="2974"/>
      <c r="AI31" s="2971"/>
      <c r="AJ31" s="2971"/>
      <c r="AK31" s="2991"/>
      <c r="AL31" s="2971"/>
      <c r="AM31" s="2972"/>
      <c r="AN31" s="707"/>
      <c r="AO31" s="216">
        <v>1</v>
      </c>
    </row>
    <row r="32" spans="1:41" s="112" customFormat="1" ht="24.95" customHeight="1">
      <c r="A32" s="39"/>
      <c r="B32" s="2987" t="s">
        <v>202</v>
      </c>
      <c r="C32" s="2986"/>
      <c r="D32" s="39"/>
      <c r="E32" s="39"/>
      <c r="F32" s="39"/>
      <c r="G32" s="39"/>
      <c r="H32" s="39"/>
      <c r="I32" s="39"/>
      <c r="J32" s="39"/>
      <c r="K32" s="39"/>
      <c r="L32" s="39"/>
      <c r="M32" s="39"/>
      <c r="N32" s="2711" t="s">
        <v>1269</v>
      </c>
      <c r="O32" s="2988" t="s">
        <v>203</v>
      </c>
      <c r="P32" s="39"/>
      <c r="Q32" s="39"/>
      <c r="R32" s="39"/>
      <c r="S32" s="39"/>
      <c r="T32" s="39"/>
      <c r="U32" s="39"/>
      <c r="V32" s="39"/>
      <c r="W32" s="39"/>
      <c r="X32" s="39"/>
      <c r="Y32" s="39"/>
      <c r="Z32" s="39"/>
      <c r="AA32" s="39"/>
      <c r="AB32" s="99"/>
      <c r="AC32" s="707"/>
      <c r="AD32" s="707"/>
      <c r="AE32" s="2971"/>
      <c r="AF32" s="2975"/>
      <c r="AG32" s="4036" t="s">
        <v>204</v>
      </c>
      <c r="AH32" s="4036"/>
      <c r="AI32" s="4036"/>
      <c r="AJ32" s="4036"/>
      <c r="AK32" s="4036"/>
      <c r="AL32" s="4036"/>
      <c r="AM32" s="2972"/>
      <c r="AN32" s="707"/>
      <c r="AO32" s="216">
        <v>1</v>
      </c>
    </row>
    <row r="33" spans="1:41" s="112" customFormat="1" ht="24.95" customHeight="1">
      <c r="A33" s="39"/>
      <c r="B33" s="2967" t="s">
        <v>208</v>
      </c>
      <c r="C33" s="2988" t="s">
        <v>209</v>
      </c>
      <c r="D33" s="39"/>
      <c r="E33" s="39"/>
      <c r="F33" s="39"/>
      <c r="G33" s="39"/>
      <c r="H33" s="39"/>
      <c r="I33" s="39"/>
      <c r="J33" s="39"/>
      <c r="K33" s="39"/>
      <c r="L33" s="39"/>
      <c r="M33" s="39"/>
      <c r="N33" s="2987"/>
      <c r="O33" s="2986"/>
      <c r="P33" s="39"/>
      <c r="Q33" s="39"/>
      <c r="R33" s="39"/>
      <c r="S33" s="39"/>
      <c r="T33" s="39"/>
      <c r="U33" s="39"/>
      <c r="V33" s="39"/>
      <c r="W33" s="39"/>
      <c r="X33" s="39"/>
      <c r="Y33" s="39"/>
      <c r="Z33" s="39"/>
      <c r="AA33" s="39"/>
      <c r="AB33" s="99"/>
      <c r="AC33" s="707"/>
      <c r="AD33" s="707"/>
      <c r="AE33" s="707"/>
      <c r="AF33" s="707"/>
      <c r="AG33" s="707"/>
      <c r="AH33" s="707"/>
      <c r="AI33" s="707"/>
      <c r="AJ33" s="707"/>
      <c r="AK33" s="707"/>
      <c r="AL33" s="707"/>
      <c r="AM33" s="707"/>
      <c r="AN33" s="707"/>
      <c r="AO33" s="216">
        <v>1</v>
      </c>
    </row>
    <row r="34" spans="1:41" s="112" customFormat="1" ht="24.95" customHeight="1">
      <c r="A34" s="39"/>
      <c r="B34" s="2987"/>
      <c r="C34" s="2986"/>
      <c r="D34" s="39"/>
      <c r="E34" s="39"/>
      <c r="F34" s="39"/>
      <c r="G34" s="39"/>
      <c r="H34" s="39"/>
      <c r="I34" s="39"/>
      <c r="J34" s="39"/>
      <c r="K34" s="39"/>
      <c r="L34" s="39"/>
      <c r="M34" s="39"/>
      <c r="N34" s="2987" t="s">
        <v>214</v>
      </c>
      <c r="O34" s="2986"/>
      <c r="P34" s="39"/>
      <c r="Q34" s="39"/>
      <c r="R34" s="39"/>
      <c r="S34" s="39"/>
      <c r="T34" s="39"/>
      <c r="U34" s="39"/>
      <c r="V34" s="39"/>
      <c r="W34" s="39"/>
      <c r="X34" s="39"/>
      <c r="Y34" s="39"/>
      <c r="Z34" s="39"/>
      <c r="AA34" s="39"/>
      <c r="AB34" s="99"/>
      <c r="AC34" s="707"/>
      <c r="AD34" s="707"/>
      <c r="AE34" s="2990"/>
      <c r="AF34" s="2971" t="s">
        <v>215</v>
      </c>
      <c r="AG34" s="2973"/>
      <c r="AH34" s="2974"/>
      <c r="AI34" s="2971"/>
      <c r="AJ34" s="2971"/>
      <c r="AK34" s="2991"/>
      <c r="AL34" s="2971"/>
      <c r="AM34" s="2972"/>
      <c r="AN34" s="707"/>
      <c r="AO34" s="216">
        <v>1</v>
      </c>
    </row>
    <row r="35" spans="1:41" s="112" customFormat="1" ht="24.95" customHeight="1">
      <c r="A35" s="39"/>
      <c r="B35" s="2987" t="s">
        <v>220</v>
      </c>
      <c r="C35" s="2986"/>
      <c r="D35" s="39"/>
      <c r="E35" s="39"/>
      <c r="F35" s="39"/>
      <c r="G35" s="39"/>
      <c r="H35" s="39"/>
      <c r="I35" s="39"/>
      <c r="J35" s="39"/>
      <c r="K35" s="39"/>
      <c r="L35" s="39"/>
      <c r="M35" s="39"/>
      <c r="N35" s="2711" t="s">
        <v>1269</v>
      </c>
      <c r="O35" s="2988" t="s">
        <v>221</v>
      </c>
      <c r="P35" s="39"/>
      <c r="Q35" s="39"/>
      <c r="R35" s="39"/>
      <c r="S35" s="39"/>
      <c r="T35" s="39"/>
      <c r="U35" s="39"/>
      <c r="V35" s="39"/>
      <c r="W35" s="39"/>
      <c r="X35" s="39"/>
      <c r="Y35" s="39"/>
      <c r="Z35" s="39"/>
      <c r="AA35" s="39"/>
      <c r="AB35" s="99"/>
      <c r="AC35" s="707"/>
      <c r="AD35" s="707"/>
      <c r="AE35" s="2971"/>
      <c r="AF35" s="2975"/>
      <c r="AG35" s="4036" t="s">
        <v>222</v>
      </c>
      <c r="AH35" s="4036"/>
      <c r="AI35" s="4036"/>
      <c r="AJ35" s="4036"/>
      <c r="AK35" s="4036"/>
      <c r="AL35" s="4036"/>
      <c r="AM35" s="2972"/>
      <c r="AN35" s="707"/>
      <c r="AO35" s="216">
        <v>1</v>
      </c>
    </row>
    <row r="36" spans="1:41" s="112" customFormat="1" ht="24.95" customHeight="1">
      <c r="A36" s="39"/>
      <c r="B36" s="2968" t="s">
        <v>160</v>
      </c>
      <c r="C36" s="2988" t="s">
        <v>227</v>
      </c>
      <c r="D36" s="39"/>
      <c r="E36" s="39"/>
      <c r="F36" s="39"/>
      <c r="G36" s="39"/>
      <c r="H36" s="39"/>
      <c r="I36" s="39"/>
      <c r="J36" s="39"/>
      <c r="K36" s="39"/>
      <c r="L36" s="39"/>
      <c r="M36" s="39"/>
      <c r="N36" s="2987"/>
      <c r="O36" s="2986"/>
      <c r="P36" s="39"/>
      <c r="Q36" s="39"/>
      <c r="R36" s="39"/>
      <c r="S36" s="39"/>
      <c r="T36" s="39"/>
      <c r="U36" s="39"/>
      <c r="V36" s="39"/>
      <c r="W36" s="39"/>
      <c r="X36" s="39"/>
      <c r="Y36" s="39"/>
      <c r="Z36" s="39"/>
      <c r="AA36" s="39"/>
      <c r="AB36" s="99"/>
      <c r="AC36" s="707"/>
      <c r="AD36" s="707"/>
      <c r="AE36" s="707"/>
      <c r="AF36" s="707"/>
      <c r="AG36" s="707"/>
      <c r="AH36" s="707"/>
      <c r="AI36" s="707"/>
      <c r="AJ36" s="707"/>
      <c r="AK36" s="707"/>
      <c r="AL36" s="707"/>
      <c r="AM36" s="707"/>
      <c r="AN36" s="707"/>
      <c r="AO36" s="216">
        <v>1</v>
      </c>
    </row>
    <row r="37" spans="1:41" s="113" customFormat="1" ht="24.95" customHeight="1">
      <c r="A37" s="39"/>
      <c r="B37" s="2967" t="s">
        <v>160</v>
      </c>
      <c r="C37" s="2988" t="s">
        <v>228</v>
      </c>
      <c r="D37" s="39"/>
      <c r="E37" s="39"/>
      <c r="F37" s="39"/>
      <c r="G37" s="39"/>
      <c r="H37" s="39"/>
      <c r="I37" s="39"/>
      <c r="J37" s="39"/>
      <c r="K37" s="39"/>
      <c r="L37" s="39"/>
      <c r="M37" s="39"/>
      <c r="N37" s="2987" t="s">
        <v>229</v>
      </c>
      <c r="O37" s="2986"/>
      <c r="P37" s="39"/>
      <c r="Q37" s="39"/>
      <c r="R37" s="39"/>
      <c r="S37" s="39"/>
      <c r="T37" s="39"/>
      <c r="U37" s="39"/>
      <c r="V37" s="39"/>
      <c r="W37" s="39"/>
      <c r="X37" s="39"/>
      <c r="Y37" s="39"/>
      <c r="Z37" s="39"/>
      <c r="AA37" s="39"/>
      <c r="AB37" s="99"/>
      <c r="AC37" s="707"/>
      <c r="AD37" s="707"/>
      <c r="AE37" s="2990"/>
      <c r="AF37" s="2971" t="s">
        <v>230</v>
      </c>
      <c r="AG37" s="2973"/>
      <c r="AH37" s="2974"/>
      <c r="AI37" s="2971"/>
      <c r="AJ37" s="2971"/>
      <c r="AK37" s="2991"/>
      <c r="AL37" s="2971"/>
      <c r="AM37" s="2972"/>
      <c r="AN37" s="707"/>
      <c r="AO37" s="216">
        <v>1</v>
      </c>
    </row>
    <row r="38" spans="1:41" s="113" customFormat="1" ht="24.95" customHeight="1">
      <c r="A38" s="39"/>
      <c r="B38" s="2711" t="s">
        <v>1269</v>
      </c>
      <c r="C38" s="2988" t="s">
        <v>234</v>
      </c>
      <c r="D38" s="39"/>
      <c r="E38" s="39"/>
      <c r="F38" s="39"/>
      <c r="G38" s="39"/>
      <c r="H38" s="39"/>
      <c r="I38" s="39"/>
      <c r="J38" s="39"/>
      <c r="K38" s="39"/>
      <c r="L38" s="39"/>
      <c r="M38" s="39"/>
      <c r="N38" s="2711" t="s">
        <v>1269</v>
      </c>
      <c r="O38" s="2988" t="s">
        <v>235</v>
      </c>
      <c r="P38" s="39"/>
      <c r="Q38" s="39"/>
      <c r="R38" s="39"/>
      <c r="S38" s="39"/>
      <c r="T38" s="39"/>
      <c r="U38" s="39"/>
      <c r="V38" s="39"/>
      <c r="W38" s="39"/>
      <c r="X38" s="39"/>
      <c r="Y38" s="39"/>
      <c r="Z38" s="39"/>
      <c r="AA38" s="39"/>
      <c r="AB38" s="99"/>
      <c r="AC38" s="707"/>
      <c r="AD38" s="707"/>
      <c r="AE38" s="2971"/>
      <c r="AF38" s="2975"/>
      <c r="AG38" s="4036" t="s">
        <v>236</v>
      </c>
      <c r="AH38" s="4036"/>
      <c r="AI38" s="4036"/>
      <c r="AJ38" s="4036"/>
      <c r="AK38" s="4036"/>
      <c r="AL38" s="4036"/>
      <c r="AM38" s="2972"/>
      <c r="AN38" s="707"/>
      <c r="AO38" s="216">
        <v>1</v>
      </c>
    </row>
    <row r="39" spans="1:41" s="113" customFormat="1" ht="24.95" customHeight="1">
      <c r="A39" s="39"/>
      <c r="B39" s="2987"/>
      <c r="C39" s="2986"/>
      <c r="D39" s="39"/>
      <c r="E39" s="39"/>
      <c r="F39" s="39"/>
      <c r="G39" s="39"/>
      <c r="H39" s="39"/>
      <c r="I39" s="39"/>
      <c r="J39" s="39"/>
      <c r="K39" s="39"/>
      <c r="L39" s="39"/>
      <c r="M39" s="39"/>
      <c r="N39" s="2987"/>
      <c r="O39" s="2986"/>
      <c r="P39" s="39"/>
      <c r="Q39" s="39"/>
      <c r="R39" s="39"/>
      <c r="S39" s="39"/>
      <c r="T39" s="39"/>
      <c r="U39" s="39"/>
      <c r="V39" s="39"/>
      <c r="W39" s="39"/>
      <c r="X39" s="39"/>
      <c r="Y39" s="39"/>
      <c r="Z39" s="39"/>
      <c r="AA39" s="39"/>
      <c r="AB39" s="99"/>
      <c r="AC39" s="707"/>
      <c r="AD39" s="707"/>
      <c r="AE39" s="707"/>
      <c r="AF39" s="707"/>
      <c r="AG39" s="707"/>
      <c r="AH39" s="707"/>
      <c r="AI39" s="707"/>
      <c r="AJ39" s="707"/>
      <c r="AK39" s="707"/>
      <c r="AL39" s="707"/>
      <c r="AM39" s="707"/>
      <c r="AN39" s="707"/>
      <c r="AO39" s="216">
        <v>1</v>
      </c>
    </row>
    <row r="40" spans="1:41" s="113" customFormat="1" ht="24.95" customHeight="1">
      <c r="A40" s="39"/>
      <c r="B40" s="2987" t="s">
        <v>239</v>
      </c>
      <c r="C40" s="2988"/>
      <c r="D40" s="39"/>
      <c r="E40" s="39"/>
      <c r="F40" s="39"/>
      <c r="G40" s="39"/>
      <c r="H40" s="39"/>
      <c r="I40" s="39"/>
      <c r="J40" s="39"/>
      <c r="K40" s="39"/>
      <c r="L40" s="39"/>
      <c r="M40" s="39"/>
      <c r="N40" s="2987" t="s">
        <v>240</v>
      </c>
      <c r="O40" s="2986"/>
      <c r="P40" s="39"/>
      <c r="Q40" s="39"/>
      <c r="R40" s="39"/>
      <c r="S40" s="39"/>
      <c r="T40" s="39"/>
      <c r="U40" s="39"/>
      <c r="V40" s="39"/>
      <c r="W40" s="39"/>
      <c r="X40" s="39"/>
      <c r="Y40" s="39"/>
      <c r="Z40" s="39"/>
      <c r="AA40" s="39"/>
      <c r="AB40" s="99"/>
      <c r="AC40" s="707"/>
      <c r="AD40" s="707"/>
      <c r="AE40" s="2990"/>
      <c r="AF40" s="2971" t="s">
        <v>241</v>
      </c>
      <c r="AG40" s="2973"/>
      <c r="AH40" s="2974"/>
      <c r="AI40" s="2971"/>
      <c r="AJ40" s="2971"/>
      <c r="AK40" s="2991"/>
      <c r="AL40" s="2971"/>
      <c r="AM40" s="2972"/>
      <c r="AN40" s="707"/>
      <c r="AO40" s="216">
        <v>1</v>
      </c>
    </row>
    <row r="41" spans="1:41" s="113" customFormat="1" ht="24.95" customHeight="1">
      <c r="A41" s="39"/>
      <c r="B41" s="2967" t="s">
        <v>160</v>
      </c>
      <c r="C41" s="2988" t="s">
        <v>244</v>
      </c>
      <c r="D41" s="39"/>
      <c r="E41" s="39"/>
      <c r="F41" s="39"/>
      <c r="G41" s="39"/>
      <c r="H41" s="39"/>
      <c r="I41" s="39"/>
      <c r="J41" s="39"/>
      <c r="K41" s="39"/>
      <c r="L41" s="39"/>
      <c r="M41" s="39"/>
      <c r="N41" s="2987" t="s">
        <v>245</v>
      </c>
      <c r="O41" s="2986"/>
      <c r="P41" s="39"/>
      <c r="Q41" s="39"/>
      <c r="R41" s="39"/>
      <c r="S41" s="39"/>
      <c r="T41" s="39"/>
      <c r="U41" s="39"/>
      <c r="V41" s="39"/>
      <c r="W41" s="39"/>
      <c r="X41" s="39"/>
      <c r="Y41" s="39"/>
      <c r="Z41" s="39"/>
      <c r="AA41" s="39"/>
      <c r="AB41" s="99"/>
      <c r="AC41" s="707"/>
      <c r="AD41" s="707"/>
      <c r="AE41" s="2971"/>
      <c r="AF41" s="2975"/>
      <c r="AG41" s="4036" t="s">
        <v>246</v>
      </c>
      <c r="AH41" s="4036"/>
      <c r="AI41" s="4036"/>
      <c r="AJ41" s="4036"/>
      <c r="AK41" s="4036"/>
      <c r="AL41" s="4036"/>
      <c r="AM41" s="2972"/>
      <c r="AN41" s="707"/>
      <c r="AO41" s="216">
        <v>1</v>
      </c>
    </row>
    <row r="42" spans="1:41" s="113" customFormat="1" ht="24.95" customHeight="1">
      <c r="A42" s="39"/>
      <c r="B42" s="2987"/>
      <c r="C42" s="2986"/>
      <c r="D42" s="39"/>
      <c r="E42" s="39"/>
      <c r="F42" s="39"/>
      <c r="G42" s="39"/>
      <c r="H42" s="39"/>
      <c r="I42" s="39"/>
      <c r="J42" s="39"/>
      <c r="K42" s="39"/>
      <c r="L42" s="39"/>
      <c r="M42" s="39"/>
      <c r="N42" s="2711" t="s">
        <v>1269</v>
      </c>
      <c r="O42" s="2988" t="s">
        <v>250</v>
      </c>
      <c r="P42" s="39"/>
      <c r="Q42" s="39"/>
      <c r="R42" s="39"/>
      <c r="S42" s="39"/>
      <c r="T42" s="39"/>
      <c r="U42" s="39"/>
      <c r="V42" s="39"/>
      <c r="W42" s="39"/>
      <c r="X42" s="39"/>
      <c r="Y42" s="39"/>
      <c r="Z42" s="39"/>
      <c r="AA42" s="39"/>
      <c r="AB42" s="99"/>
      <c r="AC42" s="707"/>
      <c r="AD42" s="707"/>
      <c r="AE42" s="707"/>
      <c r="AF42" s="707"/>
      <c r="AG42" s="707"/>
      <c r="AH42" s="707"/>
      <c r="AI42" s="707"/>
      <c r="AJ42" s="707"/>
      <c r="AK42" s="707"/>
      <c r="AL42" s="707"/>
      <c r="AM42" s="707"/>
      <c r="AN42" s="707"/>
      <c r="AO42" s="216">
        <v>1</v>
      </c>
    </row>
    <row r="43" spans="1:41" s="113" customFormat="1" ht="24.95" customHeight="1">
      <c r="A43" s="39"/>
      <c r="B43" s="2987" t="s">
        <v>255</v>
      </c>
      <c r="C43" s="2986"/>
      <c r="D43" s="39"/>
      <c r="E43" s="39"/>
      <c r="F43" s="39"/>
      <c r="G43" s="39"/>
      <c r="H43" s="39"/>
      <c r="I43" s="39"/>
      <c r="J43" s="39"/>
      <c r="K43" s="39"/>
      <c r="L43" s="39"/>
      <c r="M43" s="39"/>
      <c r="N43" s="2711" t="s">
        <v>1269</v>
      </c>
      <c r="O43" s="2988" t="s">
        <v>256</v>
      </c>
      <c r="P43" s="39"/>
      <c r="Q43" s="39"/>
      <c r="R43" s="39"/>
      <c r="S43" s="39"/>
      <c r="T43" s="39"/>
      <c r="U43" s="39"/>
      <c r="V43" s="39"/>
      <c r="W43" s="39"/>
      <c r="X43" s="39"/>
      <c r="Y43" s="39"/>
      <c r="Z43" s="39"/>
      <c r="AA43" s="39"/>
      <c r="AB43" s="99"/>
      <c r="AC43" s="707"/>
      <c r="AD43" s="707"/>
      <c r="AE43" s="2990"/>
      <c r="AF43" s="2971" t="s">
        <v>257</v>
      </c>
      <c r="AG43" s="2973"/>
      <c r="AH43" s="2974"/>
      <c r="AI43" s="2971"/>
      <c r="AJ43" s="2971"/>
      <c r="AK43" s="2991"/>
      <c r="AL43" s="2971"/>
      <c r="AM43" s="2972"/>
      <c r="AN43" s="707"/>
      <c r="AO43" s="216">
        <v>1</v>
      </c>
    </row>
    <row r="44" spans="1:41" s="112" customFormat="1" ht="24.95" customHeight="1">
      <c r="A44" s="39"/>
      <c r="B44" s="2967" t="s">
        <v>208</v>
      </c>
      <c r="C44" s="2988" t="s">
        <v>259</v>
      </c>
      <c r="D44" s="39"/>
      <c r="E44" s="39"/>
      <c r="F44" s="39"/>
      <c r="G44" s="39"/>
      <c r="H44" s="39"/>
      <c r="I44" s="39" t="s">
        <v>28</v>
      </c>
      <c r="J44" s="39"/>
      <c r="K44" s="39"/>
      <c r="L44" s="39"/>
      <c r="M44" s="39"/>
      <c r="N44" s="2987"/>
      <c r="O44" s="2988"/>
      <c r="P44" s="39"/>
      <c r="Q44" s="39"/>
      <c r="R44" s="39"/>
      <c r="S44" s="39"/>
      <c r="T44" s="39"/>
      <c r="U44" s="39"/>
      <c r="V44" s="39"/>
      <c r="W44" s="39"/>
      <c r="X44" s="39"/>
      <c r="Y44" s="39"/>
      <c r="Z44" s="39"/>
      <c r="AA44" s="39"/>
      <c r="AB44" s="99"/>
      <c r="AC44" s="707"/>
      <c r="AD44" s="707"/>
      <c r="AE44" s="2971"/>
      <c r="AF44" s="2975"/>
      <c r="AG44" s="4036" t="s">
        <v>260</v>
      </c>
      <c r="AH44" s="4036"/>
      <c r="AI44" s="4036"/>
      <c r="AJ44" s="4036"/>
      <c r="AK44" s="4036"/>
      <c r="AL44" s="4036"/>
      <c r="AM44" s="2972"/>
      <c r="AN44" s="707"/>
      <c r="AO44" s="216">
        <v>1</v>
      </c>
    </row>
    <row r="45" spans="1:41" s="112" customFormat="1" ht="24.95" customHeight="1">
      <c r="A45" s="39"/>
      <c r="B45" s="2987"/>
      <c r="C45" s="2988" t="s">
        <v>263</v>
      </c>
      <c r="D45" s="39"/>
      <c r="E45" s="39"/>
      <c r="F45" s="39"/>
      <c r="G45" s="39"/>
      <c r="H45" s="39"/>
      <c r="I45" s="39"/>
      <c r="J45" s="39"/>
      <c r="K45" s="39"/>
      <c r="L45" s="39"/>
      <c r="M45" s="39"/>
      <c r="N45" s="2987" t="s">
        <v>264</v>
      </c>
      <c r="O45" s="2986"/>
      <c r="P45" s="39"/>
      <c r="Q45" s="39"/>
      <c r="R45" s="39"/>
      <c r="S45" s="39"/>
      <c r="T45" s="39"/>
      <c r="U45" s="39"/>
      <c r="V45" s="39"/>
      <c r="W45" s="39"/>
      <c r="X45" s="39"/>
      <c r="Y45" s="39"/>
      <c r="Z45" s="39"/>
      <c r="AA45" s="39"/>
      <c r="AB45" s="99"/>
      <c r="AC45" s="707"/>
      <c r="AD45" s="707"/>
      <c r="AE45" s="707"/>
      <c r="AF45" s="707"/>
      <c r="AG45" s="707"/>
      <c r="AH45" s="707"/>
      <c r="AI45" s="707"/>
      <c r="AJ45" s="707"/>
      <c r="AK45" s="707"/>
      <c r="AL45" s="707"/>
      <c r="AM45" s="707"/>
      <c r="AN45" s="707"/>
      <c r="AO45" s="216">
        <v>1</v>
      </c>
    </row>
    <row r="46" spans="1:41" s="112" customFormat="1" ht="24.95" customHeight="1">
      <c r="A46" s="39"/>
      <c r="B46" s="2987" t="s">
        <v>268</v>
      </c>
      <c r="C46" s="2986"/>
      <c r="D46" s="39"/>
      <c r="E46" s="39"/>
      <c r="F46" s="39"/>
      <c r="G46" s="39"/>
      <c r="H46" s="39"/>
      <c r="I46" s="39"/>
      <c r="J46" s="39"/>
      <c r="K46" s="39"/>
      <c r="L46" s="39"/>
      <c r="M46" s="39"/>
      <c r="N46" s="2711" t="s">
        <v>1269</v>
      </c>
      <c r="O46" s="2986" t="s">
        <v>269</v>
      </c>
      <c r="P46" s="39"/>
      <c r="Q46" s="39"/>
      <c r="R46" s="39"/>
      <c r="S46" s="39"/>
      <c r="T46" s="39"/>
      <c r="U46" s="39"/>
      <c r="V46" s="39"/>
      <c r="W46" s="39"/>
      <c r="X46" s="39"/>
      <c r="Y46" s="39"/>
      <c r="Z46" s="39"/>
      <c r="AA46" s="39"/>
      <c r="AB46" s="99"/>
      <c r="AC46" s="707"/>
      <c r="AD46" s="707"/>
      <c r="AE46" s="2990"/>
      <c r="AF46" s="2971" t="s">
        <v>270</v>
      </c>
      <c r="AG46" s="2973"/>
      <c r="AH46" s="2974"/>
      <c r="AI46" s="2971"/>
      <c r="AJ46" s="2971"/>
      <c r="AK46" s="2991"/>
      <c r="AL46" s="2971"/>
      <c r="AM46" s="2972"/>
      <c r="AN46" s="707"/>
      <c r="AO46" s="216">
        <v>1</v>
      </c>
    </row>
    <row r="47" spans="1:41" s="112" customFormat="1" ht="24.95" customHeight="1">
      <c r="A47" s="39"/>
      <c r="B47" s="2969" t="s">
        <v>275</v>
      </c>
      <c r="C47" s="2988" t="s">
        <v>276</v>
      </c>
      <c r="D47" s="39"/>
      <c r="E47" s="39"/>
      <c r="F47" s="39"/>
      <c r="G47" s="39"/>
      <c r="H47" s="39"/>
      <c r="I47" s="39"/>
      <c r="J47" s="39"/>
      <c r="K47" s="39"/>
      <c r="L47" s="39"/>
      <c r="M47" s="39"/>
      <c r="N47" s="2987"/>
      <c r="O47" s="2986"/>
      <c r="P47" s="39"/>
      <c r="Q47" s="39"/>
      <c r="R47" s="39"/>
      <c r="S47" s="39"/>
      <c r="T47" s="39"/>
      <c r="U47" s="39"/>
      <c r="V47" s="39"/>
      <c r="W47" s="39"/>
      <c r="X47" s="39"/>
      <c r="Y47" s="39"/>
      <c r="Z47" s="39"/>
      <c r="AA47" s="39"/>
      <c r="AB47" s="99"/>
      <c r="AC47" s="707"/>
      <c r="AD47" s="707"/>
      <c r="AE47" s="2971"/>
      <c r="AF47" s="2975"/>
      <c r="AG47" s="4036" t="s">
        <v>277</v>
      </c>
      <c r="AH47" s="4036"/>
      <c r="AI47" s="4036"/>
      <c r="AJ47" s="4036"/>
      <c r="AK47" s="4036"/>
      <c r="AL47" s="4036"/>
      <c r="AM47" s="2972"/>
      <c r="AN47" s="707"/>
      <c r="AO47" s="216">
        <v>1</v>
      </c>
    </row>
    <row r="48" spans="1:41" s="112" customFormat="1" ht="24.95" customHeight="1">
      <c r="A48" s="39"/>
      <c r="B48" s="2711" t="s">
        <v>1269</v>
      </c>
      <c r="C48" s="2988" t="s">
        <v>279</v>
      </c>
      <c r="D48" s="39"/>
      <c r="E48" s="39"/>
      <c r="F48" s="39"/>
      <c r="G48" s="39"/>
      <c r="H48" s="39"/>
      <c r="I48" s="39"/>
      <c r="J48" s="39"/>
      <c r="K48" s="39"/>
      <c r="L48" s="39"/>
      <c r="M48" s="39"/>
      <c r="N48" s="2987" t="s">
        <v>280</v>
      </c>
      <c r="O48" s="2986"/>
      <c r="P48" s="39"/>
      <c r="Q48" s="39"/>
      <c r="R48" s="39"/>
      <c r="S48" s="39"/>
      <c r="T48" s="39"/>
      <c r="U48" s="39"/>
      <c r="V48" s="39"/>
      <c r="W48" s="39"/>
      <c r="X48" s="39"/>
      <c r="Y48" s="39"/>
      <c r="Z48" s="39"/>
      <c r="AA48" s="39"/>
      <c r="AB48" s="99"/>
      <c r="AC48" s="707"/>
      <c r="AD48" s="707"/>
      <c r="AE48" s="707"/>
      <c r="AF48" s="707"/>
      <c r="AG48" s="707"/>
      <c r="AH48" s="707"/>
      <c r="AI48" s="707"/>
      <c r="AJ48" s="707"/>
      <c r="AK48" s="707"/>
      <c r="AL48" s="707"/>
      <c r="AM48" s="707"/>
      <c r="AN48" s="707"/>
      <c r="AO48" s="216">
        <v>1</v>
      </c>
    </row>
    <row r="49" spans="1:41" s="112" customFormat="1" ht="24.95" customHeight="1">
      <c r="A49" s="39"/>
      <c r="B49" s="2987"/>
      <c r="C49" s="2988"/>
      <c r="D49" s="39"/>
      <c r="E49" s="39"/>
      <c r="F49" s="39"/>
      <c r="G49" s="39"/>
      <c r="H49" s="39"/>
      <c r="I49" s="39"/>
      <c r="J49" s="39"/>
      <c r="K49" s="39"/>
      <c r="L49" s="39"/>
      <c r="M49" s="39"/>
      <c r="N49" s="2711" t="s">
        <v>1269</v>
      </c>
      <c r="O49" s="2988" t="s">
        <v>283</v>
      </c>
      <c r="P49" s="39"/>
      <c r="Q49" s="39"/>
      <c r="R49" s="39"/>
      <c r="S49" s="39"/>
      <c r="T49" s="39"/>
      <c r="U49" s="39"/>
      <c r="V49" s="39"/>
      <c r="W49" s="39"/>
      <c r="X49" s="39"/>
      <c r="Y49" s="39"/>
      <c r="Z49" s="39"/>
      <c r="AA49" s="39"/>
      <c r="AB49" s="99"/>
      <c r="AC49" s="707"/>
      <c r="AD49" s="707"/>
      <c r="AE49" s="2990"/>
      <c r="AF49" s="2971" t="s">
        <v>284</v>
      </c>
      <c r="AG49" s="2973"/>
      <c r="AH49" s="2974"/>
      <c r="AI49" s="2971"/>
      <c r="AJ49" s="2971"/>
      <c r="AK49" s="2991"/>
      <c r="AL49" s="2971"/>
      <c r="AM49" s="2972"/>
      <c r="AN49" s="707"/>
      <c r="AO49" s="216">
        <v>1</v>
      </c>
    </row>
    <row r="50" spans="1:41" s="112" customFormat="1" ht="24.95" customHeight="1">
      <c r="A50" s="39"/>
      <c r="B50" s="2987" t="s">
        <v>287</v>
      </c>
      <c r="C50" s="2986"/>
      <c r="D50" s="39"/>
      <c r="E50" s="39"/>
      <c r="F50" s="39"/>
      <c r="G50" s="39"/>
      <c r="H50" s="39"/>
      <c r="I50" s="39"/>
      <c r="J50" s="39"/>
      <c r="K50" s="39"/>
      <c r="L50" s="39"/>
      <c r="M50" s="39"/>
      <c r="N50" s="2987"/>
      <c r="O50" s="2986"/>
      <c r="P50" s="39"/>
      <c r="Q50" s="39"/>
      <c r="R50" s="39"/>
      <c r="S50" s="39"/>
      <c r="T50" s="39"/>
      <c r="U50" s="39"/>
      <c r="V50" s="39"/>
      <c r="W50" s="39"/>
      <c r="X50" s="39"/>
      <c r="Y50" s="39"/>
      <c r="Z50" s="39"/>
      <c r="AA50" s="39"/>
      <c r="AB50" s="99"/>
      <c r="AC50" s="707"/>
      <c r="AD50" s="707"/>
      <c r="AE50" s="2971"/>
      <c r="AF50" s="2975"/>
      <c r="AG50" s="4036" t="s">
        <v>288</v>
      </c>
      <c r="AH50" s="4036"/>
      <c r="AI50" s="4036"/>
      <c r="AJ50" s="4036"/>
      <c r="AK50" s="4036"/>
      <c r="AL50" s="4036"/>
      <c r="AM50" s="2972"/>
      <c r="AN50" s="707"/>
      <c r="AO50" s="216">
        <v>1</v>
      </c>
    </row>
    <row r="51" spans="1:41" s="112" customFormat="1" ht="24.95" customHeight="1">
      <c r="A51" s="39"/>
      <c r="B51" s="2969" t="s">
        <v>275</v>
      </c>
      <c r="C51" s="2988" t="s">
        <v>291</v>
      </c>
      <c r="D51" s="39"/>
      <c r="E51" s="39"/>
      <c r="F51" s="39"/>
      <c r="G51" s="39"/>
      <c r="H51" s="39"/>
      <c r="I51" s="39"/>
      <c r="J51" s="39"/>
      <c r="K51" s="39"/>
      <c r="L51" s="39"/>
      <c r="M51" s="39"/>
      <c r="N51" s="2987" t="s">
        <v>292</v>
      </c>
      <c r="O51" s="2986"/>
      <c r="P51" s="39"/>
      <c r="Q51" s="39"/>
      <c r="R51" s="39"/>
      <c r="S51" s="39"/>
      <c r="T51" s="39"/>
      <c r="U51" s="39"/>
      <c r="V51" s="39"/>
      <c r="W51" s="39"/>
      <c r="X51" s="39"/>
      <c r="Y51" s="39"/>
      <c r="Z51" s="39"/>
      <c r="AA51" s="39"/>
      <c r="AB51" s="99"/>
      <c r="AC51" s="707"/>
      <c r="AD51" s="707"/>
      <c r="AE51" s="707"/>
      <c r="AF51" s="707"/>
      <c r="AG51" s="707"/>
      <c r="AH51" s="707"/>
      <c r="AI51" s="707"/>
      <c r="AJ51" s="707"/>
      <c r="AK51" s="707"/>
      <c r="AL51" s="707"/>
      <c r="AM51" s="707"/>
      <c r="AN51" s="707"/>
      <c r="AO51" s="216">
        <v>1</v>
      </c>
    </row>
    <row r="52" spans="1:41" s="112" customFormat="1" ht="24.95" customHeight="1">
      <c r="A52" s="39"/>
      <c r="B52" s="2987"/>
      <c r="C52" s="2988"/>
      <c r="D52" s="39"/>
      <c r="E52" s="39"/>
      <c r="F52" s="39"/>
      <c r="G52" s="39"/>
      <c r="H52" s="39"/>
      <c r="I52" s="39"/>
      <c r="J52" s="39"/>
      <c r="K52" s="39"/>
      <c r="L52" s="39"/>
      <c r="M52" s="39"/>
      <c r="N52" s="2711" t="s">
        <v>1269</v>
      </c>
      <c r="O52" s="2988" t="s">
        <v>295</v>
      </c>
      <c r="P52" s="39"/>
      <c r="Q52" s="39"/>
      <c r="R52" s="39"/>
      <c r="S52" s="39"/>
      <c r="T52" s="39"/>
      <c r="U52" s="39"/>
      <c r="V52" s="39"/>
      <c r="W52" s="39"/>
      <c r="X52" s="39"/>
      <c r="Y52" s="39"/>
      <c r="Z52" s="39"/>
      <c r="AA52" s="39"/>
      <c r="AB52" s="99"/>
      <c r="AC52" s="707"/>
      <c r="AD52" s="707"/>
      <c r="AE52" s="2990"/>
      <c r="AF52" s="2971" t="s">
        <v>296</v>
      </c>
      <c r="AG52" s="2973"/>
      <c r="AH52" s="2974"/>
      <c r="AI52" s="2971"/>
      <c r="AJ52" s="2971"/>
      <c r="AK52" s="2991"/>
      <c r="AL52" s="2971"/>
      <c r="AM52" s="2972"/>
      <c r="AN52" s="707"/>
      <c r="AO52" s="216">
        <v>1</v>
      </c>
    </row>
    <row r="53" spans="1:41" s="112" customFormat="1" ht="24.95" customHeight="1">
      <c r="A53" s="39"/>
      <c r="B53" s="2987" t="s">
        <v>298</v>
      </c>
      <c r="C53" s="2988"/>
      <c r="D53" s="39"/>
      <c r="E53" s="39"/>
      <c r="F53" s="39"/>
      <c r="G53" s="39"/>
      <c r="H53" s="39"/>
      <c r="I53" s="39"/>
      <c r="J53" s="39"/>
      <c r="K53" s="39"/>
      <c r="L53" s="39"/>
      <c r="M53" s="39"/>
      <c r="N53" s="2987"/>
      <c r="O53" s="2986"/>
      <c r="P53" s="39"/>
      <c r="Q53" s="39"/>
      <c r="R53" s="39"/>
      <c r="S53" s="39"/>
      <c r="T53" s="39"/>
      <c r="U53" s="39"/>
      <c r="V53" s="39"/>
      <c r="W53" s="39"/>
      <c r="X53" s="39"/>
      <c r="Y53" s="39"/>
      <c r="Z53" s="39"/>
      <c r="AA53" s="39"/>
      <c r="AB53" s="99"/>
      <c r="AC53" s="707"/>
      <c r="AD53" s="707"/>
      <c r="AE53" s="2971"/>
      <c r="AF53" s="2975"/>
      <c r="AG53" s="4036" t="s">
        <v>299</v>
      </c>
      <c r="AH53" s="4036"/>
      <c r="AI53" s="4036"/>
      <c r="AJ53" s="4036"/>
      <c r="AK53" s="4036"/>
      <c r="AL53" s="4036"/>
      <c r="AM53" s="2972"/>
      <c r="AN53" s="707"/>
      <c r="AO53" s="216">
        <v>1</v>
      </c>
    </row>
    <row r="54" spans="1:41" s="112" customFormat="1" ht="24.95" customHeight="1">
      <c r="A54" s="39"/>
      <c r="B54" s="2969" t="s">
        <v>275</v>
      </c>
      <c r="C54" s="2988" t="s">
        <v>303</v>
      </c>
      <c r="D54" s="39"/>
      <c r="E54" s="39"/>
      <c r="F54" s="39"/>
      <c r="G54" s="39"/>
      <c r="H54" s="39"/>
      <c r="I54" s="39" t="s">
        <v>28</v>
      </c>
      <c r="J54" s="39"/>
      <c r="K54" s="39"/>
      <c r="L54" s="39"/>
      <c r="M54" s="39"/>
      <c r="N54" s="2987" t="s">
        <v>304</v>
      </c>
      <c r="O54" s="2986"/>
      <c r="P54" s="39"/>
      <c r="Q54" s="39"/>
      <c r="R54" s="39"/>
      <c r="S54" s="39"/>
      <c r="T54" s="39"/>
      <c r="U54" s="39"/>
      <c r="V54" s="39"/>
      <c r="W54" s="39"/>
      <c r="X54" s="39"/>
      <c r="Y54" s="39"/>
      <c r="Z54" s="39"/>
      <c r="AA54" s="39"/>
      <c r="AB54" s="99"/>
      <c r="AC54" s="707"/>
      <c r="AD54" s="707"/>
      <c r="AE54" s="707"/>
      <c r="AF54" s="707"/>
      <c r="AG54" s="707"/>
      <c r="AH54" s="707"/>
      <c r="AI54" s="707"/>
      <c r="AJ54" s="707"/>
      <c r="AK54" s="707"/>
      <c r="AL54" s="707"/>
      <c r="AM54" s="707"/>
      <c r="AN54" s="707"/>
      <c r="AO54" s="216">
        <v>1</v>
      </c>
    </row>
    <row r="55" spans="1:41" s="112" customFormat="1" ht="24.95" customHeight="1">
      <c r="A55" s="39"/>
      <c r="B55" s="2987"/>
      <c r="C55" s="2988"/>
      <c r="D55" s="39"/>
      <c r="E55" s="39"/>
      <c r="F55" s="39"/>
      <c r="G55" s="39"/>
      <c r="H55" s="39"/>
      <c r="I55" s="39"/>
      <c r="J55" s="39"/>
      <c r="K55" s="39"/>
      <c r="L55" s="39"/>
      <c r="M55" s="39"/>
      <c r="N55" s="2711" t="s">
        <v>1269</v>
      </c>
      <c r="O55" s="2988" t="s">
        <v>307</v>
      </c>
      <c r="P55" s="39"/>
      <c r="Q55" s="39"/>
      <c r="R55" s="39"/>
      <c r="S55" s="39"/>
      <c r="T55" s="39"/>
      <c r="U55" s="39"/>
      <c r="V55" s="39"/>
      <c r="W55" s="39"/>
      <c r="X55" s="39"/>
      <c r="Y55" s="39"/>
      <c r="Z55" s="39"/>
      <c r="AA55" s="39"/>
      <c r="AB55" s="99"/>
      <c r="AC55" s="707"/>
      <c r="AD55" s="707"/>
      <c r="AE55" s="2990"/>
      <c r="AF55" s="2971" t="s">
        <v>308</v>
      </c>
      <c r="AG55" s="2973"/>
      <c r="AH55" s="2974"/>
      <c r="AI55" s="2971"/>
      <c r="AJ55" s="2971"/>
      <c r="AK55" s="2991"/>
      <c r="AL55" s="2971"/>
      <c r="AM55" s="2972"/>
      <c r="AN55" s="707"/>
      <c r="AO55" s="216">
        <v>1</v>
      </c>
    </row>
    <row r="56" spans="1:41" s="112" customFormat="1" ht="24.95" customHeight="1">
      <c r="A56" s="39"/>
      <c r="B56" s="2987" t="s">
        <v>312</v>
      </c>
      <c r="C56" s="2986"/>
      <c r="D56" s="39"/>
      <c r="E56" s="39"/>
      <c r="F56" s="39"/>
      <c r="G56" s="39"/>
      <c r="H56" s="39"/>
      <c r="I56" s="39"/>
      <c r="J56" s="39"/>
      <c r="K56" s="39"/>
      <c r="L56" s="39"/>
      <c r="M56" s="39"/>
      <c r="N56" s="2987"/>
      <c r="O56" s="2986"/>
      <c r="P56" s="39"/>
      <c r="Q56" s="39"/>
      <c r="R56" s="39"/>
      <c r="S56" s="39"/>
      <c r="T56" s="39"/>
      <c r="U56" s="39"/>
      <c r="V56" s="39"/>
      <c r="W56" s="39"/>
      <c r="X56" s="39"/>
      <c r="Y56" s="39"/>
      <c r="Z56" s="39"/>
      <c r="AA56" s="39"/>
      <c r="AB56" s="99"/>
      <c r="AC56" s="707"/>
      <c r="AD56" s="707"/>
      <c r="AE56" s="2971"/>
      <c r="AF56" s="2975"/>
      <c r="AG56" s="4036" t="s">
        <v>313</v>
      </c>
      <c r="AH56" s="4036"/>
      <c r="AI56" s="4036"/>
      <c r="AJ56" s="4036"/>
      <c r="AK56" s="4036"/>
      <c r="AL56" s="4036"/>
      <c r="AM56" s="2972"/>
      <c r="AN56" s="707"/>
      <c r="AO56" s="216">
        <v>1</v>
      </c>
    </row>
    <row r="57" spans="1:41" s="112" customFormat="1" ht="24.95" customHeight="1">
      <c r="A57" s="39"/>
      <c r="B57" s="2969" t="s">
        <v>275</v>
      </c>
      <c r="C57" s="2988" t="s">
        <v>317</v>
      </c>
      <c r="D57" s="39"/>
      <c r="E57" s="39"/>
      <c r="F57" s="39"/>
      <c r="G57" s="39"/>
      <c r="H57" s="39"/>
      <c r="I57" s="39"/>
      <c r="J57" s="39"/>
      <c r="K57" s="39"/>
      <c r="L57" s="39"/>
      <c r="M57" s="39"/>
      <c r="N57" s="2987" t="s">
        <v>318</v>
      </c>
      <c r="O57" s="2986"/>
      <c r="P57" s="39"/>
      <c r="Q57" s="39"/>
      <c r="R57" s="39"/>
      <c r="S57" s="39"/>
      <c r="T57" s="39"/>
      <c r="U57" s="39"/>
      <c r="V57" s="39"/>
      <c r="W57" s="39"/>
      <c r="X57" s="39"/>
      <c r="Y57" s="39"/>
      <c r="Z57" s="39"/>
      <c r="AA57" s="39"/>
      <c r="AB57" s="99"/>
      <c r="AC57" s="707"/>
      <c r="AD57" s="707"/>
      <c r="AE57" s="707"/>
      <c r="AF57" s="707"/>
      <c r="AG57" s="707"/>
      <c r="AH57" s="707"/>
      <c r="AI57" s="707"/>
      <c r="AJ57" s="707"/>
      <c r="AK57" s="707"/>
      <c r="AL57" s="707"/>
      <c r="AM57" s="707"/>
      <c r="AN57" s="707"/>
      <c r="AO57" s="216">
        <v>1</v>
      </c>
    </row>
    <row r="58" spans="1:41" s="112" customFormat="1" ht="24.95" customHeight="1">
      <c r="A58" s="39"/>
      <c r="B58" s="2987"/>
      <c r="C58" s="2988"/>
      <c r="D58" s="39"/>
      <c r="E58" s="39"/>
      <c r="F58" s="39"/>
      <c r="G58" s="39"/>
      <c r="H58" s="39"/>
      <c r="I58" s="39"/>
      <c r="J58" s="39"/>
      <c r="K58" s="39"/>
      <c r="L58" s="39"/>
      <c r="M58" s="39"/>
      <c r="N58" s="2711" t="s">
        <v>1269</v>
      </c>
      <c r="O58" s="2988" t="s">
        <v>324</v>
      </c>
      <c r="P58" s="39"/>
      <c r="Q58" s="39"/>
      <c r="R58" s="39"/>
      <c r="S58" s="39"/>
      <c r="T58" s="39"/>
      <c r="U58" s="39"/>
      <c r="V58" s="39"/>
      <c r="W58" s="39"/>
      <c r="X58" s="39"/>
      <c r="Y58" s="39"/>
      <c r="Z58" s="39"/>
      <c r="AA58" s="39"/>
      <c r="AB58" s="99"/>
      <c r="AC58" s="707"/>
      <c r="AD58" s="707"/>
      <c r="AE58" s="2990"/>
      <c r="AF58" s="2971" t="s">
        <v>325</v>
      </c>
      <c r="AG58" s="2973"/>
      <c r="AH58" s="2974"/>
      <c r="AI58" s="2971"/>
      <c r="AJ58" s="2971"/>
      <c r="AK58" s="2991"/>
      <c r="AL58" s="2971"/>
      <c r="AM58" s="2972"/>
      <c r="AN58" s="707"/>
      <c r="AO58" s="216">
        <v>1</v>
      </c>
    </row>
    <row r="59" spans="1:41" s="112" customFormat="1" ht="24.95" customHeight="1">
      <c r="A59" s="39"/>
      <c r="B59" s="139" t="s">
        <v>328</v>
      </c>
      <c r="C59" s="2988"/>
      <c r="D59" s="39"/>
      <c r="E59" s="39"/>
      <c r="F59" s="39"/>
      <c r="G59" s="39"/>
      <c r="H59" s="39"/>
      <c r="I59" s="39"/>
      <c r="J59" s="39"/>
      <c r="K59" s="39"/>
      <c r="L59" s="39"/>
      <c r="M59" s="39"/>
      <c r="N59" s="2987"/>
      <c r="O59" s="2986"/>
      <c r="P59" s="39"/>
      <c r="Q59" s="39"/>
      <c r="R59" s="39"/>
      <c r="S59" s="39"/>
      <c r="T59" s="39"/>
      <c r="U59" s="39"/>
      <c r="V59" s="39"/>
      <c r="W59" s="39"/>
      <c r="X59" s="39"/>
      <c r="Y59" s="39"/>
      <c r="Z59" s="39"/>
      <c r="AA59" s="39"/>
      <c r="AB59" s="99"/>
      <c r="AC59" s="707"/>
      <c r="AD59" s="707"/>
      <c r="AE59" s="2971"/>
      <c r="AF59" s="2975"/>
      <c r="AG59" s="4036" t="s">
        <v>329</v>
      </c>
      <c r="AH59" s="4036"/>
      <c r="AI59" s="4036"/>
      <c r="AJ59" s="4036"/>
      <c r="AK59" s="4036"/>
      <c r="AL59" s="4036"/>
      <c r="AM59" s="2972"/>
      <c r="AN59" s="707"/>
      <c r="AO59" s="216">
        <v>1</v>
      </c>
    </row>
    <row r="60" spans="1:41" s="112" customFormat="1" ht="24.95" customHeight="1">
      <c r="A60" s="39"/>
      <c r="B60" s="2969" t="s">
        <v>275</v>
      </c>
      <c r="C60" s="2988" t="s">
        <v>334</v>
      </c>
      <c r="D60" s="39"/>
      <c r="E60" s="39"/>
      <c r="F60" s="39"/>
      <c r="G60" s="39"/>
      <c r="H60" s="39"/>
      <c r="I60" s="39"/>
      <c r="J60" s="39"/>
      <c r="K60" s="39"/>
      <c r="L60" s="39"/>
      <c r="M60" s="39"/>
      <c r="N60" s="2987" t="s">
        <v>335</v>
      </c>
      <c r="O60" s="2986"/>
      <c r="P60" s="39"/>
      <c r="Q60" s="39"/>
      <c r="R60" s="39"/>
      <c r="S60" s="39"/>
      <c r="T60" s="39"/>
      <c r="U60" s="39"/>
      <c r="V60" s="39"/>
      <c r="W60" s="39"/>
      <c r="X60" s="39"/>
      <c r="Y60" s="39"/>
      <c r="Z60" s="39"/>
      <c r="AA60" s="39"/>
      <c r="AB60" s="99"/>
      <c r="AC60" s="707"/>
      <c r="AD60" s="707"/>
      <c r="AE60" s="707"/>
      <c r="AF60" s="707"/>
      <c r="AG60" s="707"/>
      <c r="AH60" s="707"/>
      <c r="AI60" s="707"/>
      <c r="AJ60" s="707"/>
      <c r="AK60" s="707"/>
      <c r="AL60" s="707"/>
      <c r="AM60" s="707"/>
      <c r="AN60" s="707"/>
      <c r="AO60" s="216">
        <v>1</v>
      </c>
    </row>
    <row r="61" spans="1:41" s="112" customFormat="1" ht="24.95" customHeight="1">
      <c r="A61" s="39"/>
      <c r="B61" s="2987"/>
      <c r="C61" s="2988"/>
      <c r="D61" s="39"/>
      <c r="E61" s="39"/>
      <c r="F61" s="39"/>
      <c r="G61" s="39"/>
      <c r="H61" s="39"/>
      <c r="I61" s="39"/>
      <c r="J61" s="39"/>
      <c r="K61" s="39"/>
      <c r="L61" s="39"/>
      <c r="M61" s="39"/>
      <c r="N61" s="2711" t="s">
        <v>1269</v>
      </c>
      <c r="O61" s="2988" t="s">
        <v>338</v>
      </c>
      <c r="P61" s="39"/>
      <c r="Q61" s="39"/>
      <c r="R61" s="39"/>
      <c r="S61" s="39"/>
      <c r="T61" s="39"/>
      <c r="U61" s="39"/>
      <c r="V61" s="39"/>
      <c r="W61" s="39"/>
      <c r="X61" s="39"/>
      <c r="Y61" s="39"/>
      <c r="Z61" s="39"/>
      <c r="AA61" s="39"/>
      <c r="AB61" s="99"/>
      <c r="AC61" s="707"/>
      <c r="AD61" s="707"/>
      <c r="AE61" s="2990"/>
      <c r="AF61" s="2971" t="s">
        <v>339</v>
      </c>
      <c r="AG61" s="2973"/>
      <c r="AH61" s="2974"/>
      <c r="AI61" s="2971"/>
      <c r="AJ61" s="2971"/>
      <c r="AK61" s="2991"/>
      <c r="AL61" s="2971"/>
      <c r="AM61" s="2972"/>
      <c r="AN61" s="707"/>
      <c r="AO61" s="216">
        <v>1</v>
      </c>
    </row>
    <row r="62" spans="1:41" s="112" customFormat="1" ht="24.95" customHeight="1">
      <c r="A62" s="39"/>
      <c r="B62" s="2987" t="s">
        <v>343</v>
      </c>
      <c r="C62" s="2988"/>
      <c r="D62" s="39"/>
      <c r="E62" s="39"/>
      <c r="F62" s="39"/>
      <c r="G62" s="39"/>
      <c r="H62" s="39"/>
      <c r="I62" s="39"/>
      <c r="J62" s="39"/>
      <c r="K62" s="39"/>
      <c r="L62" s="39"/>
      <c r="M62" s="39"/>
      <c r="N62" s="2987"/>
      <c r="O62" s="2986"/>
      <c r="P62" s="39"/>
      <c r="Q62" s="39"/>
      <c r="R62" s="39"/>
      <c r="S62" s="39"/>
      <c r="T62" s="39"/>
      <c r="U62" s="39"/>
      <c r="V62" s="39"/>
      <c r="W62" s="39"/>
      <c r="X62" s="39"/>
      <c r="Y62" s="39"/>
      <c r="Z62" s="39"/>
      <c r="AA62" s="39"/>
      <c r="AB62" s="99"/>
      <c r="AC62" s="707"/>
      <c r="AD62" s="707"/>
      <c r="AE62" s="2971"/>
      <c r="AF62" s="2975"/>
      <c r="AG62" s="4036" t="s">
        <v>344</v>
      </c>
      <c r="AH62" s="4036"/>
      <c r="AI62" s="4036"/>
      <c r="AJ62" s="4036"/>
      <c r="AK62" s="4036"/>
      <c r="AL62" s="4036"/>
      <c r="AM62" s="2972"/>
      <c r="AN62" s="707"/>
      <c r="AO62" s="216">
        <v>1</v>
      </c>
    </row>
    <row r="63" spans="1:41" s="113" customFormat="1" ht="24.95" customHeight="1">
      <c r="A63" s="39"/>
      <c r="B63" s="2969" t="s">
        <v>275</v>
      </c>
      <c r="C63" s="2988" t="s">
        <v>349</v>
      </c>
      <c r="D63" s="39"/>
      <c r="E63" s="39"/>
      <c r="F63" s="39"/>
      <c r="G63" s="39"/>
      <c r="H63" s="39"/>
      <c r="I63" s="39"/>
      <c r="J63" s="39"/>
      <c r="K63" s="39"/>
      <c r="L63" s="39"/>
      <c r="M63" s="39"/>
      <c r="N63" s="2987" t="s">
        <v>350</v>
      </c>
      <c r="O63" s="2986"/>
      <c r="P63" s="39"/>
      <c r="Q63" s="39"/>
      <c r="R63" s="39"/>
      <c r="S63" s="39"/>
      <c r="T63" s="39"/>
      <c r="U63" s="39"/>
      <c r="V63" s="39"/>
      <c r="W63" s="39"/>
      <c r="X63" s="39"/>
      <c r="Y63" s="39"/>
      <c r="Z63" s="39"/>
      <c r="AA63" s="39"/>
      <c r="AB63" s="99"/>
      <c r="AC63" s="707"/>
      <c r="AD63" s="707"/>
      <c r="AE63" s="707"/>
      <c r="AF63" s="707"/>
      <c r="AG63" s="707"/>
      <c r="AH63" s="707"/>
      <c r="AI63" s="707"/>
      <c r="AJ63" s="707"/>
      <c r="AK63" s="707"/>
      <c r="AL63" s="707"/>
      <c r="AM63" s="707"/>
      <c r="AN63" s="707"/>
      <c r="AO63" s="216">
        <v>1</v>
      </c>
    </row>
    <row r="64" spans="1:41" s="113" customFormat="1" ht="24.95" customHeight="1">
      <c r="A64" s="39"/>
      <c r="B64" s="2987"/>
      <c r="C64" s="2988"/>
      <c r="D64" s="39"/>
      <c r="E64" s="39"/>
      <c r="F64" s="39"/>
      <c r="G64" s="39"/>
      <c r="H64" s="39"/>
      <c r="I64" s="39"/>
      <c r="J64" s="39"/>
      <c r="K64" s="39"/>
      <c r="L64" s="39"/>
      <c r="M64" s="39"/>
      <c r="N64" s="2711" t="s">
        <v>1269</v>
      </c>
      <c r="O64" s="2988" t="s">
        <v>353</v>
      </c>
      <c r="P64" s="39"/>
      <c r="Q64" s="39"/>
      <c r="R64" s="39"/>
      <c r="S64" s="39"/>
      <c r="T64" s="39"/>
      <c r="U64" s="39"/>
      <c r="V64" s="39"/>
      <c r="W64" s="39"/>
      <c r="X64" s="39"/>
      <c r="Y64" s="39"/>
      <c r="Z64" s="39"/>
      <c r="AA64" s="39"/>
      <c r="AB64" s="99"/>
      <c r="AC64" s="707"/>
      <c r="AD64" s="707"/>
      <c r="AE64" s="2990"/>
      <c r="AF64" s="2971" t="s">
        <v>308</v>
      </c>
      <c r="AG64" s="2973"/>
      <c r="AH64" s="2974"/>
      <c r="AI64" s="2971"/>
      <c r="AJ64" s="2971"/>
      <c r="AK64" s="2991"/>
      <c r="AL64" s="2971"/>
      <c r="AM64" s="2972"/>
      <c r="AN64" s="707"/>
      <c r="AO64" s="216">
        <v>1</v>
      </c>
    </row>
    <row r="65" spans="1:41" s="113" customFormat="1" ht="24.95" customHeight="1">
      <c r="A65" s="39"/>
      <c r="B65" s="2987" t="s">
        <v>356</v>
      </c>
      <c r="C65" s="2988"/>
      <c r="D65" s="39"/>
      <c r="E65" s="39"/>
      <c r="F65" s="39"/>
      <c r="G65" s="39"/>
      <c r="H65" s="39"/>
      <c r="I65" s="39"/>
      <c r="J65" s="39"/>
      <c r="K65" s="39"/>
      <c r="L65" s="39"/>
      <c r="M65" s="39"/>
      <c r="N65" s="2987"/>
      <c r="O65" s="2986"/>
      <c r="P65" s="39"/>
      <c r="Q65" s="39"/>
      <c r="R65" s="39"/>
      <c r="S65" s="39"/>
      <c r="T65" s="39"/>
      <c r="U65" s="39"/>
      <c r="V65" s="39"/>
      <c r="W65" s="39"/>
      <c r="X65" s="39"/>
      <c r="Y65" s="39"/>
      <c r="Z65" s="39"/>
      <c r="AA65" s="39"/>
      <c r="AB65" s="99"/>
      <c r="AC65" s="707"/>
      <c r="AD65" s="707"/>
      <c r="AE65" s="2971"/>
      <c r="AF65" s="2975"/>
      <c r="AG65" s="4036" t="s">
        <v>357</v>
      </c>
      <c r="AH65" s="4036"/>
      <c r="AI65" s="4036"/>
      <c r="AJ65" s="4036"/>
      <c r="AK65" s="4036"/>
      <c r="AL65" s="4036"/>
      <c r="AM65" s="2972"/>
      <c r="AN65" s="707"/>
      <c r="AO65" s="216">
        <v>1</v>
      </c>
    </row>
    <row r="66" spans="1:41" s="113" customFormat="1" ht="24.95" customHeight="1">
      <c r="A66" s="39"/>
      <c r="B66" s="2969" t="s">
        <v>275</v>
      </c>
      <c r="C66" s="2988" t="s">
        <v>359</v>
      </c>
      <c r="D66" s="39"/>
      <c r="E66" s="39"/>
      <c r="F66" s="39"/>
      <c r="G66" s="39"/>
      <c r="H66" s="39"/>
      <c r="I66" s="39"/>
      <c r="J66" s="39"/>
      <c r="K66" s="39"/>
      <c r="L66" s="39"/>
      <c r="M66" s="39"/>
      <c r="N66" s="2987" t="s">
        <v>360</v>
      </c>
      <c r="O66" s="2986"/>
      <c r="P66" s="39"/>
      <c r="Q66" s="39"/>
      <c r="R66" s="39"/>
      <c r="S66" s="39"/>
      <c r="T66" s="39"/>
      <c r="U66" s="39"/>
      <c r="V66" s="39"/>
      <c r="W66" s="39"/>
      <c r="X66" s="39"/>
      <c r="Y66" s="39"/>
      <c r="Z66" s="39"/>
      <c r="AA66" s="39"/>
      <c r="AB66" s="99"/>
      <c r="AC66" s="707"/>
      <c r="AD66" s="707"/>
      <c r="AE66" s="707"/>
      <c r="AF66" s="707"/>
      <c r="AG66" s="707"/>
      <c r="AH66" s="707"/>
      <c r="AI66" s="707"/>
      <c r="AJ66" s="707"/>
      <c r="AK66" s="707"/>
      <c r="AL66" s="707"/>
      <c r="AM66" s="707"/>
      <c r="AN66" s="707"/>
      <c r="AO66" s="216">
        <v>1</v>
      </c>
    </row>
    <row r="67" spans="1:41" s="113" customFormat="1" ht="24.95" customHeight="1">
      <c r="A67" s="39"/>
      <c r="B67" s="2987"/>
      <c r="C67" s="2988"/>
      <c r="D67" s="39"/>
      <c r="E67" s="39"/>
      <c r="F67" s="39"/>
      <c r="G67" s="39"/>
      <c r="H67" s="39"/>
      <c r="I67" s="39"/>
      <c r="J67" s="39"/>
      <c r="K67" s="39"/>
      <c r="L67" s="39"/>
      <c r="M67" s="39"/>
      <c r="N67" s="2711" t="s">
        <v>1269</v>
      </c>
      <c r="O67" s="2988" t="s">
        <v>363</v>
      </c>
      <c r="P67" s="39"/>
      <c r="Q67" s="39"/>
      <c r="R67" s="39"/>
      <c r="S67" s="39"/>
      <c r="T67" s="39"/>
      <c r="U67" s="39"/>
      <c r="V67" s="39"/>
      <c r="W67" s="39"/>
      <c r="X67" s="39"/>
      <c r="Y67" s="39"/>
      <c r="Z67" s="39"/>
      <c r="AA67" s="39"/>
      <c r="AB67" s="99"/>
      <c r="AC67" s="707"/>
      <c r="AD67" s="707"/>
      <c r="AE67" s="2990"/>
      <c r="AF67" s="2971" t="s">
        <v>364</v>
      </c>
      <c r="AG67" s="2973"/>
      <c r="AH67" s="2974"/>
      <c r="AI67" s="2971"/>
      <c r="AJ67" s="2971"/>
      <c r="AK67" s="2991"/>
      <c r="AL67" s="2971"/>
      <c r="AM67" s="2972"/>
      <c r="AN67" s="707"/>
      <c r="AO67" s="216">
        <v>1</v>
      </c>
    </row>
    <row r="68" spans="1:41" s="113" customFormat="1" ht="24.95" customHeight="1">
      <c r="A68" s="39"/>
      <c r="B68" s="2987" t="s">
        <v>367</v>
      </c>
      <c r="C68" s="2986"/>
      <c r="D68" s="39"/>
      <c r="E68" s="39"/>
      <c r="F68" s="39"/>
      <c r="G68" s="39"/>
      <c r="H68" s="39"/>
      <c r="I68" s="39"/>
      <c r="J68" s="39"/>
      <c r="K68" s="39"/>
      <c r="L68" s="39"/>
      <c r="M68" s="39"/>
      <c r="N68" s="2987"/>
      <c r="O68" s="2986"/>
      <c r="P68" s="39"/>
      <c r="Q68" s="39"/>
      <c r="R68" s="39"/>
      <c r="S68" s="39"/>
      <c r="T68" s="39"/>
      <c r="U68" s="39"/>
      <c r="V68" s="39"/>
      <c r="W68" s="39"/>
      <c r="X68" s="39"/>
      <c r="Y68" s="39"/>
      <c r="Z68" s="39"/>
      <c r="AA68" s="39"/>
      <c r="AB68" s="99"/>
      <c r="AC68" s="707"/>
      <c r="AD68" s="707"/>
      <c r="AE68" s="2971"/>
      <c r="AF68" s="2975"/>
      <c r="AG68" s="4036" t="s">
        <v>368</v>
      </c>
      <c r="AH68" s="4036"/>
      <c r="AI68" s="4036"/>
      <c r="AJ68" s="4036"/>
      <c r="AK68" s="4036"/>
      <c r="AL68" s="4036"/>
      <c r="AM68" s="2972"/>
      <c r="AN68" s="707"/>
      <c r="AO68" s="216">
        <v>1</v>
      </c>
    </row>
    <row r="69" spans="1:41" s="113" customFormat="1" ht="24.95" customHeight="1">
      <c r="A69" s="39"/>
      <c r="B69" s="2969" t="s">
        <v>275</v>
      </c>
      <c r="C69" s="2988" t="s">
        <v>372</v>
      </c>
      <c r="D69" s="39"/>
      <c r="E69" s="39"/>
      <c r="F69" s="39"/>
      <c r="G69" s="39"/>
      <c r="H69" s="39"/>
      <c r="I69" s="39"/>
      <c r="J69" s="39"/>
      <c r="K69" s="39"/>
      <c r="L69" s="39"/>
      <c r="M69" s="39"/>
      <c r="N69" s="2987" t="s">
        <v>373</v>
      </c>
      <c r="O69" s="2986"/>
      <c r="P69" s="39"/>
      <c r="Q69" s="39"/>
      <c r="R69" s="39"/>
      <c r="S69" s="39"/>
      <c r="T69" s="39"/>
      <c r="U69" s="39"/>
      <c r="V69" s="39"/>
      <c r="W69" s="39"/>
      <c r="X69" s="39"/>
      <c r="Y69" s="39"/>
      <c r="Z69" s="39"/>
      <c r="AA69" s="39"/>
      <c r="AB69" s="99"/>
      <c r="AC69" s="707"/>
      <c r="AD69" s="707"/>
      <c r="AE69" s="707"/>
      <c r="AF69" s="707"/>
      <c r="AG69" s="707"/>
      <c r="AH69" s="707"/>
      <c r="AI69" s="707"/>
      <c r="AJ69" s="707"/>
      <c r="AK69" s="707"/>
      <c r="AL69" s="707"/>
      <c r="AM69" s="707"/>
      <c r="AN69" s="707"/>
      <c r="AO69" s="216">
        <v>1</v>
      </c>
    </row>
    <row r="70" spans="1:41" s="112" customFormat="1" ht="24.95" customHeight="1">
      <c r="A70" s="39"/>
      <c r="B70" s="2987"/>
      <c r="C70" s="2986"/>
      <c r="D70" s="39"/>
      <c r="E70" s="39"/>
      <c r="F70" s="39"/>
      <c r="G70" s="39"/>
      <c r="H70" s="39"/>
      <c r="I70" s="39"/>
      <c r="J70" s="39"/>
      <c r="K70" s="39"/>
      <c r="L70" s="39"/>
      <c r="M70" s="39"/>
      <c r="N70" s="2711" t="s">
        <v>1269</v>
      </c>
      <c r="O70" s="2988" t="s">
        <v>380</v>
      </c>
      <c r="P70" s="39"/>
      <c r="Q70" s="39"/>
      <c r="R70" s="39"/>
      <c r="S70" s="39"/>
      <c r="T70" s="39"/>
      <c r="U70" s="39"/>
      <c r="V70" s="39"/>
      <c r="W70" s="39"/>
      <c r="X70" s="39"/>
      <c r="Y70" s="39"/>
      <c r="Z70" s="39"/>
      <c r="AA70" s="39"/>
      <c r="AB70" s="99"/>
      <c r="AC70" s="707"/>
      <c r="AD70" s="707"/>
      <c r="AE70" s="2990"/>
      <c r="AF70" s="2971" t="s">
        <v>381</v>
      </c>
      <c r="AG70" s="2973"/>
      <c r="AH70" s="2974"/>
      <c r="AI70" s="2971"/>
      <c r="AJ70" s="2971"/>
      <c r="AK70" s="2991"/>
      <c r="AL70" s="2971"/>
      <c r="AM70" s="2972"/>
      <c r="AN70" s="707"/>
      <c r="AO70" s="216">
        <v>1</v>
      </c>
    </row>
    <row r="71" spans="1:41" s="112" customFormat="1" ht="24.95" customHeight="1">
      <c r="A71" s="39"/>
      <c r="B71" s="2987" t="s">
        <v>384</v>
      </c>
      <c r="C71" s="2986"/>
      <c r="D71" s="39"/>
      <c r="E71" s="39"/>
      <c r="F71" s="39"/>
      <c r="G71" s="39"/>
      <c r="H71" s="39"/>
      <c r="I71" s="39"/>
      <c r="J71" s="39"/>
      <c r="K71" s="39"/>
      <c r="L71" s="39"/>
      <c r="M71" s="39"/>
      <c r="N71" s="2987"/>
      <c r="O71" s="2986"/>
      <c r="P71" s="39"/>
      <c r="Q71" s="39"/>
      <c r="R71" s="39"/>
      <c r="S71" s="39"/>
      <c r="T71" s="39"/>
      <c r="U71" s="39"/>
      <c r="V71" s="39"/>
      <c r="W71" s="39"/>
      <c r="X71" s="39"/>
      <c r="Y71" s="39"/>
      <c r="Z71" s="39"/>
      <c r="AA71" s="39"/>
      <c r="AB71" s="99"/>
      <c r="AC71" s="707"/>
      <c r="AD71" s="707"/>
      <c r="AE71" s="2971"/>
      <c r="AF71" s="2975"/>
      <c r="AG71" s="4036" t="s">
        <v>385</v>
      </c>
      <c r="AH71" s="4036"/>
      <c r="AI71" s="4036"/>
      <c r="AJ71" s="4036"/>
      <c r="AK71" s="4036"/>
      <c r="AL71" s="4036"/>
      <c r="AM71" s="2972"/>
      <c r="AN71" s="707"/>
      <c r="AO71" s="216">
        <v>1</v>
      </c>
    </row>
    <row r="72" spans="1:41" s="112" customFormat="1" ht="24.95" customHeight="1">
      <c r="A72" s="39"/>
      <c r="B72" s="2969" t="s">
        <v>275</v>
      </c>
      <c r="C72" s="2988" t="s">
        <v>390</v>
      </c>
      <c r="D72" s="39"/>
      <c r="E72" s="39"/>
      <c r="F72" s="39"/>
      <c r="G72" s="39"/>
      <c r="H72" s="39"/>
      <c r="I72" s="39"/>
      <c r="J72" s="39"/>
      <c r="K72" s="39"/>
      <c r="L72" s="39"/>
      <c r="M72" s="39"/>
      <c r="N72" s="2987" t="s">
        <v>391</v>
      </c>
      <c r="O72" s="2986"/>
      <c r="P72" s="39"/>
      <c r="Q72" s="39"/>
      <c r="R72" s="39"/>
      <c r="S72" s="39"/>
      <c r="T72" s="39"/>
      <c r="U72" s="39"/>
      <c r="V72" s="39"/>
      <c r="W72" s="39"/>
      <c r="X72" s="39"/>
      <c r="Y72" s="39"/>
      <c r="Z72" s="39"/>
      <c r="AA72" s="39"/>
      <c r="AB72" s="99"/>
      <c r="AC72" s="707"/>
      <c r="AD72" s="707"/>
      <c r="AE72" s="707"/>
      <c r="AF72" s="707"/>
      <c r="AG72" s="707"/>
      <c r="AH72" s="707"/>
      <c r="AI72" s="707"/>
      <c r="AJ72" s="707"/>
      <c r="AK72" s="707"/>
      <c r="AL72" s="707"/>
      <c r="AM72" s="707"/>
      <c r="AN72" s="707"/>
      <c r="AO72" s="216">
        <v>1</v>
      </c>
    </row>
    <row r="73" spans="1:41" s="112" customFormat="1" ht="24.95" customHeight="1">
      <c r="A73" s="39"/>
      <c r="B73" s="2987"/>
      <c r="C73" s="2986"/>
      <c r="D73" s="39"/>
      <c r="E73" s="39"/>
      <c r="F73" s="39"/>
      <c r="G73" s="39"/>
      <c r="H73" s="39"/>
      <c r="I73" s="39"/>
      <c r="J73" s="39"/>
      <c r="K73" s="39"/>
      <c r="L73" s="39"/>
      <c r="M73" s="39"/>
      <c r="N73" s="2711" t="s">
        <v>1269</v>
      </c>
      <c r="O73" s="2988" t="s">
        <v>394</v>
      </c>
      <c r="P73" s="39"/>
      <c r="Q73" s="39"/>
      <c r="R73" s="39"/>
      <c r="S73" s="39"/>
      <c r="T73" s="39"/>
      <c r="U73" s="39"/>
      <c r="V73" s="39"/>
      <c r="W73" s="39"/>
      <c r="X73" s="39"/>
      <c r="Y73" s="39"/>
      <c r="Z73" s="39"/>
      <c r="AA73" s="39"/>
      <c r="AB73" s="99"/>
      <c r="AC73" s="707"/>
      <c r="AD73" s="707"/>
      <c r="AE73" s="707"/>
      <c r="AF73" s="707"/>
      <c r="AG73" s="707"/>
      <c r="AH73" s="707"/>
      <c r="AI73" s="707"/>
      <c r="AJ73" s="707"/>
      <c r="AK73" s="707"/>
      <c r="AL73" s="707"/>
      <c r="AM73" s="707"/>
      <c r="AN73" s="707"/>
      <c r="AO73" s="216">
        <v>1</v>
      </c>
    </row>
    <row r="74" spans="1:41" s="112" customFormat="1" ht="24.95" customHeight="1">
      <c r="A74" s="39"/>
      <c r="B74" s="2987" t="s">
        <v>396</v>
      </c>
      <c r="C74" s="2988"/>
      <c r="D74" s="39"/>
      <c r="E74" s="39"/>
      <c r="F74" s="39"/>
      <c r="G74" s="39"/>
      <c r="H74" s="39"/>
      <c r="I74" s="39"/>
      <c r="J74" s="39"/>
      <c r="K74" s="39"/>
      <c r="L74" s="39"/>
      <c r="M74" s="39"/>
      <c r="N74" s="2987"/>
      <c r="O74" s="2986"/>
      <c r="P74" s="39"/>
      <c r="Q74" s="39"/>
      <c r="R74" s="39"/>
      <c r="S74" s="39"/>
      <c r="T74" s="39"/>
      <c r="U74" s="39"/>
      <c r="V74" s="39"/>
      <c r="W74" s="39"/>
      <c r="X74" s="39"/>
      <c r="Y74" s="39"/>
      <c r="Z74" s="39"/>
      <c r="AA74" s="39"/>
      <c r="AB74" s="99"/>
      <c r="AC74" s="707"/>
      <c r="AD74" s="707"/>
      <c r="AE74" s="707"/>
      <c r="AF74" s="707"/>
      <c r="AG74" s="707"/>
      <c r="AH74" s="707"/>
      <c r="AI74" s="707"/>
      <c r="AJ74" s="707"/>
      <c r="AK74" s="707"/>
      <c r="AL74" s="707"/>
      <c r="AM74" s="707"/>
      <c r="AN74" s="707"/>
      <c r="AO74" s="216">
        <v>1</v>
      </c>
    </row>
    <row r="75" spans="1:41" s="112" customFormat="1" ht="24.95" customHeight="1">
      <c r="A75" s="39"/>
      <c r="B75" s="2969" t="s">
        <v>275</v>
      </c>
      <c r="C75" s="2988" t="s">
        <v>399</v>
      </c>
      <c r="D75" s="39"/>
      <c r="E75" s="39"/>
      <c r="F75" s="39"/>
      <c r="G75" s="39"/>
      <c r="H75" s="39"/>
      <c r="I75" s="39"/>
      <c r="J75" s="39"/>
      <c r="K75" s="39"/>
      <c r="L75" s="39"/>
      <c r="M75" s="39"/>
      <c r="N75" s="2987" t="s">
        <v>400</v>
      </c>
      <c r="O75" s="2986"/>
      <c r="P75" s="39"/>
      <c r="Q75" s="39"/>
      <c r="R75" s="39"/>
      <c r="S75" s="39"/>
      <c r="T75" s="39"/>
      <c r="U75" s="39"/>
      <c r="V75" s="39"/>
      <c r="W75" s="39"/>
      <c r="X75" s="39"/>
      <c r="Y75" s="39"/>
      <c r="Z75" s="39"/>
      <c r="AA75" s="39"/>
      <c r="AB75" s="99"/>
      <c r="AC75" s="707"/>
      <c r="AD75" s="707"/>
      <c r="AE75" s="707"/>
      <c r="AF75" s="707"/>
      <c r="AG75" s="707"/>
      <c r="AH75" s="707"/>
      <c r="AI75" s="707"/>
      <c r="AJ75" s="707"/>
      <c r="AK75" s="707"/>
      <c r="AL75" s="707"/>
      <c r="AM75" s="707"/>
      <c r="AN75" s="707"/>
      <c r="AO75" s="216">
        <v>1</v>
      </c>
    </row>
    <row r="76" spans="1:41" s="112" customFormat="1" ht="24.95" customHeight="1">
      <c r="A76" s="39"/>
      <c r="B76" s="2987"/>
      <c r="C76" s="2986"/>
      <c r="D76" s="39"/>
      <c r="E76" s="39"/>
      <c r="F76" s="39"/>
      <c r="G76" s="39"/>
      <c r="H76" s="39"/>
      <c r="I76" s="39"/>
      <c r="J76" s="39"/>
      <c r="K76" s="39"/>
      <c r="L76" s="39"/>
      <c r="M76" s="39"/>
      <c r="N76" s="2711" t="s">
        <v>1269</v>
      </c>
      <c r="O76" s="2988" t="s">
        <v>402</v>
      </c>
      <c r="P76" s="39"/>
      <c r="Q76" s="39"/>
      <c r="R76" s="39"/>
      <c r="S76" s="39"/>
      <c r="T76" s="39"/>
      <c r="U76" s="39"/>
      <c r="V76" s="39"/>
      <c r="W76" s="39"/>
      <c r="X76" s="39"/>
      <c r="Y76" s="39"/>
      <c r="Z76" s="39"/>
      <c r="AA76" s="39"/>
      <c r="AB76" s="99"/>
      <c r="AC76" s="707"/>
      <c r="AD76" s="707"/>
      <c r="AE76" s="707"/>
      <c r="AF76" s="707"/>
      <c r="AG76" s="707"/>
      <c r="AH76" s="707"/>
      <c r="AI76" s="707"/>
      <c r="AJ76" s="707"/>
      <c r="AK76" s="707"/>
      <c r="AL76" s="707"/>
      <c r="AM76" s="707"/>
      <c r="AN76" s="707"/>
      <c r="AO76" s="216">
        <v>1</v>
      </c>
    </row>
    <row r="77" spans="1:41" s="112" customFormat="1" ht="24.95" customHeight="1">
      <c r="A77" s="39"/>
      <c r="B77" s="2987" t="s">
        <v>404</v>
      </c>
      <c r="C77" s="2986"/>
      <c r="D77" s="39"/>
      <c r="E77" s="39"/>
      <c r="F77" s="39"/>
      <c r="G77" s="39"/>
      <c r="H77" s="39"/>
      <c r="I77" s="39"/>
      <c r="J77" s="39"/>
      <c r="K77" s="39"/>
      <c r="L77" s="39"/>
      <c r="M77" s="39"/>
      <c r="N77" s="2987"/>
      <c r="O77" s="2986"/>
      <c r="P77" s="39"/>
      <c r="Q77" s="39"/>
      <c r="R77" s="39"/>
      <c r="S77" s="39"/>
      <c r="T77" s="39"/>
      <c r="U77" s="39"/>
      <c r="V77" s="39"/>
      <c r="W77" s="39"/>
      <c r="X77" s="39"/>
      <c r="Y77" s="39"/>
      <c r="Z77" s="39"/>
      <c r="AA77" s="39"/>
      <c r="AB77" s="99"/>
      <c r="AC77" s="707"/>
      <c r="AD77" s="707"/>
      <c r="AE77" s="707"/>
      <c r="AF77" s="707"/>
      <c r="AG77" s="707"/>
      <c r="AH77" s="707"/>
      <c r="AI77" s="707"/>
      <c r="AJ77" s="707"/>
      <c r="AK77" s="707"/>
      <c r="AL77" s="707"/>
      <c r="AM77" s="707"/>
      <c r="AN77" s="707"/>
      <c r="AO77" s="216">
        <v>1</v>
      </c>
    </row>
    <row r="78" spans="1:41" s="112" customFormat="1" ht="24.95" customHeight="1">
      <c r="A78" s="39"/>
      <c r="B78" s="2969" t="s">
        <v>275</v>
      </c>
      <c r="C78" s="2988" t="s">
        <v>407</v>
      </c>
      <c r="D78" s="39"/>
      <c r="E78" s="39"/>
      <c r="F78" s="39"/>
      <c r="G78" s="39"/>
      <c r="H78" s="39"/>
      <c r="I78" s="39"/>
      <c r="J78" s="39"/>
      <c r="K78" s="39"/>
      <c r="L78" s="39"/>
      <c r="M78" s="39"/>
      <c r="N78" s="2987" t="s">
        <v>408</v>
      </c>
      <c r="O78" s="2986"/>
      <c r="P78" s="39"/>
      <c r="Q78" s="39"/>
      <c r="R78" s="39"/>
      <c r="S78" s="39"/>
      <c r="T78" s="39"/>
      <c r="U78" s="39"/>
      <c r="V78" s="39"/>
      <c r="W78" s="39"/>
      <c r="X78" s="39"/>
      <c r="Y78" s="39"/>
      <c r="Z78" s="39"/>
      <c r="AA78" s="39"/>
      <c r="AB78" s="99"/>
      <c r="AC78" s="707"/>
      <c r="AD78" s="707"/>
      <c r="AE78" s="707"/>
      <c r="AF78" s="707"/>
      <c r="AG78" s="707"/>
      <c r="AH78" s="707"/>
      <c r="AI78" s="707"/>
      <c r="AJ78" s="707"/>
      <c r="AK78" s="707"/>
      <c r="AL78" s="707"/>
      <c r="AM78" s="707"/>
      <c r="AN78" s="707"/>
      <c r="AO78" s="216">
        <v>1</v>
      </c>
    </row>
    <row r="79" spans="1:41" s="112" customFormat="1" ht="24.95" customHeight="1">
      <c r="A79" s="39"/>
      <c r="B79" s="2987"/>
      <c r="C79" s="2986"/>
      <c r="D79" s="39"/>
      <c r="E79" s="39"/>
      <c r="F79" s="39"/>
      <c r="G79" s="39"/>
      <c r="H79" s="39"/>
      <c r="I79" s="39"/>
      <c r="J79" s="39"/>
      <c r="K79" s="39"/>
      <c r="L79" s="39"/>
      <c r="M79" s="39"/>
      <c r="N79" s="2711" t="s">
        <v>1269</v>
      </c>
      <c r="O79" s="2988" t="s">
        <v>411</v>
      </c>
      <c r="P79" s="39"/>
      <c r="Q79" s="39"/>
      <c r="R79" s="39"/>
      <c r="S79" s="39"/>
      <c r="T79" s="39"/>
      <c r="U79" s="39"/>
      <c r="V79" s="39"/>
      <c r="W79" s="39"/>
      <c r="X79" s="39"/>
      <c r="Y79" s="39"/>
      <c r="Z79" s="39"/>
      <c r="AA79" s="39"/>
      <c r="AB79" s="99"/>
      <c r="AC79" s="707"/>
      <c r="AD79" s="707"/>
      <c r="AE79" s="707"/>
      <c r="AF79" s="707"/>
      <c r="AG79" s="707"/>
      <c r="AH79" s="707"/>
      <c r="AI79" s="707"/>
      <c r="AJ79" s="707"/>
      <c r="AK79" s="707"/>
      <c r="AL79" s="707"/>
      <c r="AM79" s="707"/>
      <c r="AN79" s="707"/>
      <c r="AO79" s="216">
        <v>1</v>
      </c>
    </row>
    <row r="80" spans="1:41" s="112" customFormat="1" ht="24.95" customHeight="1">
      <c r="A80" s="39"/>
      <c r="B80" s="2987" t="s">
        <v>413</v>
      </c>
      <c r="C80" s="2986"/>
      <c r="D80" s="39"/>
      <c r="E80" s="39"/>
      <c r="F80" s="39"/>
      <c r="G80" s="39"/>
      <c r="H80" s="39"/>
      <c r="I80" s="39"/>
      <c r="J80" s="39"/>
      <c r="K80" s="39"/>
      <c r="L80" s="39"/>
      <c r="M80" s="39"/>
      <c r="N80" s="2711" t="s">
        <v>1269</v>
      </c>
      <c r="O80" s="2988" t="s">
        <v>414</v>
      </c>
      <c r="P80" s="39"/>
      <c r="Q80" s="39"/>
      <c r="R80" s="39"/>
      <c r="S80" s="39"/>
      <c r="T80" s="39"/>
      <c r="U80" s="39"/>
      <c r="V80" s="39"/>
      <c r="W80" s="39"/>
      <c r="X80" s="39"/>
      <c r="Y80" s="39"/>
      <c r="Z80" s="39"/>
      <c r="AA80" s="39"/>
      <c r="AB80" s="99"/>
      <c r="AC80" s="707"/>
      <c r="AD80" s="707"/>
      <c r="AE80" s="707"/>
      <c r="AF80" s="707"/>
      <c r="AG80" s="707"/>
      <c r="AH80" s="707"/>
      <c r="AI80" s="707"/>
      <c r="AJ80" s="707"/>
      <c r="AK80" s="707"/>
      <c r="AL80" s="707"/>
      <c r="AM80" s="707"/>
      <c r="AN80" s="707"/>
      <c r="AO80" s="216">
        <v>1</v>
      </c>
    </row>
    <row r="81" spans="1:41" s="112" customFormat="1" ht="24.95" customHeight="1">
      <c r="A81" s="39"/>
      <c r="B81" s="2969" t="s">
        <v>275</v>
      </c>
      <c r="C81" s="2988" t="s">
        <v>415</v>
      </c>
      <c r="D81" s="39"/>
      <c r="E81" s="39"/>
      <c r="F81" s="39"/>
      <c r="G81" s="39"/>
      <c r="H81" s="39"/>
      <c r="I81" s="39"/>
      <c r="J81" s="39"/>
      <c r="K81" s="39"/>
      <c r="L81" s="39"/>
      <c r="M81" s="39"/>
      <c r="N81" s="2711" t="s">
        <v>1269</v>
      </c>
      <c r="O81" s="2988" t="s">
        <v>416</v>
      </c>
      <c r="P81" s="39"/>
      <c r="Q81" s="39"/>
      <c r="R81" s="39"/>
      <c r="S81" s="39"/>
      <c r="T81" s="39"/>
      <c r="U81" s="39"/>
      <c r="V81" s="39"/>
      <c r="W81" s="39"/>
      <c r="X81" s="39"/>
      <c r="Y81" s="39"/>
      <c r="Z81" s="39"/>
      <c r="AA81" s="39"/>
      <c r="AB81" s="99"/>
      <c r="AC81" s="707"/>
      <c r="AD81" s="707"/>
      <c r="AE81" s="707"/>
      <c r="AF81" s="707"/>
      <c r="AG81" s="707"/>
      <c r="AH81" s="707"/>
      <c r="AI81" s="707"/>
      <c r="AJ81" s="707"/>
      <c r="AK81" s="707"/>
      <c r="AL81" s="707"/>
      <c r="AM81" s="707"/>
      <c r="AN81" s="707"/>
      <c r="AO81" s="216">
        <v>1</v>
      </c>
    </row>
    <row r="82" spans="1:41" s="112" customFormat="1" ht="24.95" customHeight="1">
      <c r="A82" s="39"/>
      <c r="B82" s="2987"/>
      <c r="C82" s="2988"/>
      <c r="D82" s="39"/>
      <c r="E82" s="39"/>
      <c r="F82" s="39"/>
      <c r="G82" s="39"/>
      <c r="H82" s="39"/>
      <c r="I82" s="39"/>
      <c r="J82" s="39"/>
      <c r="K82" s="39"/>
      <c r="L82" s="39"/>
      <c r="M82" s="39"/>
      <c r="N82" s="2986"/>
      <c r="O82" s="2986"/>
      <c r="P82" s="39"/>
      <c r="Q82" s="39"/>
      <c r="R82" s="39"/>
      <c r="S82" s="39"/>
      <c r="T82" s="39"/>
      <c r="U82" s="39"/>
      <c r="V82" s="39"/>
      <c r="W82" s="39"/>
      <c r="X82" s="39"/>
      <c r="Y82" s="39"/>
      <c r="Z82" s="39"/>
      <c r="AA82" s="39"/>
      <c r="AB82" s="99"/>
      <c r="AC82" s="707"/>
      <c r="AD82" s="707"/>
      <c r="AE82" s="707"/>
      <c r="AF82" s="707"/>
      <c r="AG82" s="707"/>
      <c r="AH82" s="707"/>
      <c r="AI82" s="707"/>
      <c r="AJ82" s="707"/>
      <c r="AK82" s="707"/>
      <c r="AL82" s="707"/>
      <c r="AM82" s="707"/>
      <c r="AN82" s="707"/>
      <c r="AO82" s="216">
        <v>1</v>
      </c>
    </row>
    <row r="83" spans="1:41" s="112" customFormat="1" ht="24.95" customHeight="1">
      <c r="A83" s="39"/>
      <c r="B83" s="2987" t="s">
        <v>420</v>
      </c>
      <c r="C83" s="2988"/>
      <c r="D83" s="39"/>
      <c r="E83" s="39"/>
      <c r="F83" s="39"/>
      <c r="G83" s="39"/>
      <c r="H83" s="39"/>
      <c r="I83" s="39"/>
      <c r="J83" s="39"/>
      <c r="K83" s="39"/>
      <c r="L83" s="39"/>
      <c r="M83" s="39"/>
      <c r="N83" s="2987" t="s">
        <v>421</v>
      </c>
      <c r="O83" s="2988"/>
      <c r="P83" s="39"/>
      <c r="Q83" s="39"/>
      <c r="R83" s="39"/>
      <c r="S83" s="39"/>
      <c r="T83" s="39"/>
      <c r="U83" s="39"/>
      <c r="V83" s="39"/>
      <c r="W83" s="39"/>
      <c r="X83" s="39"/>
      <c r="Y83" s="39"/>
      <c r="Z83" s="39"/>
      <c r="AA83" s="39"/>
      <c r="AB83" s="99"/>
      <c r="AC83" s="707"/>
      <c r="AD83" s="707"/>
      <c r="AE83" s="707"/>
      <c r="AF83" s="707"/>
      <c r="AG83" s="707"/>
      <c r="AH83" s="707"/>
      <c r="AI83" s="707"/>
      <c r="AJ83" s="707"/>
      <c r="AK83" s="707"/>
      <c r="AL83" s="707"/>
      <c r="AM83" s="707"/>
      <c r="AN83" s="707"/>
      <c r="AO83" s="216">
        <v>1</v>
      </c>
    </row>
    <row r="84" spans="1:41" s="112" customFormat="1" ht="24.95" customHeight="1">
      <c r="A84" s="39"/>
      <c r="B84" s="2969" t="s">
        <v>275</v>
      </c>
      <c r="C84" s="2988" t="s">
        <v>423</v>
      </c>
      <c r="D84" s="39"/>
      <c r="E84" s="39"/>
      <c r="F84" s="39"/>
      <c r="G84" s="39"/>
      <c r="H84" s="39"/>
      <c r="I84" s="39"/>
      <c r="J84" s="39"/>
      <c r="K84" s="39"/>
      <c r="L84" s="39"/>
      <c r="M84" s="39"/>
      <c r="N84" s="2711" t="s">
        <v>1269</v>
      </c>
      <c r="O84" s="2988" t="s">
        <v>424</v>
      </c>
      <c r="P84" s="39"/>
      <c r="Q84" s="39"/>
      <c r="R84" s="39"/>
      <c r="S84" s="39"/>
      <c r="T84" s="39"/>
      <c r="U84" s="39"/>
      <c r="V84" s="39"/>
      <c r="W84" s="39"/>
      <c r="X84" s="39"/>
      <c r="Y84" s="39"/>
      <c r="Z84" s="39"/>
      <c r="AA84" s="39"/>
      <c r="AB84" s="99"/>
      <c r="AC84" s="707"/>
      <c r="AD84" s="707"/>
      <c r="AE84" s="707"/>
      <c r="AF84" s="707"/>
      <c r="AG84" s="707"/>
      <c r="AH84" s="707"/>
      <c r="AI84" s="707"/>
      <c r="AJ84" s="707"/>
      <c r="AK84" s="707"/>
      <c r="AL84" s="707"/>
      <c r="AM84" s="707"/>
      <c r="AN84" s="707"/>
      <c r="AO84" s="216">
        <v>1</v>
      </c>
    </row>
    <row r="85" spans="1:41" s="112" customFormat="1" ht="24.95" customHeight="1">
      <c r="A85" s="39"/>
      <c r="B85" s="2987"/>
      <c r="C85" s="2988"/>
      <c r="D85" s="39"/>
      <c r="E85" s="39"/>
      <c r="F85" s="39"/>
      <c r="G85" s="39"/>
      <c r="H85" s="39"/>
      <c r="I85" s="39"/>
      <c r="J85" s="39"/>
      <c r="K85" s="39"/>
      <c r="L85" s="39"/>
      <c r="M85" s="39"/>
      <c r="N85" s="2711" t="s">
        <v>1269</v>
      </c>
      <c r="O85" s="2986"/>
      <c r="P85" s="39"/>
      <c r="Q85" s="39"/>
      <c r="R85" s="39"/>
      <c r="S85" s="39"/>
      <c r="T85" s="39"/>
      <c r="U85" s="39"/>
      <c r="V85" s="39"/>
      <c r="W85" s="39"/>
      <c r="X85" s="39"/>
      <c r="Y85" s="39"/>
      <c r="Z85" s="39"/>
      <c r="AA85" s="39"/>
      <c r="AB85" s="99"/>
      <c r="AC85" s="707"/>
      <c r="AD85" s="707"/>
      <c r="AE85" s="707"/>
      <c r="AF85" s="707"/>
      <c r="AG85" s="707"/>
      <c r="AH85" s="707"/>
      <c r="AI85" s="707"/>
      <c r="AJ85" s="707"/>
      <c r="AK85" s="707"/>
      <c r="AL85" s="707"/>
      <c r="AM85" s="707"/>
      <c r="AN85" s="707"/>
      <c r="AO85" s="216">
        <v>1</v>
      </c>
    </row>
    <row r="86" spans="1:41" ht="24.95" customHeight="1">
      <c r="A86" s="39"/>
      <c r="B86" s="2987" t="s">
        <v>425</v>
      </c>
      <c r="C86" s="2988"/>
      <c r="D86" s="39"/>
      <c r="E86" s="39"/>
      <c r="F86" s="39"/>
      <c r="G86" s="39"/>
      <c r="H86" s="39"/>
      <c r="I86" s="39"/>
      <c r="J86" s="39"/>
      <c r="K86" s="39"/>
      <c r="L86" s="39"/>
      <c r="M86" s="39"/>
      <c r="N86" s="2987" t="s">
        <v>426</v>
      </c>
      <c r="O86" s="2988"/>
      <c r="P86" s="39"/>
      <c r="Q86" s="39"/>
      <c r="R86" s="39"/>
      <c r="S86" s="39"/>
      <c r="T86" s="39"/>
      <c r="U86" s="39"/>
      <c r="V86" s="39"/>
      <c r="W86" s="39"/>
      <c r="X86" s="39"/>
      <c r="Y86" s="39"/>
      <c r="Z86" s="39"/>
      <c r="AA86" s="39"/>
      <c r="AB86" s="99"/>
      <c r="AC86" s="707"/>
      <c r="AD86" s="707"/>
      <c r="AE86" s="707"/>
      <c r="AF86" s="707"/>
      <c r="AG86" s="707"/>
      <c r="AH86" s="707"/>
      <c r="AI86" s="707"/>
      <c r="AJ86" s="707"/>
      <c r="AK86" s="707"/>
      <c r="AL86" s="707"/>
      <c r="AM86" s="707"/>
      <c r="AN86" s="707"/>
      <c r="AO86" s="216">
        <v>1</v>
      </c>
    </row>
    <row r="87" spans="1:41" ht="24.95" customHeight="1">
      <c r="A87" s="39"/>
      <c r="B87" s="2969" t="s">
        <v>275</v>
      </c>
      <c r="C87" s="2988" t="s">
        <v>427</v>
      </c>
      <c r="D87" s="39"/>
      <c r="E87" s="39"/>
      <c r="F87" s="39"/>
      <c r="G87" s="39"/>
      <c r="H87" s="39"/>
      <c r="I87" s="39"/>
      <c r="J87" s="39"/>
      <c r="K87" s="39"/>
      <c r="L87" s="39"/>
      <c r="M87" s="39"/>
      <c r="N87" s="2711" t="s">
        <v>1269</v>
      </c>
      <c r="O87" s="2988" t="s">
        <v>428</v>
      </c>
      <c r="P87" s="39"/>
      <c r="Q87" s="39"/>
      <c r="R87" s="39"/>
      <c r="S87" s="39"/>
      <c r="T87" s="39"/>
      <c r="U87" s="39"/>
      <c r="V87" s="39"/>
      <c r="W87" s="39"/>
      <c r="X87" s="39"/>
      <c r="Y87" s="39"/>
      <c r="Z87" s="39"/>
      <c r="AA87" s="39"/>
      <c r="AB87" s="99"/>
      <c r="AC87" s="707"/>
      <c r="AD87" s="707"/>
      <c r="AE87" s="707"/>
      <c r="AF87" s="707"/>
      <c r="AG87" s="707"/>
      <c r="AH87" s="707"/>
      <c r="AI87" s="707"/>
      <c r="AJ87" s="707"/>
      <c r="AK87" s="707"/>
      <c r="AL87" s="707"/>
      <c r="AM87" s="707"/>
      <c r="AN87" s="707"/>
      <c r="AO87" s="216">
        <v>1</v>
      </c>
    </row>
    <row r="88" spans="1:41" ht="24.95" customHeight="1">
      <c r="A88" s="39"/>
      <c r="B88" s="2987"/>
      <c r="C88" s="2988"/>
      <c r="D88" s="39"/>
      <c r="E88" s="39"/>
      <c r="F88" s="39"/>
      <c r="G88" s="39"/>
      <c r="H88" s="39"/>
      <c r="I88" s="39"/>
      <c r="J88" s="39"/>
      <c r="K88" s="39"/>
      <c r="L88" s="39"/>
      <c r="M88" s="39"/>
      <c r="N88" s="2711" t="s">
        <v>1269</v>
      </c>
      <c r="O88" s="2986"/>
      <c r="P88" s="39"/>
      <c r="Q88" s="39"/>
      <c r="R88" s="39"/>
      <c r="S88" s="39"/>
      <c r="T88" s="39"/>
      <c r="U88" s="39"/>
      <c r="V88" s="39"/>
      <c r="W88" s="39"/>
      <c r="X88" s="39"/>
      <c r="Y88" s="39"/>
      <c r="Z88" s="39"/>
      <c r="AA88" s="39"/>
      <c r="AB88" s="99"/>
      <c r="AC88" s="707"/>
      <c r="AD88" s="707"/>
      <c r="AE88" s="707"/>
      <c r="AF88" s="707"/>
      <c r="AG88" s="707"/>
      <c r="AH88" s="707"/>
      <c r="AI88" s="707"/>
      <c r="AJ88" s="707"/>
      <c r="AK88" s="707"/>
      <c r="AL88" s="707"/>
      <c r="AM88" s="707"/>
      <c r="AN88" s="707"/>
      <c r="AO88" s="216">
        <v>1</v>
      </c>
    </row>
    <row r="89" spans="1:41" ht="24.95" customHeight="1">
      <c r="A89" s="39"/>
      <c r="B89" s="2987" t="s">
        <v>434</v>
      </c>
      <c r="C89" s="2988"/>
      <c r="D89" s="39"/>
      <c r="E89" s="39"/>
      <c r="F89" s="39"/>
      <c r="G89" s="39"/>
      <c r="H89" s="39"/>
      <c r="I89" s="39"/>
      <c r="J89" s="39"/>
      <c r="K89" s="39"/>
      <c r="L89" s="39"/>
      <c r="M89" s="39"/>
      <c r="N89" s="2987" t="s">
        <v>435</v>
      </c>
      <c r="O89" s="2986"/>
      <c r="P89" s="39"/>
      <c r="Q89" s="39"/>
      <c r="R89" s="39"/>
      <c r="S89" s="39"/>
      <c r="T89" s="39"/>
      <c r="U89" s="39"/>
      <c r="V89" s="39"/>
      <c r="W89" s="39"/>
      <c r="X89" s="39"/>
      <c r="Y89" s="39"/>
      <c r="Z89" s="39"/>
      <c r="AA89" s="39"/>
      <c r="AB89" s="99"/>
      <c r="AC89" s="707"/>
      <c r="AD89" s="707"/>
      <c r="AE89" s="707"/>
      <c r="AF89" s="707"/>
      <c r="AG89" s="707"/>
      <c r="AH89" s="707"/>
      <c r="AI89" s="707"/>
      <c r="AJ89" s="707"/>
      <c r="AK89" s="707"/>
      <c r="AL89" s="707"/>
      <c r="AM89" s="707"/>
      <c r="AN89" s="707"/>
      <c r="AO89" s="216">
        <v>1</v>
      </c>
    </row>
    <row r="90" spans="1:41" ht="24.95" customHeight="1">
      <c r="A90" s="39"/>
      <c r="B90" s="2969" t="s">
        <v>275</v>
      </c>
      <c r="C90" s="2988" t="s">
        <v>438</v>
      </c>
      <c r="D90" s="39"/>
      <c r="E90" s="39"/>
      <c r="F90" s="39"/>
      <c r="G90" s="39"/>
      <c r="H90" s="39"/>
      <c r="I90" s="39"/>
      <c r="J90" s="39"/>
      <c r="K90" s="39"/>
      <c r="L90" s="39"/>
      <c r="M90" s="39"/>
      <c r="N90" s="2711" t="s">
        <v>1269</v>
      </c>
      <c r="O90" s="2988" t="s">
        <v>439</v>
      </c>
      <c r="P90" s="39"/>
      <c r="Q90" s="39"/>
      <c r="R90" s="39"/>
      <c r="S90" s="39"/>
      <c r="T90" s="39"/>
      <c r="U90" s="39"/>
      <c r="V90" s="39"/>
      <c r="W90" s="39"/>
      <c r="X90" s="39"/>
      <c r="Y90" s="39"/>
      <c r="Z90" s="39"/>
      <c r="AA90" s="39"/>
      <c r="AB90" s="99"/>
      <c r="AC90" s="707"/>
      <c r="AD90" s="707"/>
      <c r="AE90" s="707"/>
      <c r="AF90" s="707"/>
      <c r="AG90" s="707"/>
      <c r="AH90" s="707"/>
      <c r="AI90" s="707"/>
      <c r="AJ90" s="707"/>
      <c r="AK90" s="707"/>
      <c r="AL90" s="707"/>
      <c r="AM90" s="707"/>
      <c r="AN90" s="707"/>
      <c r="AO90" s="216">
        <v>1</v>
      </c>
    </row>
    <row r="91" spans="1:41" ht="24.95" customHeight="1">
      <c r="A91" s="39"/>
      <c r="B91" s="2969" t="s">
        <v>275</v>
      </c>
      <c r="C91" s="2988" t="s">
        <v>441</v>
      </c>
      <c r="D91" s="39"/>
      <c r="E91" s="39"/>
      <c r="F91" s="39"/>
      <c r="G91" s="39"/>
      <c r="H91" s="39"/>
      <c r="I91" s="39"/>
      <c r="J91" s="39"/>
      <c r="K91" s="39"/>
      <c r="L91" s="39"/>
      <c r="M91" s="39"/>
      <c r="N91" s="2711" t="s">
        <v>1269</v>
      </c>
      <c r="O91" s="2988" t="s">
        <v>442</v>
      </c>
      <c r="P91" s="39"/>
      <c r="Q91" s="39"/>
      <c r="R91" s="39"/>
      <c r="S91" s="39"/>
      <c r="T91" s="39"/>
      <c r="U91" s="39"/>
      <c r="V91" s="39"/>
      <c r="W91" s="39"/>
      <c r="X91" s="39"/>
      <c r="Y91" s="39"/>
      <c r="Z91" s="39"/>
      <c r="AA91" s="39"/>
      <c r="AB91" s="99"/>
      <c r="AC91" s="707"/>
      <c r="AD91" s="707"/>
      <c r="AE91" s="707"/>
      <c r="AF91" s="707"/>
      <c r="AG91" s="707"/>
      <c r="AH91" s="707"/>
      <c r="AI91" s="707"/>
      <c r="AJ91" s="707"/>
      <c r="AK91" s="707"/>
      <c r="AL91" s="707"/>
      <c r="AM91" s="707"/>
      <c r="AN91" s="707"/>
      <c r="AO91" s="216">
        <v>1</v>
      </c>
    </row>
    <row r="92" spans="1:41" ht="24.95" customHeight="1">
      <c r="A92" s="39"/>
      <c r="B92" s="2987"/>
      <c r="C92" s="2988"/>
      <c r="D92" s="39"/>
      <c r="E92" s="39"/>
      <c r="F92" s="39"/>
      <c r="G92" s="39"/>
      <c r="H92" s="39"/>
      <c r="I92" s="39"/>
      <c r="J92" s="39"/>
      <c r="K92" s="39"/>
      <c r="L92" s="39"/>
      <c r="M92" s="39"/>
      <c r="N92" s="2987"/>
      <c r="O92" s="2986"/>
      <c r="P92" s="39"/>
      <c r="Q92" s="39"/>
      <c r="R92" s="39"/>
      <c r="S92" s="39"/>
      <c r="T92" s="39"/>
      <c r="U92" s="39"/>
      <c r="V92" s="39"/>
      <c r="W92" s="39"/>
      <c r="X92" s="39"/>
      <c r="Y92" s="39"/>
      <c r="Z92" s="39"/>
      <c r="AA92" s="39"/>
      <c r="AB92" s="99"/>
      <c r="AC92" s="707"/>
      <c r="AD92" s="707"/>
      <c r="AE92" s="707"/>
      <c r="AF92" s="707"/>
      <c r="AG92" s="707"/>
      <c r="AH92" s="707"/>
      <c r="AI92" s="707"/>
      <c r="AJ92" s="707"/>
      <c r="AK92" s="707"/>
      <c r="AL92" s="707"/>
      <c r="AM92" s="707"/>
      <c r="AN92" s="707"/>
      <c r="AO92" s="216">
        <v>1</v>
      </c>
    </row>
    <row r="93" spans="1:41" ht="24.95" customHeight="1">
      <c r="A93" s="39"/>
      <c r="B93" s="2987" t="s">
        <v>445</v>
      </c>
      <c r="C93" s="2988"/>
      <c r="D93" s="39"/>
      <c r="E93" s="39"/>
      <c r="F93" s="39"/>
      <c r="G93" s="39"/>
      <c r="H93" s="39"/>
      <c r="I93" s="39"/>
      <c r="J93" s="39"/>
      <c r="K93" s="39"/>
      <c r="L93" s="39"/>
      <c r="M93" s="39"/>
      <c r="N93" s="2987" t="s">
        <v>446</v>
      </c>
      <c r="O93" s="2986"/>
      <c r="P93" s="39"/>
      <c r="Q93" s="39"/>
      <c r="R93" s="39"/>
      <c r="S93" s="39"/>
      <c r="T93" s="39"/>
      <c r="U93" s="39"/>
      <c r="V93" s="39"/>
      <c r="W93" s="39"/>
      <c r="X93" s="39"/>
      <c r="Y93" s="39"/>
      <c r="Z93" s="39"/>
      <c r="AA93" s="39"/>
      <c r="AB93" s="99"/>
      <c r="AC93" s="707"/>
      <c r="AD93" s="707"/>
      <c r="AE93" s="707"/>
      <c r="AF93" s="707"/>
      <c r="AG93" s="707"/>
      <c r="AH93" s="707"/>
      <c r="AI93" s="707"/>
      <c r="AJ93" s="707"/>
      <c r="AK93" s="707"/>
      <c r="AL93" s="707"/>
      <c r="AM93" s="707"/>
      <c r="AN93" s="707"/>
      <c r="AO93" s="216">
        <v>1</v>
      </c>
    </row>
    <row r="94" spans="1:41" ht="24.95" customHeight="1">
      <c r="A94" s="39"/>
      <c r="B94" s="2969" t="s">
        <v>275</v>
      </c>
      <c r="C94" s="2988" t="s">
        <v>448</v>
      </c>
      <c r="D94" s="39"/>
      <c r="E94" s="39"/>
      <c r="F94" s="39"/>
      <c r="G94" s="39"/>
      <c r="H94" s="39"/>
      <c r="I94" s="39"/>
      <c r="J94" s="39"/>
      <c r="K94" s="39"/>
      <c r="L94" s="39"/>
      <c r="M94" s="39"/>
      <c r="N94" s="2711" t="s">
        <v>1269</v>
      </c>
      <c r="O94" s="2988" t="s">
        <v>449</v>
      </c>
      <c r="P94" s="39"/>
      <c r="Q94" s="39"/>
      <c r="R94" s="39"/>
      <c r="S94" s="39"/>
      <c r="T94" s="39"/>
      <c r="U94" s="39"/>
      <c r="V94" s="39"/>
      <c r="W94" s="39"/>
      <c r="X94" s="39"/>
      <c r="Y94" s="39"/>
      <c r="Z94" s="39"/>
      <c r="AA94" s="39"/>
      <c r="AB94" s="99"/>
      <c r="AC94" s="707"/>
      <c r="AD94" s="707"/>
      <c r="AE94" s="707"/>
      <c r="AF94" s="707"/>
      <c r="AG94" s="707"/>
      <c r="AH94" s="707"/>
      <c r="AI94" s="707"/>
      <c r="AJ94" s="707"/>
      <c r="AK94" s="707"/>
      <c r="AL94" s="707"/>
      <c r="AM94" s="707"/>
      <c r="AN94" s="707"/>
      <c r="AO94" s="216">
        <v>1</v>
      </c>
    </row>
    <row r="95" spans="1:41" ht="24.95" customHeight="1">
      <c r="A95" s="39"/>
      <c r="B95" s="2987"/>
      <c r="C95" s="2988"/>
      <c r="D95" s="39"/>
      <c r="E95" s="39"/>
      <c r="F95" s="39"/>
      <c r="G95" s="39"/>
      <c r="H95" s="39"/>
      <c r="I95" s="39"/>
      <c r="J95" s="39"/>
      <c r="K95" s="39"/>
      <c r="L95" s="39"/>
      <c r="M95" s="39"/>
      <c r="N95" s="2987"/>
      <c r="O95" s="2986"/>
      <c r="P95" s="39"/>
      <c r="Q95" s="39"/>
      <c r="R95" s="39"/>
      <c r="S95" s="39"/>
      <c r="T95" s="39"/>
      <c r="U95" s="39"/>
      <c r="V95" s="39"/>
      <c r="W95" s="39"/>
      <c r="X95" s="39"/>
      <c r="Y95" s="39"/>
      <c r="Z95" s="39"/>
      <c r="AA95" s="39"/>
      <c r="AB95" s="99"/>
      <c r="AC95" s="707"/>
      <c r="AD95" s="707"/>
      <c r="AE95" s="707"/>
      <c r="AF95" s="707"/>
      <c r="AG95" s="707"/>
      <c r="AH95" s="707"/>
      <c r="AI95" s="707"/>
      <c r="AJ95" s="707"/>
      <c r="AK95" s="707"/>
      <c r="AL95" s="707"/>
      <c r="AM95" s="707"/>
      <c r="AN95" s="707"/>
      <c r="AO95" s="216">
        <v>1</v>
      </c>
    </row>
    <row r="96" spans="1:41" ht="24.95" customHeight="1">
      <c r="A96" s="39"/>
      <c r="B96" s="2987" t="s">
        <v>452</v>
      </c>
      <c r="C96" s="2988"/>
      <c r="D96" s="39"/>
      <c r="E96" s="39"/>
      <c r="F96" s="39"/>
      <c r="G96" s="39"/>
      <c r="H96" s="39"/>
      <c r="I96" s="39"/>
      <c r="J96" s="39"/>
      <c r="K96" s="39"/>
      <c r="L96" s="39"/>
      <c r="M96" s="39"/>
      <c r="N96" s="2987" t="s">
        <v>453</v>
      </c>
      <c r="O96" s="2988"/>
      <c r="P96" s="39"/>
      <c r="Q96" s="39"/>
      <c r="R96" s="39"/>
      <c r="S96" s="39"/>
      <c r="T96" s="39"/>
      <c r="U96" s="39"/>
      <c r="V96" s="39"/>
      <c r="W96" s="39"/>
      <c r="X96" s="39"/>
      <c r="Y96" s="39"/>
      <c r="Z96" s="39"/>
      <c r="AA96" s="39"/>
      <c r="AB96" s="99"/>
      <c r="AC96" s="707"/>
      <c r="AD96" s="707"/>
      <c r="AE96" s="707"/>
      <c r="AF96" s="707"/>
      <c r="AG96" s="707"/>
      <c r="AH96" s="707"/>
      <c r="AI96" s="707"/>
      <c r="AJ96" s="707"/>
      <c r="AK96" s="707"/>
      <c r="AL96" s="707"/>
      <c r="AM96" s="707"/>
      <c r="AN96" s="707"/>
      <c r="AO96" s="216">
        <v>1</v>
      </c>
    </row>
    <row r="97" spans="1:41" ht="24.95" customHeight="1">
      <c r="A97" s="39"/>
      <c r="B97" s="2969" t="s">
        <v>275</v>
      </c>
      <c r="C97" s="2988" t="s">
        <v>455</v>
      </c>
      <c r="D97" s="39"/>
      <c r="E97" s="39"/>
      <c r="F97" s="39"/>
      <c r="G97" s="39"/>
      <c r="H97" s="39"/>
      <c r="I97" s="39"/>
      <c r="J97" s="39"/>
      <c r="K97" s="39"/>
      <c r="L97" s="39"/>
      <c r="M97" s="39"/>
      <c r="N97" s="2711" t="s">
        <v>1269</v>
      </c>
      <c r="O97" s="2988" t="s">
        <v>456</v>
      </c>
      <c r="P97" s="39"/>
      <c r="Q97" s="39"/>
      <c r="R97" s="39"/>
      <c r="S97" s="39"/>
      <c r="T97" s="39"/>
      <c r="U97" s="39"/>
      <c r="V97" s="39"/>
      <c r="W97" s="39"/>
      <c r="X97" s="39"/>
      <c r="Y97" s="39"/>
      <c r="Z97" s="39"/>
      <c r="AA97" s="39"/>
      <c r="AB97" s="99"/>
      <c r="AC97" s="707"/>
      <c r="AD97" s="707"/>
      <c r="AE97" s="707"/>
      <c r="AF97" s="707"/>
      <c r="AG97" s="707"/>
      <c r="AH97" s="707"/>
      <c r="AI97" s="707"/>
      <c r="AJ97" s="707"/>
      <c r="AK97" s="707"/>
      <c r="AL97" s="707"/>
      <c r="AM97" s="707"/>
      <c r="AN97" s="707"/>
      <c r="AO97" s="216">
        <v>1</v>
      </c>
    </row>
    <row r="98" spans="1:41" ht="24.95" customHeight="1">
      <c r="A98" s="39"/>
      <c r="B98" s="2987"/>
      <c r="C98" s="2988"/>
      <c r="D98" s="39"/>
      <c r="E98" s="39"/>
      <c r="F98" s="39"/>
      <c r="G98" s="39"/>
      <c r="H98" s="39"/>
      <c r="I98" s="39"/>
      <c r="J98" s="39"/>
      <c r="K98" s="39"/>
      <c r="L98" s="39"/>
      <c r="M98" s="39"/>
      <c r="N98" s="2987"/>
      <c r="O98" s="2986"/>
      <c r="P98" s="39"/>
      <c r="Q98" s="39"/>
      <c r="R98" s="39"/>
      <c r="S98" s="39"/>
      <c r="T98" s="39"/>
      <c r="U98" s="39"/>
      <c r="V98" s="39"/>
      <c r="W98" s="39"/>
      <c r="X98" s="39"/>
      <c r="Y98" s="39"/>
      <c r="Z98" s="39"/>
      <c r="AA98" s="39"/>
      <c r="AB98" s="99"/>
      <c r="AC98" s="707"/>
      <c r="AD98" s="707"/>
      <c r="AE98" s="707"/>
      <c r="AF98" s="707"/>
      <c r="AG98" s="707"/>
      <c r="AH98" s="707"/>
      <c r="AI98" s="707"/>
      <c r="AJ98" s="707"/>
      <c r="AK98" s="707"/>
      <c r="AL98" s="707"/>
      <c r="AM98" s="707"/>
      <c r="AN98" s="707"/>
      <c r="AO98" s="216">
        <v>1</v>
      </c>
    </row>
    <row r="99" spans="1:41" ht="24.95" customHeight="1">
      <c r="A99" s="39"/>
      <c r="B99" s="2987" t="s">
        <v>459</v>
      </c>
      <c r="C99" s="2986"/>
      <c r="D99" s="39"/>
      <c r="E99" s="39"/>
      <c r="F99" s="39"/>
      <c r="G99" s="39"/>
      <c r="H99" s="39"/>
      <c r="I99" s="39"/>
      <c r="J99" s="39"/>
      <c r="K99" s="39"/>
      <c r="L99" s="39"/>
      <c r="M99" s="39"/>
      <c r="N99" s="2987" t="s">
        <v>460</v>
      </c>
      <c r="O99" s="2986"/>
      <c r="P99" s="39"/>
      <c r="Q99" s="39"/>
      <c r="R99" s="39"/>
      <c r="S99" s="39"/>
      <c r="T99" s="39"/>
      <c r="U99" s="39"/>
      <c r="V99" s="39"/>
      <c r="W99" s="39"/>
      <c r="X99" s="39"/>
      <c r="Y99" s="39"/>
      <c r="Z99" s="39"/>
      <c r="AA99" s="39"/>
      <c r="AB99" s="99"/>
      <c r="AC99" s="707"/>
      <c r="AD99" s="707"/>
      <c r="AE99" s="707"/>
      <c r="AF99" s="707"/>
      <c r="AG99" s="707"/>
      <c r="AH99" s="707"/>
      <c r="AI99" s="707"/>
      <c r="AJ99" s="707"/>
      <c r="AK99" s="707"/>
      <c r="AL99" s="707"/>
      <c r="AM99" s="707"/>
      <c r="AN99" s="707"/>
      <c r="AO99" s="216">
        <v>1</v>
      </c>
    </row>
    <row r="100" spans="1:41" ht="24.95" customHeight="1">
      <c r="A100" s="39"/>
      <c r="B100" s="2969" t="s">
        <v>275</v>
      </c>
      <c r="C100" s="2988" t="s">
        <v>462</v>
      </c>
      <c r="D100" s="39"/>
      <c r="E100" s="39"/>
      <c r="F100" s="39"/>
      <c r="G100" s="39"/>
      <c r="H100" s="39"/>
      <c r="I100" s="39"/>
      <c r="J100" s="39"/>
      <c r="K100" s="39"/>
      <c r="L100" s="39"/>
      <c r="M100" s="39"/>
      <c r="N100" s="2711" t="s">
        <v>1269</v>
      </c>
      <c r="O100" s="2988" t="s">
        <v>463</v>
      </c>
      <c r="P100" s="39"/>
      <c r="Q100" s="39"/>
      <c r="R100" s="39"/>
      <c r="S100" s="39"/>
      <c r="T100" s="39"/>
      <c r="U100" s="39"/>
      <c r="V100" s="39"/>
      <c r="W100" s="39"/>
      <c r="X100" s="39"/>
      <c r="Y100" s="39"/>
      <c r="Z100" s="39"/>
      <c r="AA100" s="39"/>
      <c r="AB100" s="99"/>
      <c r="AC100" s="707"/>
      <c r="AD100" s="707"/>
      <c r="AE100" s="707"/>
      <c r="AF100" s="707"/>
      <c r="AG100" s="707"/>
      <c r="AH100" s="707"/>
      <c r="AI100" s="707"/>
      <c r="AJ100" s="707"/>
      <c r="AK100" s="707"/>
      <c r="AL100" s="707"/>
      <c r="AM100" s="707"/>
      <c r="AN100" s="707"/>
      <c r="AO100" s="216">
        <v>1</v>
      </c>
    </row>
    <row r="101" spans="1:41" ht="24.95" customHeight="1">
      <c r="A101" s="39"/>
      <c r="B101" s="2711" t="s">
        <v>1269</v>
      </c>
      <c r="C101" s="2988" t="s">
        <v>465</v>
      </c>
      <c r="D101" s="39"/>
      <c r="E101" s="39"/>
      <c r="F101" s="39"/>
      <c r="G101" s="39"/>
      <c r="H101" s="39"/>
      <c r="I101" s="39"/>
      <c r="J101" s="39"/>
      <c r="K101" s="39"/>
      <c r="L101" s="39"/>
      <c r="M101" s="39"/>
      <c r="N101" s="2987"/>
      <c r="O101" s="2986"/>
      <c r="P101" s="39"/>
      <c r="Q101" s="39"/>
      <c r="R101" s="39"/>
      <c r="S101" s="39"/>
      <c r="T101" s="39"/>
      <c r="U101" s="39"/>
      <c r="V101" s="39"/>
      <c r="W101" s="39"/>
      <c r="X101" s="39"/>
      <c r="Y101" s="39"/>
      <c r="Z101" s="39"/>
      <c r="AA101" s="39"/>
      <c r="AB101" s="99"/>
      <c r="AC101" s="707"/>
      <c r="AD101" s="707"/>
      <c r="AE101" s="707"/>
      <c r="AF101" s="707"/>
      <c r="AG101" s="707"/>
      <c r="AH101" s="707"/>
      <c r="AI101" s="707"/>
      <c r="AJ101" s="707"/>
      <c r="AK101" s="707"/>
      <c r="AL101" s="707"/>
      <c r="AM101" s="707"/>
      <c r="AN101" s="707"/>
      <c r="AO101" s="216">
        <v>1</v>
      </c>
    </row>
    <row r="102" spans="1:41" ht="24.95" customHeight="1">
      <c r="A102" s="39"/>
      <c r="B102" s="2987"/>
      <c r="C102" s="2986"/>
      <c r="D102" s="39"/>
      <c r="E102" s="39"/>
      <c r="F102" s="39"/>
      <c r="G102" s="39"/>
      <c r="H102" s="39"/>
      <c r="I102" s="39"/>
      <c r="J102" s="39"/>
      <c r="K102" s="39"/>
      <c r="L102" s="39"/>
      <c r="M102" s="39"/>
      <c r="N102" s="2987" t="s">
        <v>467</v>
      </c>
      <c r="O102" s="2986"/>
      <c r="P102" s="39"/>
      <c r="Q102" s="39"/>
      <c r="R102" s="39"/>
      <c r="S102" s="39"/>
      <c r="T102" s="39"/>
      <c r="U102" s="39"/>
      <c r="V102" s="39"/>
      <c r="W102" s="39"/>
      <c r="X102" s="39"/>
      <c r="Y102" s="39"/>
      <c r="Z102" s="39"/>
      <c r="AA102" s="39"/>
      <c r="AB102" s="99"/>
      <c r="AC102" s="707"/>
      <c r="AD102" s="707"/>
      <c r="AE102" s="707"/>
      <c r="AF102" s="707"/>
      <c r="AG102" s="707"/>
      <c r="AH102" s="707"/>
      <c r="AI102" s="707"/>
      <c r="AJ102" s="707"/>
      <c r="AK102" s="707"/>
      <c r="AL102" s="707"/>
      <c r="AM102" s="707"/>
      <c r="AN102" s="707"/>
      <c r="AO102" s="216">
        <v>1</v>
      </c>
    </row>
    <row r="103" spans="1:41" ht="24.95" customHeight="1">
      <c r="A103" s="39"/>
      <c r="B103" s="2987" t="s">
        <v>469</v>
      </c>
      <c r="C103" s="2986"/>
      <c r="D103" s="39"/>
      <c r="E103" s="39"/>
      <c r="F103" s="39"/>
      <c r="G103" s="39"/>
      <c r="H103" s="39"/>
      <c r="I103" s="39"/>
      <c r="J103" s="39"/>
      <c r="K103" s="39"/>
      <c r="L103" s="39"/>
      <c r="M103" s="39"/>
      <c r="N103" s="2711" t="s">
        <v>1269</v>
      </c>
      <c r="O103" s="2988" t="s">
        <v>470</v>
      </c>
      <c r="P103" s="39"/>
      <c r="Q103" s="39"/>
      <c r="R103" s="39"/>
      <c r="S103" s="39"/>
      <c r="T103" s="39"/>
      <c r="U103" s="39"/>
      <c r="V103" s="39"/>
      <c r="W103" s="39"/>
      <c r="X103" s="39"/>
      <c r="Y103" s="39"/>
      <c r="Z103" s="39"/>
      <c r="AA103" s="39"/>
      <c r="AB103" s="99"/>
      <c r="AC103" s="707"/>
      <c r="AD103" s="707"/>
      <c r="AE103" s="707"/>
      <c r="AF103" s="707"/>
      <c r="AG103" s="707"/>
      <c r="AH103" s="707"/>
      <c r="AI103" s="707"/>
      <c r="AJ103" s="707"/>
      <c r="AK103" s="707"/>
      <c r="AL103" s="707"/>
      <c r="AM103" s="707"/>
      <c r="AN103" s="707"/>
      <c r="AO103" s="216">
        <v>1</v>
      </c>
    </row>
    <row r="104" spans="1:41" ht="24.95" customHeight="1">
      <c r="A104" s="39"/>
      <c r="B104" s="2969" t="s">
        <v>275</v>
      </c>
      <c r="C104" s="2988" t="s">
        <v>472</v>
      </c>
      <c r="D104" s="39"/>
      <c r="E104" s="39"/>
      <c r="F104" s="39"/>
      <c r="G104" s="39"/>
      <c r="H104" s="39"/>
      <c r="I104" s="39"/>
      <c r="J104" s="39"/>
      <c r="K104" s="39"/>
      <c r="L104" s="39"/>
      <c r="M104" s="39"/>
      <c r="N104" s="2987"/>
      <c r="O104" s="2986"/>
      <c r="P104" s="39"/>
      <c r="Q104" s="39"/>
      <c r="R104" s="39"/>
      <c r="S104" s="39"/>
      <c r="T104" s="39"/>
      <c r="U104" s="39"/>
      <c r="V104" s="39"/>
      <c r="W104" s="39"/>
      <c r="X104" s="39"/>
      <c r="Y104" s="39"/>
      <c r="Z104" s="39"/>
      <c r="AA104" s="39"/>
      <c r="AB104" s="99"/>
      <c r="AC104" s="707"/>
      <c r="AD104" s="707"/>
      <c r="AE104" s="707"/>
      <c r="AF104" s="707"/>
      <c r="AG104" s="707"/>
      <c r="AH104" s="707"/>
      <c r="AI104" s="707"/>
      <c r="AJ104" s="707"/>
      <c r="AK104" s="707"/>
      <c r="AL104" s="707"/>
      <c r="AM104" s="707"/>
      <c r="AN104" s="707"/>
      <c r="AO104" s="216">
        <v>1</v>
      </c>
    </row>
    <row r="105" spans="1:41" ht="24.95" customHeight="1">
      <c r="A105" s="39"/>
      <c r="B105" s="2987"/>
      <c r="C105" s="2986"/>
      <c r="D105" s="39"/>
      <c r="E105" s="39"/>
      <c r="F105" s="39"/>
      <c r="G105" s="39"/>
      <c r="H105" s="39"/>
      <c r="I105" s="39"/>
      <c r="J105" s="39"/>
      <c r="K105" s="39"/>
      <c r="L105" s="39"/>
      <c r="M105" s="39"/>
      <c r="N105" s="2987" t="s">
        <v>475</v>
      </c>
      <c r="O105" s="2986"/>
      <c r="P105" s="39"/>
      <c r="Q105" s="39"/>
      <c r="R105" s="39"/>
      <c r="S105" s="39"/>
      <c r="T105" s="39"/>
      <c r="U105" s="39"/>
      <c r="V105" s="39"/>
      <c r="W105" s="39"/>
      <c r="X105" s="39"/>
      <c r="Y105" s="39"/>
      <c r="Z105" s="39"/>
      <c r="AA105" s="39"/>
      <c r="AB105" s="99"/>
      <c r="AC105" s="707"/>
      <c r="AD105" s="707"/>
      <c r="AE105" s="707"/>
      <c r="AF105" s="707"/>
      <c r="AG105" s="707"/>
      <c r="AH105" s="707"/>
      <c r="AI105" s="707"/>
      <c r="AJ105" s="707"/>
      <c r="AK105" s="707"/>
      <c r="AL105" s="707"/>
      <c r="AM105" s="707"/>
      <c r="AN105" s="707"/>
      <c r="AO105" s="216">
        <v>1</v>
      </c>
    </row>
    <row r="106" spans="1:41" ht="24.95" customHeight="1">
      <c r="A106" s="39"/>
      <c r="B106" s="2987" t="s">
        <v>477</v>
      </c>
      <c r="C106" s="2986"/>
      <c r="D106" s="39"/>
      <c r="E106" s="39"/>
      <c r="F106" s="39"/>
      <c r="G106" s="39"/>
      <c r="H106" s="39"/>
      <c r="I106" s="39"/>
      <c r="J106" s="39"/>
      <c r="K106" s="39"/>
      <c r="L106" s="39"/>
      <c r="M106" s="39"/>
      <c r="N106" s="2711" t="s">
        <v>1269</v>
      </c>
      <c r="O106" s="2988" t="s">
        <v>478</v>
      </c>
      <c r="P106" s="39"/>
      <c r="Q106" s="39"/>
      <c r="R106" s="39"/>
      <c r="S106" s="39"/>
      <c r="T106" s="39"/>
      <c r="U106" s="39"/>
      <c r="V106" s="39"/>
      <c r="W106" s="39"/>
      <c r="X106" s="39"/>
      <c r="Y106" s="39"/>
      <c r="Z106" s="39"/>
      <c r="AA106" s="39"/>
      <c r="AB106" s="99"/>
      <c r="AC106" s="707"/>
      <c r="AD106" s="707"/>
      <c r="AE106" s="707"/>
      <c r="AF106" s="707"/>
      <c r="AG106" s="707"/>
      <c r="AH106" s="707"/>
      <c r="AI106" s="707"/>
      <c r="AJ106" s="707"/>
      <c r="AK106" s="707"/>
      <c r="AL106" s="707"/>
      <c r="AM106" s="707"/>
      <c r="AN106" s="707"/>
      <c r="AO106" s="216">
        <v>1</v>
      </c>
    </row>
    <row r="107" spans="1:41" ht="24.95" customHeight="1">
      <c r="A107" s="39"/>
      <c r="B107" s="2969" t="s">
        <v>275</v>
      </c>
      <c r="C107" s="2988" t="s">
        <v>480</v>
      </c>
      <c r="D107" s="39"/>
      <c r="E107" s="39"/>
      <c r="F107" s="39"/>
      <c r="G107" s="39"/>
      <c r="H107" s="39"/>
      <c r="I107" s="39"/>
      <c r="J107" s="39"/>
      <c r="K107" s="39"/>
      <c r="L107" s="39"/>
      <c r="M107" s="39"/>
      <c r="N107" s="2987"/>
      <c r="O107" s="2988"/>
      <c r="P107" s="39"/>
      <c r="Q107" s="39"/>
      <c r="R107" s="39"/>
      <c r="S107" s="39"/>
      <c r="T107" s="39"/>
      <c r="U107" s="39"/>
      <c r="V107" s="39"/>
      <c r="W107" s="39"/>
      <c r="X107" s="39"/>
      <c r="Y107" s="39"/>
      <c r="Z107" s="39"/>
      <c r="AA107" s="39"/>
      <c r="AB107" s="99"/>
      <c r="AC107" s="707"/>
      <c r="AD107" s="707"/>
      <c r="AE107" s="707"/>
      <c r="AF107" s="707"/>
      <c r="AG107" s="707"/>
      <c r="AH107" s="707"/>
      <c r="AI107" s="707"/>
      <c r="AJ107" s="707"/>
      <c r="AK107" s="707"/>
      <c r="AL107" s="707"/>
      <c r="AM107" s="707"/>
      <c r="AN107" s="707"/>
      <c r="AO107" s="216">
        <v>1</v>
      </c>
    </row>
    <row r="108" spans="1:41" ht="24.95" customHeight="1">
      <c r="A108" s="39"/>
      <c r="B108" s="2987"/>
      <c r="C108" s="2986"/>
      <c r="D108" s="39"/>
      <c r="E108" s="39"/>
      <c r="F108" s="39"/>
      <c r="G108" s="39"/>
      <c r="H108" s="39"/>
      <c r="I108" s="39"/>
      <c r="J108" s="39"/>
      <c r="K108" s="39"/>
      <c r="L108" s="39"/>
      <c r="M108" s="39"/>
      <c r="N108" s="2987" t="s">
        <v>481</v>
      </c>
      <c r="O108" s="2988"/>
      <c r="P108" s="39"/>
      <c r="Q108" s="39"/>
      <c r="R108" s="39"/>
      <c r="S108" s="39"/>
      <c r="T108" s="39"/>
      <c r="U108" s="39"/>
      <c r="V108" s="39"/>
      <c r="W108" s="39"/>
      <c r="X108" s="39"/>
      <c r="Y108" s="39"/>
      <c r="Z108" s="39"/>
      <c r="AA108" s="39"/>
      <c r="AB108" s="99"/>
      <c r="AC108" s="707"/>
      <c r="AD108" s="707"/>
      <c r="AE108" s="707"/>
      <c r="AF108" s="707"/>
      <c r="AG108" s="707"/>
      <c r="AH108" s="707"/>
      <c r="AI108" s="707"/>
      <c r="AJ108" s="707"/>
      <c r="AK108" s="707"/>
      <c r="AL108" s="707"/>
      <c r="AM108" s="707"/>
      <c r="AN108" s="707"/>
      <c r="AO108" s="216">
        <v>1</v>
      </c>
    </row>
    <row r="109" spans="1:41" ht="24.95" customHeight="1">
      <c r="A109" s="39"/>
      <c r="B109" s="2987"/>
      <c r="C109" s="2986"/>
      <c r="D109" s="39"/>
      <c r="E109" s="39"/>
      <c r="F109" s="39"/>
      <c r="G109" s="39"/>
      <c r="H109" s="39"/>
      <c r="I109" s="39"/>
      <c r="J109" s="39"/>
      <c r="K109" s="39"/>
      <c r="L109" s="39"/>
      <c r="M109" s="39"/>
      <c r="N109" s="2711" t="s">
        <v>1269</v>
      </c>
      <c r="O109" s="2988" t="s">
        <v>483</v>
      </c>
      <c r="P109" s="39"/>
      <c r="Q109" s="39"/>
      <c r="R109" s="39"/>
      <c r="S109" s="39"/>
      <c r="T109" s="39"/>
      <c r="U109" s="39"/>
      <c r="V109" s="39"/>
      <c r="W109" s="39"/>
      <c r="X109" s="39"/>
      <c r="Y109" s="39"/>
      <c r="Z109" s="39"/>
      <c r="AA109" s="39"/>
      <c r="AB109" s="99"/>
      <c r="AC109" s="707"/>
      <c r="AD109" s="707"/>
      <c r="AE109" s="707"/>
      <c r="AF109" s="707"/>
      <c r="AG109" s="707"/>
      <c r="AH109" s="707"/>
      <c r="AI109" s="707"/>
      <c r="AJ109" s="707"/>
      <c r="AK109" s="707"/>
      <c r="AL109" s="707"/>
      <c r="AM109" s="707"/>
      <c r="AN109" s="707"/>
      <c r="AO109" s="216">
        <v>1</v>
      </c>
    </row>
    <row r="110" spans="1:41" ht="24.95" customHeight="1">
      <c r="A110" s="39"/>
      <c r="B110" s="2987" t="s">
        <v>484</v>
      </c>
      <c r="C110" s="2986"/>
      <c r="D110" s="39"/>
      <c r="E110" s="39"/>
      <c r="F110" s="39"/>
      <c r="G110" s="39"/>
      <c r="H110" s="39"/>
      <c r="I110" s="39"/>
      <c r="J110" s="39"/>
      <c r="K110" s="39"/>
      <c r="L110" s="39"/>
      <c r="M110" s="39"/>
      <c r="N110" s="2987"/>
      <c r="O110" s="2986"/>
      <c r="P110" s="39"/>
      <c r="Q110" s="39"/>
      <c r="R110" s="39"/>
      <c r="S110" s="39"/>
      <c r="T110" s="39"/>
      <c r="U110" s="39"/>
      <c r="V110" s="39"/>
      <c r="W110" s="39"/>
      <c r="X110" s="39"/>
      <c r="Y110" s="39"/>
      <c r="Z110" s="39"/>
      <c r="AA110" s="39"/>
      <c r="AB110" s="99"/>
      <c r="AC110" s="707"/>
      <c r="AD110" s="707"/>
      <c r="AE110" s="707"/>
      <c r="AF110" s="707"/>
      <c r="AG110" s="707"/>
      <c r="AH110" s="707"/>
      <c r="AI110" s="707"/>
      <c r="AJ110" s="707"/>
      <c r="AK110" s="707"/>
      <c r="AL110" s="707"/>
      <c r="AM110" s="707"/>
      <c r="AN110" s="707"/>
      <c r="AO110" s="216">
        <v>1</v>
      </c>
    </row>
    <row r="111" spans="1:41" ht="24.95" customHeight="1">
      <c r="A111" s="39"/>
      <c r="B111" s="2987" t="s">
        <v>486</v>
      </c>
      <c r="C111" s="2986"/>
      <c r="D111" s="39"/>
      <c r="E111" s="39"/>
      <c r="F111" s="39"/>
      <c r="G111" s="39"/>
      <c r="H111" s="39"/>
      <c r="I111" s="39"/>
      <c r="J111" s="39"/>
      <c r="K111" s="39"/>
      <c r="L111" s="39"/>
      <c r="M111" s="39"/>
      <c r="N111" s="2987" t="s">
        <v>487</v>
      </c>
      <c r="O111" s="2988"/>
      <c r="P111" s="39"/>
      <c r="Q111" s="39"/>
      <c r="R111" s="39"/>
      <c r="S111" s="39"/>
      <c r="T111" s="39"/>
      <c r="U111" s="39"/>
      <c r="V111" s="39"/>
      <c r="W111" s="39"/>
      <c r="X111" s="39"/>
      <c r="Y111" s="39"/>
      <c r="Z111" s="39"/>
      <c r="AA111" s="39"/>
      <c r="AB111" s="99"/>
      <c r="AC111" s="707"/>
      <c r="AD111" s="707"/>
      <c r="AE111" s="707"/>
      <c r="AF111" s="707"/>
      <c r="AG111" s="707"/>
      <c r="AH111" s="707"/>
      <c r="AI111" s="707"/>
      <c r="AJ111" s="707"/>
      <c r="AK111" s="707"/>
      <c r="AL111" s="707"/>
      <c r="AM111" s="707"/>
      <c r="AN111" s="707"/>
      <c r="AO111" s="216">
        <v>1</v>
      </c>
    </row>
    <row r="112" spans="1:41" ht="24.95" customHeight="1">
      <c r="A112" s="39"/>
      <c r="B112" s="2969" t="s">
        <v>275</v>
      </c>
      <c r="C112" s="2988" t="s">
        <v>263</v>
      </c>
      <c r="D112" s="39"/>
      <c r="E112" s="39"/>
      <c r="F112" s="39"/>
      <c r="G112" s="39"/>
      <c r="H112" s="39"/>
      <c r="I112" s="39"/>
      <c r="J112" s="39"/>
      <c r="K112" s="39"/>
      <c r="L112" s="39"/>
      <c r="M112" s="39"/>
      <c r="N112" s="2711" t="s">
        <v>1269</v>
      </c>
      <c r="O112" s="2988" t="s">
        <v>488</v>
      </c>
      <c r="P112" s="39"/>
      <c r="Q112" s="39"/>
      <c r="R112" s="39"/>
      <c r="S112" s="39"/>
      <c r="T112" s="39"/>
      <c r="U112" s="39"/>
      <c r="V112" s="39"/>
      <c r="W112" s="39"/>
      <c r="X112" s="39"/>
      <c r="Y112" s="39"/>
      <c r="Z112" s="39"/>
      <c r="AA112" s="39"/>
      <c r="AB112" s="99"/>
      <c r="AC112" s="707"/>
      <c r="AD112" s="707"/>
      <c r="AE112" s="707"/>
      <c r="AF112" s="707"/>
      <c r="AG112" s="707"/>
      <c r="AH112" s="707"/>
      <c r="AI112" s="707"/>
      <c r="AJ112" s="707"/>
      <c r="AK112" s="707"/>
      <c r="AL112" s="707"/>
      <c r="AM112" s="707"/>
      <c r="AN112" s="707"/>
      <c r="AO112" s="216">
        <v>1</v>
      </c>
    </row>
    <row r="113" spans="1:41" ht="24.95" customHeight="1">
      <c r="A113" s="39"/>
      <c r="B113" s="2987"/>
      <c r="C113" s="2987"/>
      <c r="D113" s="39"/>
      <c r="E113" s="39"/>
      <c r="F113" s="39"/>
      <c r="G113" s="39"/>
      <c r="H113" s="39"/>
      <c r="I113" s="39"/>
      <c r="J113" s="39"/>
      <c r="K113" s="39"/>
      <c r="L113" s="39"/>
      <c r="M113" s="39"/>
      <c r="N113" s="2987"/>
      <c r="O113" s="2986"/>
      <c r="P113" s="39"/>
      <c r="Q113" s="39"/>
      <c r="R113" s="39"/>
      <c r="S113" s="39"/>
      <c r="T113" s="39"/>
      <c r="U113" s="39"/>
      <c r="V113" s="39"/>
      <c r="W113" s="39"/>
      <c r="X113" s="39"/>
      <c r="Y113" s="39"/>
      <c r="Z113" s="39"/>
      <c r="AA113" s="39"/>
      <c r="AB113" s="99"/>
      <c r="AC113" s="707"/>
      <c r="AD113" s="707"/>
      <c r="AE113" s="707"/>
      <c r="AF113" s="707"/>
      <c r="AG113" s="707"/>
      <c r="AH113" s="707"/>
      <c r="AI113" s="707"/>
      <c r="AJ113" s="707"/>
      <c r="AK113" s="707"/>
      <c r="AL113" s="707"/>
      <c r="AM113" s="707"/>
      <c r="AN113" s="707"/>
      <c r="AO113" s="216">
        <v>1</v>
      </c>
    </row>
    <row r="114" spans="1:41" ht="24.95" customHeight="1">
      <c r="A114" s="39"/>
      <c r="B114" s="2987"/>
      <c r="C114" s="2986"/>
      <c r="D114" s="39"/>
      <c r="E114" s="39"/>
      <c r="F114" s="39"/>
      <c r="G114" s="39"/>
      <c r="H114" s="39"/>
      <c r="I114" s="39"/>
      <c r="J114" s="39"/>
      <c r="K114" s="39"/>
      <c r="L114" s="39"/>
      <c r="M114" s="39"/>
      <c r="N114" s="2987" t="s">
        <v>490</v>
      </c>
      <c r="O114" s="2986"/>
      <c r="P114" s="39"/>
      <c r="Q114" s="39"/>
      <c r="R114" s="39"/>
      <c r="S114" s="39"/>
      <c r="T114" s="39"/>
      <c r="U114" s="39"/>
      <c r="V114" s="39"/>
      <c r="W114" s="39"/>
      <c r="X114" s="39"/>
      <c r="Y114" s="39"/>
      <c r="Z114" s="39"/>
      <c r="AA114" s="39"/>
      <c r="AB114" s="99"/>
      <c r="AC114" s="707"/>
      <c r="AD114" s="707"/>
      <c r="AE114" s="707"/>
      <c r="AF114" s="707"/>
      <c r="AG114" s="707"/>
      <c r="AH114" s="707"/>
      <c r="AI114" s="707"/>
      <c r="AJ114" s="707"/>
      <c r="AK114" s="707"/>
      <c r="AL114" s="707"/>
      <c r="AM114" s="707"/>
      <c r="AN114" s="707"/>
      <c r="AO114" s="216">
        <v>1</v>
      </c>
    </row>
    <row r="115" spans="1:41" ht="24.95" customHeight="1">
      <c r="A115" s="39"/>
      <c r="B115" s="2987" t="s">
        <v>492</v>
      </c>
      <c r="C115" s="2986"/>
      <c r="D115" s="39"/>
      <c r="E115" s="39"/>
      <c r="F115" s="39"/>
      <c r="G115" s="39"/>
      <c r="H115" s="39"/>
      <c r="I115" s="39"/>
      <c r="J115" s="39"/>
      <c r="K115" s="39"/>
      <c r="L115" s="39"/>
      <c r="M115" s="39"/>
      <c r="N115" s="2711" t="s">
        <v>1269</v>
      </c>
      <c r="O115" s="2988" t="s">
        <v>493</v>
      </c>
      <c r="P115" s="39"/>
      <c r="Q115" s="39"/>
      <c r="R115" s="39"/>
      <c r="S115" s="39"/>
      <c r="T115" s="39"/>
      <c r="U115" s="39"/>
      <c r="V115" s="39"/>
      <c r="W115" s="39"/>
      <c r="X115" s="39"/>
      <c r="Y115" s="39"/>
      <c r="Z115" s="39"/>
      <c r="AA115" s="39"/>
      <c r="AB115" s="99"/>
      <c r="AC115" s="707"/>
      <c r="AD115" s="707"/>
      <c r="AE115" s="707"/>
      <c r="AF115" s="707"/>
      <c r="AG115" s="707"/>
      <c r="AH115" s="707"/>
      <c r="AI115" s="707"/>
      <c r="AJ115" s="707"/>
      <c r="AK115" s="707"/>
      <c r="AL115" s="707"/>
      <c r="AM115" s="707"/>
      <c r="AN115" s="707"/>
      <c r="AO115" s="216">
        <v>1</v>
      </c>
    </row>
    <row r="116" spans="1:41" ht="24.95" customHeight="1">
      <c r="A116" s="39"/>
      <c r="B116" s="2711" t="s">
        <v>1269</v>
      </c>
      <c r="C116" s="2988" t="s">
        <v>495</v>
      </c>
      <c r="D116" s="39"/>
      <c r="E116" s="39"/>
      <c r="F116" s="39"/>
      <c r="G116" s="39"/>
      <c r="H116" s="39"/>
      <c r="I116" s="39"/>
      <c r="J116" s="39"/>
      <c r="K116" s="39"/>
      <c r="L116" s="39"/>
      <c r="M116" s="39"/>
      <c r="N116" s="2987"/>
      <c r="O116" s="2986"/>
      <c r="P116" s="39"/>
      <c r="Q116" s="39"/>
      <c r="R116" s="39"/>
      <c r="S116" s="39"/>
      <c r="T116" s="39"/>
      <c r="U116" s="39"/>
      <c r="V116" s="39"/>
      <c r="W116" s="39"/>
      <c r="X116" s="39"/>
      <c r="Y116" s="39"/>
      <c r="Z116" s="39"/>
      <c r="AA116" s="39"/>
      <c r="AB116" s="99"/>
      <c r="AC116" s="707"/>
      <c r="AD116" s="707"/>
      <c r="AE116" s="707"/>
      <c r="AF116" s="707"/>
      <c r="AG116" s="707"/>
      <c r="AH116" s="707"/>
      <c r="AI116" s="707"/>
      <c r="AJ116" s="707"/>
      <c r="AK116" s="707"/>
      <c r="AL116" s="707"/>
      <c r="AM116" s="707"/>
      <c r="AN116" s="707"/>
      <c r="AO116" s="216">
        <v>1</v>
      </c>
    </row>
    <row r="117" spans="1:41" ht="24.95" customHeight="1">
      <c r="A117" s="39"/>
      <c r="B117" s="39"/>
      <c r="C117" s="39"/>
      <c r="D117" s="39"/>
      <c r="E117" s="39"/>
      <c r="F117" s="39"/>
      <c r="G117" s="39"/>
      <c r="H117" s="39"/>
      <c r="I117" s="39"/>
      <c r="J117" s="39"/>
      <c r="K117" s="39"/>
      <c r="L117" s="39"/>
      <c r="M117" s="39"/>
      <c r="N117" s="2987" t="s">
        <v>497</v>
      </c>
      <c r="O117" s="2986"/>
      <c r="P117" s="39"/>
      <c r="Q117" s="39"/>
      <c r="R117" s="39"/>
      <c r="S117" s="39"/>
      <c r="T117" s="39"/>
      <c r="U117" s="39"/>
      <c r="V117" s="39"/>
      <c r="W117" s="39"/>
      <c r="X117" s="39"/>
      <c r="Y117" s="39"/>
      <c r="Z117" s="39"/>
      <c r="AA117" s="39"/>
      <c r="AB117" s="99"/>
      <c r="AC117" s="707"/>
      <c r="AD117" s="707"/>
      <c r="AE117" s="707"/>
      <c r="AF117" s="707"/>
      <c r="AG117" s="707"/>
      <c r="AH117" s="707"/>
      <c r="AI117" s="707"/>
      <c r="AJ117" s="707"/>
      <c r="AK117" s="707"/>
      <c r="AL117" s="707"/>
      <c r="AM117" s="707"/>
      <c r="AN117" s="707"/>
      <c r="AO117" s="216">
        <v>1</v>
      </c>
    </row>
    <row r="118" spans="1:41" ht="24.95" customHeight="1">
      <c r="A118" s="39"/>
      <c r="B118" s="39"/>
      <c r="C118" s="67" t="s">
        <v>499</v>
      </c>
      <c r="D118" s="39"/>
      <c r="E118" s="39"/>
      <c r="F118" s="39"/>
      <c r="G118" s="39"/>
      <c r="H118" s="39"/>
      <c r="I118" s="39"/>
      <c r="J118" s="39"/>
      <c r="K118" s="39"/>
      <c r="L118" s="39"/>
      <c r="M118" s="39"/>
      <c r="N118" s="2711" t="s">
        <v>1269</v>
      </c>
      <c r="O118" s="2988" t="s">
        <v>500</v>
      </c>
      <c r="P118" s="39"/>
      <c r="Q118" s="39"/>
      <c r="R118" s="39"/>
      <c r="S118" s="39"/>
      <c r="T118" s="39"/>
      <c r="U118" s="39"/>
      <c r="V118" s="39"/>
      <c r="W118" s="39"/>
      <c r="X118" s="39"/>
      <c r="Y118" s="39"/>
      <c r="Z118" s="39"/>
      <c r="AA118" s="39"/>
      <c r="AB118" s="99"/>
      <c r="AC118" s="707"/>
      <c r="AD118" s="707"/>
      <c r="AE118" s="707"/>
      <c r="AF118" s="707"/>
      <c r="AG118" s="707"/>
      <c r="AH118" s="707"/>
      <c r="AI118" s="707"/>
      <c r="AJ118" s="707"/>
      <c r="AK118" s="707"/>
      <c r="AL118" s="707"/>
      <c r="AM118" s="707"/>
      <c r="AN118" s="707"/>
      <c r="AO118" s="216">
        <v>1</v>
      </c>
    </row>
    <row r="119" spans="1:41" ht="24.95" customHeight="1">
      <c r="A119" s="39"/>
      <c r="B119" s="39"/>
      <c r="C119" s="39" t="s">
        <v>501</v>
      </c>
      <c r="D119" s="39"/>
      <c r="E119" s="39"/>
      <c r="F119" s="39"/>
      <c r="G119" s="39"/>
      <c r="H119" s="39"/>
      <c r="I119" s="39"/>
      <c r="J119" s="39"/>
      <c r="K119" s="39"/>
      <c r="L119" s="39"/>
      <c r="M119" s="39"/>
      <c r="N119" s="2987"/>
      <c r="O119" s="2986"/>
      <c r="P119" s="39"/>
      <c r="Q119" s="39"/>
      <c r="R119" s="39"/>
      <c r="S119" s="39"/>
      <c r="T119" s="39"/>
      <c r="U119" s="39"/>
      <c r="V119" s="39"/>
      <c r="W119" s="39"/>
      <c r="X119" s="39"/>
      <c r="Y119" s="39"/>
      <c r="Z119" s="39"/>
      <c r="AA119" s="39"/>
      <c r="AB119" s="99"/>
      <c r="AC119" s="707"/>
      <c r="AD119" s="707"/>
      <c r="AE119" s="707"/>
      <c r="AF119" s="707"/>
      <c r="AG119" s="707"/>
      <c r="AH119" s="707"/>
      <c r="AI119" s="707"/>
      <c r="AJ119" s="707"/>
      <c r="AK119" s="707"/>
      <c r="AL119" s="707"/>
      <c r="AM119" s="707"/>
      <c r="AN119" s="707"/>
      <c r="AO119" s="216">
        <v>1</v>
      </c>
    </row>
    <row r="120" spans="1:41" ht="24.95" customHeight="1">
      <c r="A120" s="39"/>
      <c r="B120" s="39"/>
      <c r="C120" s="39" t="s">
        <v>503</v>
      </c>
      <c r="D120" s="39"/>
      <c r="E120" s="39"/>
      <c r="F120" s="39"/>
      <c r="G120" s="39"/>
      <c r="H120" s="39"/>
      <c r="I120" s="39"/>
      <c r="J120" s="39"/>
      <c r="K120" s="39"/>
      <c r="L120" s="39"/>
      <c r="M120" s="39"/>
      <c r="N120" s="2987" t="s">
        <v>504</v>
      </c>
      <c r="O120" s="2986"/>
      <c r="P120" s="39"/>
      <c r="Q120" s="39"/>
      <c r="R120" s="39"/>
      <c r="S120" s="39"/>
      <c r="T120" s="39"/>
      <c r="U120" s="39"/>
      <c r="V120" s="39"/>
      <c r="W120" s="39"/>
      <c r="X120" s="39"/>
      <c r="Y120" s="39"/>
      <c r="Z120" s="39"/>
      <c r="AA120" s="39"/>
      <c r="AB120" s="99"/>
      <c r="AC120" s="707"/>
      <c r="AD120" s="707"/>
      <c r="AE120" s="707"/>
      <c r="AF120" s="707"/>
      <c r="AG120" s="707"/>
      <c r="AH120" s="707"/>
      <c r="AI120" s="707"/>
      <c r="AJ120" s="707"/>
      <c r="AK120" s="707"/>
      <c r="AL120" s="707"/>
      <c r="AM120" s="707"/>
      <c r="AN120" s="707"/>
      <c r="AO120" s="216">
        <v>1</v>
      </c>
    </row>
    <row r="121" spans="1:41" ht="24.95" customHeight="1">
      <c r="A121" s="39"/>
      <c r="B121" s="39"/>
      <c r="C121" s="39" t="s">
        <v>506</v>
      </c>
      <c r="D121" s="39"/>
      <c r="E121" s="39"/>
      <c r="F121" s="39"/>
      <c r="G121" s="39"/>
      <c r="H121" s="39"/>
      <c r="I121" s="39"/>
      <c r="J121" s="39"/>
      <c r="K121" s="39"/>
      <c r="L121" s="39"/>
      <c r="M121" s="39"/>
      <c r="N121" s="2711" t="s">
        <v>1269</v>
      </c>
      <c r="O121" s="2988" t="s">
        <v>507</v>
      </c>
      <c r="P121" s="39"/>
      <c r="Q121" s="39"/>
      <c r="R121" s="39"/>
      <c r="S121" s="39"/>
      <c r="T121" s="39"/>
      <c r="U121" s="39"/>
      <c r="V121" s="39"/>
      <c r="W121" s="39"/>
      <c r="X121" s="39"/>
      <c r="Y121" s="39"/>
      <c r="Z121" s="39"/>
      <c r="AA121" s="39"/>
      <c r="AB121" s="99"/>
      <c r="AC121" s="707"/>
      <c r="AD121" s="707"/>
      <c r="AE121" s="707"/>
      <c r="AF121" s="707"/>
      <c r="AG121" s="707"/>
      <c r="AH121" s="707"/>
      <c r="AI121" s="707"/>
      <c r="AJ121" s="707"/>
      <c r="AK121" s="707"/>
      <c r="AL121" s="707"/>
      <c r="AM121" s="707"/>
      <c r="AN121" s="707"/>
      <c r="AO121" s="216">
        <v>1</v>
      </c>
    </row>
    <row r="122" spans="1:41" ht="24.95" customHeight="1">
      <c r="A122" s="39"/>
      <c r="B122" s="39"/>
      <c r="C122" s="39" t="s">
        <v>508</v>
      </c>
      <c r="D122" s="39"/>
      <c r="E122" s="39"/>
      <c r="F122" s="39"/>
      <c r="G122" s="39"/>
      <c r="H122" s="39"/>
      <c r="I122" s="39"/>
      <c r="J122" s="39"/>
      <c r="K122" s="39"/>
      <c r="L122" s="39"/>
      <c r="M122" s="39"/>
      <c r="N122" s="2711" t="s">
        <v>1269</v>
      </c>
      <c r="O122" s="2988" t="s">
        <v>509</v>
      </c>
      <c r="P122" s="39"/>
      <c r="Q122" s="39"/>
      <c r="R122" s="39"/>
      <c r="S122" s="39"/>
      <c r="T122" s="39"/>
      <c r="U122" s="39"/>
      <c r="V122" s="39"/>
      <c r="W122" s="39"/>
      <c r="X122" s="39"/>
      <c r="Y122" s="39"/>
      <c r="Z122" s="39"/>
      <c r="AA122" s="39"/>
      <c r="AB122" s="99"/>
      <c r="AC122" s="707"/>
      <c r="AD122" s="707"/>
      <c r="AE122" s="707"/>
      <c r="AF122" s="707"/>
      <c r="AG122" s="707"/>
      <c r="AH122" s="707"/>
      <c r="AI122" s="707"/>
      <c r="AJ122" s="707"/>
      <c r="AK122" s="707"/>
      <c r="AL122" s="707"/>
      <c r="AM122" s="707"/>
      <c r="AN122" s="707"/>
      <c r="AO122" s="216">
        <v>1</v>
      </c>
    </row>
    <row r="123" spans="1:41" ht="24.95" customHeight="1">
      <c r="A123" s="39"/>
      <c r="B123" s="39"/>
      <c r="C123" s="39"/>
      <c r="D123" s="39"/>
      <c r="E123" s="39"/>
      <c r="F123" s="39"/>
      <c r="G123" s="39"/>
      <c r="H123" s="39"/>
      <c r="I123" s="39"/>
      <c r="J123" s="39"/>
      <c r="K123" s="39"/>
      <c r="L123" s="39"/>
      <c r="M123" s="39"/>
      <c r="N123" s="2987"/>
      <c r="O123" s="2986"/>
      <c r="P123" s="39"/>
      <c r="Q123" s="39"/>
      <c r="R123" s="39"/>
      <c r="S123" s="39"/>
      <c r="T123" s="39"/>
      <c r="U123" s="39"/>
      <c r="V123" s="39"/>
      <c r="W123" s="39"/>
      <c r="X123" s="39"/>
      <c r="Y123" s="39"/>
      <c r="Z123" s="39"/>
      <c r="AA123" s="39"/>
      <c r="AB123" s="99"/>
      <c r="AC123" s="707"/>
      <c r="AD123" s="707"/>
      <c r="AE123" s="707"/>
      <c r="AF123" s="707"/>
      <c r="AG123" s="707"/>
      <c r="AH123" s="707"/>
      <c r="AI123" s="707"/>
      <c r="AJ123" s="707"/>
      <c r="AK123" s="707"/>
      <c r="AL123" s="707"/>
      <c r="AM123" s="707"/>
      <c r="AN123" s="707"/>
      <c r="AO123" s="216">
        <v>1</v>
      </c>
    </row>
    <row r="124" spans="1:41" ht="24.95" customHeight="1">
      <c r="A124" s="39"/>
      <c r="B124" s="39"/>
      <c r="C124" s="67" t="s">
        <v>510</v>
      </c>
      <c r="D124" s="39"/>
      <c r="E124" s="39"/>
      <c r="F124" s="39"/>
      <c r="G124" s="39"/>
      <c r="H124" s="39"/>
      <c r="I124" s="39"/>
      <c r="J124" s="39"/>
      <c r="K124" s="39"/>
      <c r="L124" s="39"/>
      <c r="M124" s="39"/>
      <c r="N124" s="2987" t="s">
        <v>511</v>
      </c>
      <c r="O124" s="2986"/>
      <c r="P124" s="39"/>
      <c r="Q124" s="39"/>
      <c r="R124" s="39"/>
      <c r="S124" s="39"/>
      <c r="T124" s="39"/>
      <c r="U124" s="39"/>
      <c r="V124" s="39"/>
      <c r="W124" s="39"/>
      <c r="X124" s="39"/>
      <c r="Y124" s="39"/>
      <c r="Z124" s="39"/>
      <c r="AA124" s="39"/>
      <c r="AB124" s="99"/>
      <c r="AC124" s="707"/>
      <c r="AD124" s="707"/>
      <c r="AE124" s="707"/>
      <c r="AF124" s="707"/>
      <c r="AG124" s="707"/>
      <c r="AH124" s="707"/>
      <c r="AI124" s="707"/>
      <c r="AJ124" s="707"/>
      <c r="AK124" s="707"/>
      <c r="AL124" s="707"/>
      <c r="AM124" s="707"/>
      <c r="AN124" s="707"/>
      <c r="AO124" s="216">
        <v>1</v>
      </c>
    </row>
    <row r="125" spans="1:41" ht="24.95" customHeight="1">
      <c r="A125" s="39"/>
      <c r="B125" s="39"/>
      <c r="C125" s="39" t="s">
        <v>512</v>
      </c>
      <c r="D125" s="39"/>
      <c r="E125" s="39"/>
      <c r="F125" s="39"/>
      <c r="G125" s="39"/>
      <c r="H125" s="39"/>
      <c r="I125" s="39"/>
      <c r="J125" s="39"/>
      <c r="K125" s="39"/>
      <c r="L125" s="39"/>
      <c r="M125" s="39"/>
      <c r="N125" s="2711" t="s">
        <v>1269</v>
      </c>
      <c r="O125" s="2988" t="s">
        <v>513</v>
      </c>
      <c r="P125" s="39"/>
      <c r="Q125" s="39"/>
      <c r="R125" s="39"/>
      <c r="S125" s="39"/>
      <c r="T125" s="39"/>
      <c r="U125" s="39"/>
      <c r="V125" s="39"/>
      <c r="W125" s="39"/>
      <c r="X125" s="39"/>
      <c r="Y125" s="39"/>
      <c r="Z125" s="39"/>
      <c r="AA125" s="39"/>
      <c r="AB125" s="99"/>
      <c r="AC125" s="707"/>
      <c r="AD125" s="707"/>
      <c r="AE125" s="707"/>
      <c r="AF125" s="707"/>
      <c r="AG125" s="707"/>
      <c r="AH125" s="707"/>
      <c r="AI125" s="707"/>
      <c r="AJ125" s="707"/>
      <c r="AK125" s="707"/>
      <c r="AL125" s="707"/>
      <c r="AM125" s="707"/>
      <c r="AN125" s="707"/>
      <c r="AO125" s="216">
        <v>1</v>
      </c>
    </row>
    <row r="126" spans="1:41" ht="24.95" customHeight="1">
      <c r="A126" s="39"/>
      <c r="B126" s="39"/>
      <c r="C126" s="39" t="s">
        <v>514</v>
      </c>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99"/>
      <c r="AC126" s="707"/>
      <c r="AD126" s="707"/>
      <c r="AE126" s="707"/>
      <c r="AF126" s="707"/>
      <c r="AG126" s="707"/>
      <c r="AH126" s="707"/>
      <c r="AI126" s="707"/>
      <c r="AJ126" s="707"/>
      <c r="AK126" s="707"/>
      <c r="AL126" s="707"/>
      <c r="AM126" s="707"/>
      <c r="AN126" s="707"/>
      <c r="AO126" s="216">
        <v>1</v>
      </c>
    </row>
    <row r="127" spans="1:41" ht="24.95" customHeight="1">
      <c r="A127" s="39"/>
      <c r="B127" s="39"/>
      <c r="C127" s="39" t="s">
        <v>515</v>
      </c>
      <c r="D127" s="39"/>
      <c r="E127" s="39"/>
      <c r="F127" s="39"/>
      <c r="G127" s="39"/>
      <c r="H127" s="39"/>
      <c r="I127" s="39"/>
      <c r="J127" s="39"/>
      <c r="K127" s="39"/>
      <c r="L127" s="39"/>
      <c r="M127" s="39"/>
      <c r="N127" s="85" t="s">
        <v>516</v>
      </c>
      <c r="O127" s="2986"/>
      <c r="P127" s="39"/>
      <c r="Q127" s="39"/>
      <c r="R127" s="39"/>
      <c r="S127" s="39"/>
      <c r="T127" s="39"/>
      <c r="U127" s="39"/>
      <c r="V127" s="39"/>
      <c r="W127" s="39"/>
      <c r="X127" s="39"/>
      <c r="Y127" s="39"/>
      <c r="Z127" s="39"/>
      <c r="AA127" s="39"/>
      <c r="AB127" s="99"/>
      <c r="AC127" s="707"/>
      <c r="AD127" s="707"/>
      <c r="AE127" s="707"/>
      <c r="AF127" s="707"/>
      <c r="AG127" s="707"/>
      <c r="AH127" s="707"/>
      <c r="AI127" s="707"/>
      <c r="AJ127" s="707"/>
      <c r="AK127" s="707"/>
      <c r="AL127" s="707"/>
      <c r="AM127" s="707"/>
      <c r="AN127" s="707"/>
      <c r="AO127" s="216">
        <v>1</v>
      </c>
    </row>
    <row r="128" spans="1:41" ht="24.95" customHeight="1">
      <c r="A128" s="39"/>
      <c r="B128" s="39"/>
      <c r="C128" s="39"/>
      <c r="D128" s="39"/>
      <c r="E128" s="39"/>
      <c r="F128" s="39"/>
      <c r="G128" s="39"/>
      <c r="H128" s="39"/>
      <c r="I128" s="39"/>
      <c r="J128" s="39"/>
      <c r="K128" s="39"/>
      <c r="L128" s="39"/>
      <c r="M128" s="39"/>
      <c r="N128" s="2711" t="s">
        <v>1269</v>
      </c>
      <c r="O128" s="2988" t="s">
        <v>517</v>
      </c>
      <c r="P128" s="39"/>
      <c r="Q128" s="39"/>
      <c r="R128" s="39"/>
      <c r="S128" s="39"/>
      <c r="T128" s="39"/>
      <c r="U128" s="39"/>
      <c r="V128" s="39"/>
      <c r="W128" s="39"/>
      <c r="X128" s="39"/>
      <c r="Y128" s="39"/>
      <c r="Z128" s="39"/>
      <c r="AA128" s="39"/>
      <c r="AB128" s="99"/>
      <c r="AC128" s="707"/>
      <c r="AD128" s="707"/>
      <c r="AE128" s="707"/>
      <c r="AF128" s="707"/>
      <c r="AG128" s="707"/>
      <c r="AH128" s="707"/>
      <c r="AI128" s="707"/>
      <c r="AJ128" s="707"/>
      <c r="AK128" s="707"/>
      <c r="AL128" s="707"/>
      <c r="AM128" s="707"/>
      <c r="AN128" s="707"/>
      <c r="AO128" s="216">
        <v>1</v>
      </c>
    </row>
    <row r="129" spans="1:41" ht="24.95" customHeight="1">
      <c r="A129" s="39"/>
      <c r="B129" s="39"/>
      <c r="C129" s="67" t="s">
        <v>518</v>
      </c>
      <c r="D129" s="39"/>
      <c r="E129" s="39"/>
      <c r="F129" s="39"/>
      <c r="G129" s="39"/>
      <c r="H129" s="39"/>
      <c r="I129" s="39"/>
      <c r="J129" s="39"/>
      <c r="K129" s="39"/>
      <c r="L129" s="39"/>
      <c r="M129" s="39"/>
      <c r="N129" s="39" t="s">
        <v>519</v>
      </c>
      <c r="O129" s="39"/>
      <c r="P129" s="39"/>
      <c r="Q129" s="39"/>
      <c r="R129" s="39"/>
      <c r="S129" s="39"/>
      <c r="T129" s="39"/>
      <c r="U129" s="39"/>
      <c r="V129" s="39"/>
      <c r="W129" s="39"/>
      <c r="X129" s="39"/>
      <c r="Y129" s="39"/>
      <c r="Z129" s="39"/>
      <c r="AA129" s="39"/>
      <c r="AB129" s="99"/>
      <c r="AC129" s="707"/>
      <c r="AD129" s="707"/>
      <c r="AE129" s="707"/>
      <c r="AF129" s="707"/>
      <c r="AG129" s="707"/>
      <c r="AH129" s="707"/>
      <c r="AI129" s="707"/>
      <c r="AJ129" s="707"/>
      <c r="AK129" s="707"/>
      <c r="AL129" s="707"/>
      <c r="AM129" s="707"/>
      <c r="AN129" s="707"/>
      <c r="AO129" s="216">
        <v>1</v>
      </c>
    </row>
    <row r="130" spans="1:41" ht="24.95" customHeight="1">
      <c r="A130" s="39"/>
      <c r="B130" s="39"/>
      <c r="C130" s="39" t="s">
        <v>520</v>
      </c>
      <c r="D130" s="39"/>
      <c r="E130" s="39"/>
      <c r="F130" s="39"/>
      <c r="G130" s="39"/>
      <c r="H130" s="39"/>
      <c r="I130" s="39"/>
      <c r="J130" s="39"/>
      <c r="K130" s="39"/>
      <c r="L130" s="39"/>
      <c r="M130" s="39"/>
      <c r="N130" s="39"/>
      <c r="O130" s="39" t="s">
        <v>521</v>
      </c>
      <c r="P130" s="39"/>
      <c r="Q130" s="39"/>
      <c r="R130" s="39"/>
      <c r="S130" s="39"/>
      <c r="T130" s="39"/>
      <c r="U130" s="39"/>
      <c r="V130" s="39"/>
      <c r="W130" s="39"/>
      <c r="X130" s="39"/>
      <c r="Y130" s="39"/>
      <c r="Z130" s="39"/>
      <c r="AA130" s="39"/>
      <c r="AB130" s="99"/>
      <c r="AC130" s="707"/>
      <c r="AD130" s="707"/>
      <c r="AE130" s="707"/>
      <c r="AF130" s="707"/>
      <c r="AG130" s="707"/>
      <c r="AH130" s="707"/>
      <c r="AI130" s="707"/>
      <c r="AJ130" s="707"/>
      <c r="AK130" s="707"/>
      <c r="AL130" s="707"/>
      <c r="AM130" s="707"/>
      <c r="AN130" s="707"/>
      <c r="AO130" s="216">
        <v>1</v>
      </c>
    </row>
    <row r="131" spans="1:41" ht="24.95" customHeight="1">
      <c r="A131" s="39"/>
      <c r="B131" s="39"/>
      <c r="C131" s="39" t="s">
        <v>522</v>
      </c>
      <c r="D131" s="39"/>
      <c r="E131" s="39"/>
      <c r="F131" s="39"/>
      <c r="G131" s="39"/>
      <c r="H131" s="39"/>
      <c r="I131" s="39"/>
      <c r="J131" s="39"/>
      <c r="K131" s="39"/>
      <c r="L131" s="39"/>
      <c r="M131" s="39"/>
      <c r="N131" s="39" t="s">
        <v>523</v>
      </c>
      <c r="O131" s="39"/>
      <c r="P131" s="39"/>
      <c r="Q131" s="39"/>
      <c r="R131" s="39"/>
      <c r="S131" s="39"/>
      <c r="T131" s="39"/>
      <c r="U131" s="39"/>
      <c r="V131" s="39"/>
      <c r="W131" s="39"/>
      <c r="X131" s="39"/>
      <c r="Y131" s="39"/>
      <c r="Z131" s="39"/>
      <c r="AA131" s="39"/>
      <c r="AB131" s="99"/>
      <c r="AC131" s="707"/>
      <c r="AD131" s="707"/>
      <c r="AE131" s="707"/>
      <c r="AF131" s="707"/>
      <c r="AG131" s="707"/>
      <c r="AH131" s="707"/>
      <c r="AI131" s="707"/>
      <c r="AJ131" s="707"/>
      <c r="AK131" s="707"/>
      <c r="AL131" s="707"/>
      <c r="AM131" s="707"/>
      <c r="AN131" s="707"/>
      <c r="AO131" s="216">
        <v>1</v>
      </c>
    </row>
    <row r="132" spans="1:41" ht="24.95" customHeight="1">
      <c r="A132" s="39"/>
      <c r="B132" s="39"/>
      <c r="C132" s="39" t="s">
        <v>524</v>
      </c>
      <c r="D132" s="39"/>
      <c r="E132" s="39"/>
      <c r="F132" s="39"/>
      <c r="G132" s="39"/>
      <c r="H132" s="39"/>
      <c r="I132" s="39"/>
      <c r="J132" s="39"/>
      <c r="K132" s="39"/>
      <c r="L132" s="39"/>
      <c r="M132" s="39"/>
      <c r="N132" s="39" t="s">
        <v>525</v>
      </c>
      <c r="O132" s="39"/>
      <c r="P132" s="39"/>
      <c r="Q132" s="39"/>
      <c r="R132" s="39"/>
      <c r="S132" s="39"/>
      <c r="T132" s="39"/>
      <c r="U132" s="39"/>
      <c r="V132" s="39"/>
      <c r="W132" s="39"/>
      <c r="X132" s="39"/>
      <c r="Y132" s="39"/>
      <c r="Z132" s="39"/>
      <c r="AA132" s="39"/>
      <c r="AB132" s="99"/>
      <c r="AC132" s="707"/>
      <c r="AD132" s="707"/>
      <c r="AE132" s="707"/>
      <c r="AF132" s="707"/>
      <c r="AG132" s="707"/>
      <c r="AH132" s="707"/>
      <c r="AI132" s="707"/>
      <c r="AJ132" s="707"/>
      <c r="AK132" s="707"/>
      <c r="AL132" s="707"/>
      <c r="AM132" s="707"/>
      <c r="AN132" s="707"/>
      <c r="AO132" s="216">
        <v>1</v>
      </c>
    </row>
    <row r="133" spans="1:41" ht="24.95" customHeight="1">
      <c r="A133" s="39"/>
      <c r="B133" s="39"/>
      <c r="C133" s="39" t="s">
        <v>526</v>
      </c>
      <c r="D133" s="39"/>
      <c r="E133" s="39"/>
      <c r="F133" s="39"/>
      <c r="G133" s="39"/>
      <c r="H133" s="39"/>
      <c r="I133" s="39"/>
      <c r="J133" s="39"/>
      <c r="K133" s="39"/>
      <c r="L133" s="39"/>
      <c r="M133" s="39"/>
      <c r="N133" s="39" t="s">
        <v>527</v>
      </c>
      <c r="O133" s="39"/>
      <c r="P133" s="39"/>
      <c r="Q133" s="39"/>
      <c r="R133" s="39"/>
      <c r="S133" s="39"/>
      <c r="T133" s="39"/>
      <c r="U133" s="39"/>
      <c r="V133" s="39"/>
      <c r="W133" s="39"/>
      <c r="X133" s="39"/>
      <c r="Y133" s="39"/>
      <c r="Z133" s="39"/>
      <c r="AA133" s="39"/>
      <c r="AB133" s="99"/>
      <c r="AC133" s="707"/>
      <c r="AD133" s="707"/>
      <c r="AE133" s="707"/>
      <c r="AF133" s="707"/>
      <c r="AG133" s="707"/>
      <c r="AH133" s="707"/>
      <c r="AI133" s="707"/>
      <c r="AJ133" s="707"/>
      <c r="AK133" s="707"/>
      <c r="AL133" s="707"/>
      <c r="AM133" s="707"/>
      <c r="AN133" s="707"/>
      <c r="AO133" s="216">
        <v>1</v>
      </c>
    </row>
    <row r="134" spans="1:41" ht="24.95" customHeight="1">
      <c r="A134" s="39"/>
      <c r="B134" s="39"/>
      <c r="C134" s="39" t="s">
        <v>528</v>
      </c>
      <c r="D134" s="39"/>
      <c r="E134" s="39"/>
      <c r="F134" s="39"/>
      <c r="G134" s="39"/>
      <c r="H134" s="39"/>
      <c r="I134" s="39"/>
      <c r="J134" s="39"/>
      <c r="K134" s="39"/>
      <c r="L134" s="39"/>
      <c r="M134" s="39"/>
      <c r="N134" s="39" t="s">
        <v>529</v>
      </c>
      <c r="O134" s="39"/>
      <c r="P134" s="39"/>
      <c r="Q134" s="39"/>
      <c r="R134" s="39"/>
      <c r="S134" s="39"/>
      <c r="T134" s="39"/>
      <c r="U134" s="39"/>
      <c r="V134" s="39"/>
      <c r="W134" s="39"/>
      <c r="X134" s="39"/>
      <c r="Y134" s="39"/>
      <c r="Z134" s="39"/>
      <c r="AA134" s="39"/>
      <c r="AB134" s="99"/>
      <c r="AC134" s="707"/>
      <c r="AD134" s="707"/>
      <c r="AE134" s="707"/>
      <c r="AF134" s="707"/>
      <c r="AG134" s="707"/>
      <c r="AH134" s="707"/>
      <c r="AI134" s="707"/>
      <c r="AJ134" s="707"/>
      <c r="AK134" s="707"/>
      <c r="AL134" s="707"/>
      <c r="AM134" s="707"/>
      <c r="AN134" s="707"/>
      <c r="AO134" s="216">
        <v>1</v>
      </c>
    </row>
    <row r="135" spans="1:41" ht="24.95" customHeight="1">
      <c r="A135" s="39"/>
      <c r="B135" s="39"/>
      <c r="C135" s="39" t="s">
        <v>530</v>
      </c>
      <c r="D135" s="39"/>
      <c r="E135" s="39"/>
      <c r="F135" s="39"/>
      <c r="G135" s="39"/>
      <c r="H135" s="39"/>
      <c r="I135" s="39"/>
      <c r="J135" s="39"/>
      <c r="K135" s="39"/>
      <c r="L135" s="39"/>
      <c r="M135" s="39"/>
      <c r="N135" s="39" t="s">
        <v>531</v>
      </c>
      <c r="O135" s="39"/>
      <c r="P135" s="39"/>
      <c r="Q135" s="39"/>
      <c r="R135" s="39"/>
      <c r="S135" s="39"/>
      <c r="T135" s="39"/>
      <c r="U135" s="39"/>
      <c r="V135" s="39"/>
      <c r="W135" s="39"/>
      <c r="X135" s="39"/>
      <c r="Y135" s="39"/>
      <c r="Z135" s="39"/>
      <c r="AA135" s="39"/>
      <c r="AB135" s="99"/>
      <c r="AC135" s="707"/>
      <c r="AD135" s="707"/>
      <c r="AE135" s="707"/>
      <c r="AF135" s="707"/>
      <c r="AG135" s="707"/>
      <c r="AH135" s="707"/>
      <c r="AI135" s="707"/>
      <c r="AJ135" s="707"/>
      <c r="AK135" s="707"/>
      <c r="AL135" s="707"/>
      <c r="AM135" s="707"/>
      <c r="AN135" s="707"/>
      <c r="AO135" s="216">
        <v>1</v>
      </c>
    </row>
    <row r="136" spans="1:41" ht="24.95" customHeight="1">
      <c r="A136" s="39"/>
      <c r="B136" s="39"/>
      <c r="C136" s="39" t="s">
        <v>532</v>
      </c>
      <c r="D136" s="39"/>
      <c r="E136" s="39"/>
      <c r="F136" s="39"/>
      <c r="G136" s="39"/>
      <c r="H136" s="39"/>
      <c r="I136" s="39"/>
      <c r="J136" s="39"/>
      <c r="K136" s="39"/>
      <c r="L136" s="39"/>
      <c r="M136" s="39"/>
      <c r="N136" s="39" t="s">
        <v>533</v>
      </c>
      <c r="O136" s="39"/>
      <c r="P136" s="39"/>
      <c r="Q136" s="39"/>
      <c r="R136" s="39"/>
      <c r="S136" s="39"/>
      <c r="T136" s="39"/>
      <c r="U136" s="39"/>
      <c r="V136" s="39"/>
      <c r="W136" s="39"/>
      <c r="X136" s="39"/>
      <c r="Y136" s="39"/>
      <c r="Z136" s="39"/>
      <c r="AA136" s="39"/>
      <c r="AB136" s="99"/>
      <c r="AC136" s="707"/>
      <c r="AD136" s="707"/>
      <c r="AE136" s="707"/>
      <c r="AF136" s="707"/>
      <c r="AG136" s="707"/>
      <c r="AH136" s="707"/>
      <c r="AI136" s="707"/>
      <c r="AJ136" s="707"/>
      <c r="AK136" s="707"/>
      <c r="AL136" s="707"/>
      <c r="AM136" s="707"/>
      <c r="AN136" s="707"/>
      <c r="AO136" s="216">
        <v>1</v>
      </c>
    </row>
    <row r="137" spans="1:41" ht="24.95" customHeight="1">
      <c r="A137" s="39"/>
      <c r="B137" s="39"/>
      <c r="C137" s="39" t="s">
        <v>534</v>
      </c>
      <c r="D137" s="39"/>
      <c r="E137" s="39"/>
      <c r="F137" s="39"/>
      <c r="G137" s="39"/>
      <c r="H137" s="39"/>
      <c r="I137" s="39"/>
      <c r="J137" s="39"/>
      <c r="K137" s="39"/>
      <c r="L137" s="39"/>
      <c r="M137" s="39"/>
      <c r="N137" s="39"/>
      <c r="O137" s="39" t="s">
        <v>535</v>
      </c>
      <c r="P137" s="39"/>
      <c r="Q137" s="39"/>
      <c r="R137" s="39"/>
      <c r="S137" s="39"/>
      <c r="T137" s="39"/>
      <c r="U137" s="39"/>
      <c r="V137" s="39"/>
      <c r="W137" s="39"/>
      <c r="X137" s="39"/>
      <c r="Y137" s="39"/>
      <c r="Z137" s="39"/>
      <c r="AA137" s="39"/>
      <c r="AB137" s="99"/>
      <c r="AC137" s="707"/>
      <c r="AD137" s="707"/>
      <c r="AE137" s="707"/>
      <c r="AF137" s="707"/>
      <c r="AG137" s="707"/>
      <c r="AH137" s="707"/>
      <c r="AI137" s="707"/>
      <c r="AJ137" s="707"/>
      <c r="AK137" s="707"/>
      <c r="AL137" s="707"/>
      <c r="AM137" s="707"/>
      <c r="AN137" s="707"/>
      <c r="AO137" s="216">
        <v>1</v>
      </c>
    </row>
    <row r="138" spans="1:41" ht="24.95" customHeight="1">
      <c r="A138" s="39"/>
      <c r="B138" s="39"/>
      <c r="C138" s="39"/>
      <c r="D138" s="39"/>
      <c r="E138" s="39"/>
      <c r="F138" s="39"/>
      <c r="G138" s="39"/>
      <c r="H138" s="39"/>
      <c r="I138" s="39"/>
      <c r="J138" s="39"/>
      <c r="K138" s="39"/>
      <c r="L138" s="39"/>
      <c r="M138" s="39"/>
      <c r="N138" s="39" t="s">
        <v>536</v>
      </c>
      <c r="O138" s="39"/>
      <c r="P138" s="39"/>
      <c r="Q138" s="39"/>
      <c r="R138" s="39"/>
      <c r="S138" s="39"/>
      <c r="T138" s="39"/>
      <c r="U138" s="39"/>
      <c r="V138" s="39"/>
      <c r="W138" s="39"/>
      <c r="X138" s="39"/>
      <c r="Y138" s="39"/>
      <c r="Z138" s="39"/>
      <c r="AA138" s="39"/>
      <c r="AB138" s="99"/>
      <c r="AC138" s="707"/>
      <c r="AD138" s="707"/>
      <c r="AE138" s="707"/>
      <c r="AF138" s="707"/>
      <c r="AG138" s="707"/>
      <c r="AH138" s="707"/>
      <c r="AI138" s="707"/>
      <c r="AJ138" s="707"/>
      <c r="AK138" s="707"/>
      <c r="AL138" s="707"/>
      <c r="AM138" s="707"/>
      <c r="AN138" s="707"/>
      <c r="AO138" s="216">
        <v>1</v>
      </c>
    </row>
    <row r="139" spans="1:41" ht="24.95" customHeight="1">
      <c r="A139" s="39"/>
      <c r="B139" s="39"/>
      <c r="C139" s="67" t="s">
        <v>537</v>
      </c>
      <c r="D139" s="39"/>
      <c r="E139" s="39"/>
      <c r="F139" s="39"/>
      <c r="G139" s="39"/>
      <c r="H139" s="39"/>
      <c r="I139" s="39"/>
      <c r="J139" s="39"/>
      <c r="K139" s="39"/>
      <c r="L139" s="39"/>
      <c r="M139" s="39"/>
      <c r="N139" s="39" t="s">
        <v>538</v>
      </c>
      <c r="O139" s="39"/>
      <c r="P139" s="39"/>
      <c r="Q139" s="39"/>
      <c r="R139" s="39"/>
      <c r="S139" s="39"/>
      <c r="T139" s="39"/>
      <c r="U139" s="39"/>
      <c r="V139" s="39"/>
      <c r="W139" s="39"/>
      <c r="X139" s="39"/>
      <c r="Y139" s="39"/>
      <c r="Z139" s="39"/>
      <c r="AA139" s="39"/>
      <c r="AB139" s="99"/>
      <c r="AC139" s="707"/>
      <c r="AD139" s="707"/>
      <c r="AE139" s="707"/>
      <c r="AF139" s="707"/>
      <c r="AG139" s="707"/>
      <c r="AH139" s="707"/>
      <c r="AI139" s="707"/>
      <c r="AJ139" s="707"/>
      <c r="AK139" s="707"/>
      <c r="AL139" s="707"/>
      <c r="AM139" s="707"/>
      <c r="AN139" s="707"/>
      <c r="AO139" s="216">
        <v>1</v>
      </c>
    </row>
    <row r="140" spans="1:41" ht="24.95" customHeight="1">
      <c r="A140" s="39"/>
      <c r="B140" s="39"/>
      <c r="C140" s="39" t="s">
        <v>539</v>
      </c>
      <c r="D140" s="39"/>
      <c r="E140" s="39"/>
      <c r="F140" s="39"/>
      <c r="G140" s="39"/>
      <c r="H140" s="39"/>
      <c r="I140" s="39"/>
      <c r="J140" s="39"/>
      <c r="K140" s="39"/>
      <c r="L140" s="39"/>
      <c r="M140" s="39"/>
      <c r="N140" s="39" t="s">
        <v>540</v>
      </c>
      <c r="O140" s="39"/>
      <c r="P140" s="39"/>
      <c r="Q140" s="39"/>
      <c r="R140" s="39"/>
      <c r="S140" s="39"/>
      <c r="T140" s="39"/>
      <c r="U140" s="39"/>
      <c r="V140" s="39"/>
      <c r="W140" s="39"/>
      <c r="X140" s="39"/>
      <c r="Y140" s="39"/>
      <c r="Z140" s="39"/>
      <c r="AA140" s="39"/>
      <c r="AB140" s="99"/>
      <c r="AC140" s="707"/>
      <c r="AD140" s="707"/>
      <c r="AE140" s="707"/>
      <c r="AF140" s="707"/>
      <c r="AG140" s="707"/>
      <c r="AH140" s="707"/>
      <c r="AI140" s="707"/>
      <c r="AJ140" s="707"/>
      <c r="AK140" s="707"/>
      <c r="AL140" s="707"/>
      <c r="AM140" s="707"/>
      <c r="AN140" s="707"/>
      <c r="AO140" s="216">
        <v>1</v>
      </c>
    </row>
    <row r="141" spans="1:41" ht="24.95" customHeight="1">
      <c r="A141" s="39"/>
      <c r="B141" s="39"/>
      <c r="C141" s="39" t="s">
        <v>541</v>
      </c>
      <c r="D141" s="39"/>
      <c r="E141" s="39"/>
      <c r="F141" s="39"/>
      <c r="G141" s="39"/>
      <c r="H141" s="39"/>
      <c r="I141" s="39"/>
      <c r="J141" s="39"/>
      <c r="K141" s="39"/>
      <c r="L141" s="39"/>
      <c r="M141" s="39"/>
      <c r="N141" s="39" t="s">
        <v>542</v>
      </c>
      <c r="O141" s="39"/>
      <c r="P141" s="39"/>
      <c r="Q141" s="39"/>
      <c r="R141" s="39"/>
      <c r="S141" s="39"/>
      <c r="T141" s="39"/>
      <c r="U141" s="39"/>
      <c r="V141" s="39"/>
      <c r="W141" s="39"/>
      <c r="X141" s="39"/>
      <c r="Y141" s="39"/>
      <c r="Z141" s="39"/>
      <c r="AA141" s="39"/>
      <c r="AB141" s="99"/>
      <c r="AC141" s="707"/>
      <c r="AD141" s="707"/>
      <c r="AE141" s="707"/>
      <c r="AF141" s="707"/>
      <c r="AG141" s="707"/>
      <c r="AH141" s="707"/>
      <c r="AI141" s="707"/>
      <c r="AJ141" s="707"/>
      <c r="AK141" s="707"/>
      <c r="AL141" s="707"/>
      <c r="AM141" s="707"/>
      <c r="AN141" s="707"/>
      <c r="AO141" s="216">
        <v>1</v>
      </c>
    </row>
    <row r="142" spans="1:41" ht="24.95" customHeight="1">
      <c r="A142" s="39"/>
      <c r="B142" s="39"/>
      <c r="C142" s="39" t="s">
        <v>543</v>
      </c>
      <c r="D142" s="39"/>
      <c r="E142" s="39"/>
      <c r="F142" s="39"/>
      <c r="G142" s="39"/>
      <c r="H142" s="39"/>
      <c r="I142" s="39"/>
      <c r="J142" s="39"/>
      <c r="K142" s="39"/>
      <c r="L142" s="39"/>
      <c r="M142" s="39"/>
      <c r="N142" s="39"/>
      <c r="O142" s="39" t="s">
        <v>544</v>
      </c>
      <c r="P142" s="39"/>
      <c r="Q142" s="39"/>
      <c r="R142" s="39"/>
      <c r="S142" s="39"/>
      <c r="T142" s="39"/>
      <c r="U142" s="39"/>
      <c r="V142" s="39"/>
      <c r="W142" s="39"/>
      <c r="X142" s="39"/>
      <c r="Y142" s="39"/>
      <c r="Z142" s="39"/>
      <c r="AA142" s="39"/>
      <c r="AB142" s="99"/>
      <c r="AC142" s="707"/>
      <c r="AD142" s="707"/>
      <c r="AE142" s="707"/>
      <c r="AF142" s="707"/>
      <c r="AG142" s="707"/>
      <c r="AH142" s="707"/>
      <c r="AI142" s="707"/>
      <c r="AJ142" s="707"/>
      <c r="AK142" s="707"/>
      <c r="AL142" s="707"/>
      <c r="AM142" s="707"/>
      <c r="AN142" s="707"/>
      <c r="AO142" s="216">
        <v>1</v>
      </c>
    </row>
    <row r="143" spans="1:41" ht="24.95" customHeight="1">
      <c r="A143" s="39"/>
      <c r="B143" s="39"/>
      <c r="C143" s="39" t="s">
        <v>545</v>
      </c>
      <c r="D143" s="39"/>
      <c r="E143" s="39"/>
      <c r="F143" s="39"/>
      <c r="G143" s="39"/>
      <c r="H143" s="39"/>
      <c r="I143" s="39"/>
      <c r="J143" s="39"/>
      <c r="K143" s="39"/>
      <c r="L143" s="39"/>
      <c r="M143" s="39"/>
      <c r="N143" s="39" t="s">
        <v>546</v>
      </c>
      <c r="O143" s="39"/>
      <c r="P143" s="39"/>
      <c r="Q143" s="39"/>
      <c r="R143" s="39"/>
      <c r="S143" s="39"/>
      <c r="T143" s="39"/>
      <c r="U143" s="39"/>
      <c r="V143" s="39"/>
      <c r="W143" s="39"/>
      <c r="X143" s="39"/>
      <c r="Y143" s="39"/>
      <c r="Z143" s="39"/>
      <c r="AA143" s="39"/>
      <c r="AB143" s="99"/>
      <c r="AC143" s="707"/>
      <c r="AD143" s="707"/>
      <c r="AE143" s="707"/>
      <c r="AF143" s="707"/>
      <c r="AG143" s="707"/>
      <c r="AH143" s="707"/>
      <c r="AI143" s="707"/>
      <c r="AJ143" s="707"/>
      <c r="AK143" s="707"/>
      <c r="AL143" s="707"/>
      <c r="AM143" s="707"/>
      <c r="AN143" s="707"/>
      <c r="AO143" s="216">
        <v>1</v>
      </c>
    </row>
    <row r="144" spans="1:41" ht="24.95" customHeight="1">
      <c r="A144" s="39"/>
      <c r="B144" s="39"/>
      <c r="C144" s="39"/>
      <c r="D144" s="39"/>
      <c r="E144" s="39"/>
      <c r="F144" s="39"/>
      <c r="G144" s="39"/>
      <c r="H144" s="39"/>
      <c r="I144" s="39"/>
      <c r="J144" s="39"/>
      <c r="K144" s="39"/>
      <c r="L144" s="39"/>
      <c r="M144" s="39"/>
      <c r="N144" s="39" t="s">
        <v>547</v>
      </c>
      <c r="O144" s="39"/>
      <c r="P144" s="39"/>
      <c r="Q144" s="39"/>
      <c r="R144" s="39"/>
      <c r="S144" s="39"/>
      <c r="T144" s="39"/>
      <c r="U144" s="39"/>
      <c r="V144" s="39"/>
      <c r="W144" s="39"/>
      <c r="X144" s="39"/>
      <c r="Y144" s="39"/>
      <c r="Z144" s="39"/>
      <c r="AA144" s="39"/>
      <c r="AB144" s="99"/>
      <c r="AC144" s="707"/>
      <c r="AD144" s="707"/>
      <c r="AE144" s="707"/>
      <c r="AF144" s="707"/>
      <c r="AG144" s="707"/>
      <c r="AH144" s="707"/>
      <c r="AI144" s="707"/>
      <c r="AJ144" s="707"/>
      <c r="AK144" s="707"/>
      <c r="AL144" s="707"/>
      <c r="AM144" s="707"/>
      <c r="AN144" s="707"/>
      <c r="AO144" s="216">
        <v>1</v>
      </c>
    </row>
    <row r="145" spans="1:41" ht="24.95" customHeight="1">
      <c r="A145" s="39"/>
      <c r="B145" s="39"/>
      <c r="C145" s="67" t="s">
        <v>548</v>
      </c>
      <c r="D145" s="39"/>
      <c r="E145" s="39"/>
      <c r="F145" s="39"/>
      <c r="G145" s="39"/>
      <c r="H145" s="39"/>
      <c r="I145" s="39"/>
      <c r="J145" s="39"/>
      <c r="K145" s="39"/>
      <c r="L145" s="39"/>
      <c r="M145" s="39"/>
      <c r="N145" s="39" t="s">
        <v>549</v>
      </c>
      <c r="O145" s="39"/>
      <c r="P145" s="39"/>
      <c r="Q145" s="39"/>
      <c r="R145" s="39"/>
      <c r="S145" s="39"/>
      <c r="T145" s="39"/>
      <c r="U145" s="39"/>
      <c r="V145" s="39"/>
      <c r="W145" s="39"/>
      <c r="X145" s="39"/>
      <c r="Y145" s="39"/>
      <c r="Z145" s="39"/>
      <c r="AA145" s="39"/>
      <c r="AB145" s="99"/>
      <c r="AC145" s="707"/>
      <c r="AD145" s="707"/>
      <c r="AE145" s="707"/>
      <c r="AF145" s="707"/>
      <c r="AG145" s="707"/>
      <c r="AH145" s="707"/>
      <c r="AI145" s="707"/>
      <c r="AJ145" s="707"/>
      <c r="AK145" s="707"/>
      <c r="AL145" s="707"/>
      <c r="AM145" s="707"/>
      <c r="AN145" s="707"/>
      <c r="AO145" s="216">
        <v>1</v>
      </c>
    </row>
    <row r="146" spans="1:41" ht="24.95" customHeight="1">
      <c r="A146" s="39"/>
      <c r="B146" s="39"/>
      <c r="C146" s="39" t="s">
        <v>550</v>
      </c>
      <c r="D146" s="39"/>
      <c r="E146" s="39"/>
      <c r="F146" s="39"/>
      <c r="G146" s="39"/>
      <c r="H146" s="39"/>
      <c r="I146" s="39"/>
      <c r="J146" s="39"/>
      <c r="K146" s="39"/>
      <c r="L146" s="39"/>
      <c r="M146" s="39"/>
      <c r="N146" s="39" t="s">
        <v>551</v>
      </c>
      <c r="O146" s="39"/>
      <c r="P146" s="39"/>
      <c r="Q146" s="39"/>
      <c r="R146" s="39"/>
      <c r="S146" s="39"/>
      <c r="T146" s="39"/>
      <c r="U146" s="39"/>
      <c r="V146" s="39"/>
      <c r="W146" s="39"/>
      <c r="X146" s="39"/>
      <c r="Y146" s="39"/>
      <c r="Z146" s="39"/>
      <c r="AA146" s="39"/>
      <c r="AB146" s="99"/>
      <c r="AC146" s="707"/>
      <c r="AD146" s="707"/>
      <c r="AE146" s="707"/>
      <c r="AF146" s="707"/>
      <c r="AG146" s="707"/>
      <c r="AH146" s="707"/>
      <c r="AI146" s="707"/>
      <c r="AJ146" s="707"/>
      <c r="AK146" s="707"/>
      <c r="AL146" s="707"/>
      <c r="AM146" s="707"/>
      <c r="AN146" s="707"/>
      <c r="AO146" s="216">
        <v>1</v>
      </c>
    </row>
    <row r="147" spans="1:41" ht="24.95" customHeight="1">
      <c r="A147" s="39"/>
      <c r="B147" s="39"/>
      <c r="C147" s="39" t="s">
        <v>552</v>
      </c>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99"/>
      <c r="AC147" s="707"/>
      <c r="AD147" s="707"/>
      <c r="AE147" s="707"/>
      <c r="AF147" s="707"/>
      <c r="AG147" s="707"/>
      <c r="AH147" s="707"/>
      <c r="AI147" s="707"/>
      <c r="AJ147" s="707"/>
      <c r="AK147" s="707"/>
      <c r="AL147" s="707"/>
      <c r="AM147" s="707"/>
      <c r="AN147" s="707"/>
      <c r="AO147" s="216">
        <v>1</v>
      </c>
    </row>
    <row r="148" spans="1:41" ht="24.95" customHeight="1">
      <c r="A148" s="39"/>
      <c r="B148" s="39"/>
      <c r="C148" s="39"/>
      <c r="D148" s="39"/>
      <c r="E148" s="39"/>
      <c r="F148" s="39"/>
      <c r="G148" s="39"/>
      <c r="H148" s="39"/>
      <c r="I148" s="39"/>
      <c r="J148" s="39"/>
      <c r="K148" s="39"/>
      <c r="L148" s="39"/>
      <c r="M148" s="39"/>
      <c r="N148" s="139" t="s">
        <v>553</v>
      </c>
      <c r="O148" s="2986"/>
      <c r="P148" s="39"/>
      <c r="Q148" s="39"/>
      <c r="R148" s="39"/>
      <c r="S148" s="39"/>
      <c r="T148" s="39"/>
      <c r="U148" s="39"/>
      <c r="V148" s="39"/>
      <c r="W148" s="39"/>
      <c r="X148" s="39"/>
      <c r="Y148" s="39"/>
      <c r="Z148" s="39"/>
      <c r="AA148" s="39"/>
      <c r="AB148" s="99"/>
      <c r="AC148" s="707"/>
      <c r="AD148" s="707"/>
      <c r="AE148" s="707"/>
      <c r="AF148" s="707"/>
      <c r="AG148" s="707"/>
      <c r="AH148" s="707"/>
      <c r="AI148" s="707"/>
      <c r="AJ148" s="707"/>
      <c r="AK148" s="707"/>
      <c r="AL148" s="707"/>
      <c r="AM148" s="707"/>
      <c r="AN148" s="707"/>
      <c r="AO148" s="216">
        <v>1</v>
      </c>
    </row>
    <row r="149" spans="1:41" ht="24.95" customHeight="1">
      <c r="A149" s="39"/>
      <c r="B149" s="139" t="s">
        <v>554</v>
      </c>
      <c r="C149" s="2986"/>
      <c r="D149" s="39"/>
      <c r="E149" s="39"/>
      <c r="F149" s="39"/>
      <c r="G149" s="39"/>
      <c r="H149" s="39"/>
      <c r="I149" s="39"/>
      <c r="J149" s="39"/>
      <c r="K149" s="39"/>
      <c r="L149" s="39"/>
      <c r="M149" s="39"/>
      <c r="N149" s="2711" t="s">
        <v>1269</v>
      </c>
      <c r="O149" s="2988" t="s">
        <v>555</v>
      </c>
      <c r="P149" s="39"/>
      <c r="Q149" s="39"/>
      <c r="R149" s="39"/>
      <c r="S149" s="39"/>
      <c r="T149" s="39"/>
      <c r="U149" s="39"/>
      <c r="V149" s="39"/>
      <c r="W149" s="39"/>
      <c r="X149" s="39"/>
      <c r="Y149" s="39"/>
      <c r="Z149" s="39"/>
      <c r="AA149" s="39"/>
      <c r="AB149" s="99"/>
      <c r="AC149" s="707"/>
      <c r="AD149" s="707"/>
      <c r="AE149" s="707"/>
      <c r="AF149" s="707"/>
      <c r="AG149" s="707"/>
      <c r="AH149" s="707"/>
      <c r="AI149" s="707"/>
      <c r="AJ149" s="707"/>
      <c r="AK149" s="707"/>
      <c r="AL149" s="707"/>
      <c r="AM149" s="707"/>
      <c r="AN149" s="707"/>
      <c r="AO149" s="216">
        <v>1</v>
      </c>
    </row>
    <row r="150" spans="1:41" ht="24.95" customHeight="1">
      <c r="A150" s="39"/>
      <c r="B150" s="2711" t="s">
        <v>1269</v>
      </c>
      <c r="C150" s="2988" t="s">
        <v>556</v>
      </c>
      <c r="D150" s="39"/>
      <c r="E150" s="39"/>
      <c r="F150" s="39"/>
      <c r="G150" s="39"/>
      <c r="H150" s="39"/>
      <c r="I150" s="39"/>
      <c r="J150" s="39"/>
      <c r="K150" s="39"/>
      <c r="L150" s="39"/>
      <c r="M150" s="39"/>
      <c r="N150" s="39" t="s">
        <v>557</v>
      </c>
      <c r="O150" s="39"/>
      <c r="P150" s="39"/>
      <c r="Q150" s="39"/>
      <c r="R150" s="39"/>
      <c r="S150" s="39"/>
      <c r="T150" s="39"/>
      <c r="U150" s="39"/>
      <c r="V150" s="39"/>
      <c r="W150" s="39"/>
      <c r="X150" s="39"/>
      <c r="Y150" s="39"/>
      <c r="Z150" s="39"/>
      <c r="AA150" s="39"/>
      <c r="AB150" s="99"/>
      <c r="AC150" s="707"/>
      <c r="AD150" s="707"/>
      <c r="AE150" s="707"/>
      <c r="AF150" s="707"/>
      <c r="AG150" s="707"/>
      <c r="AH150" s="707"/>
      <c r="AI150" s="707"/>
      <c r="AJ150" s="707"/>
      <c r="AK150" s="707"/>
      <c r="AL150" s="707"/>
      <c r="AM150" s="707"/>
      <c r="AN150" s="707"/>
      <c r="AO150" s="216">
        <v>1</v>
      </c>
    </row>
    <row r="151" spans="1:41" ht="24.95" customHeight="1">
      <c r="A151" s="39"/>
      <c r="B151" s="39"/>
      <c r="C151" s="39" t="s">
        <v>558</v>
      </c>
      <c r="D151" s="39" t="s">
        <v>559</v>
      </c>
      <c r="E151" s="39" t="s">
        <v>560</v>
      </c>
      <c r="F151" s="39" t="s">
        <v>561</v>
      </c>
      <c r="G151" s="39" t="s">
        <v>562</v>
      </c>
      <c r="H151" s="39" t="s">
        <v>563</v>
      </c>
      <c r="I151" s="39"/>
      <c r="J151" s="39"/>
      <c r="K151" s="39"/>
      <c r="L151" s="39"/>
      <c r="M151" s="39"/>
      <c r="N151" s="39"/>
      <c r="O151" s="39" t="s">
        <v>564</v>
      </c>
      <c r="P151" s="39"/>
      <c r="Q151" s="39"/>
      <c r="R151" s="39"/>
      <c r="S151" s="39"/>
      <c r="T151" s="39"/>
      <c r="U151" s="39"/>
      <c r="V151" s="39"/>
      <c r="W151" s="39"/>
      <c r="X151" s="39"/>
      <c r="Y151" s="39"/>
      <c r="Z151" s="39"/>
      <c r="AA151" s="39"/>
      <c r="AB151" s="99"/>
      <c r="AC151" s="707"/>
      <c r="AD151" s="707"/>
      <c r="AE151" s="707"/>
      <c r="AF151" s="707"/>
      <c r="AG151" s="707"/>
      <c r="AH151" s="707"/>
      <c r="AI151" s="707"/>
      <c r="AJ151" s="707"/>
      <c r="AK151" s="707"/>
      <c r="AL151" s="707"/>
      <c r="AM151" s="707"/>
      <c r="AN151" s="707"/>
      <c r="AO151" s="216">
        <v>1</v>
      </c>
    </row>
    <row r="152" spans="1:41" ht="24.95" customHeight="1">
      <c r="A152" s="39"/>
      <c r="B152" s="39"/>
      <c r="C152" s="39"/>
      <c r="D152" s="39"/>
      <c r="E152" s="39" t="s">
        <v>565</v>
      </c>
      <c r="F152" s="39" t="s">
        <v>566</v>
      </c>
      <c r="G152" s="39" t="s">
        <v>567</v>
      </c>
      <c r="H152" s="39" t="s">
        <v>568</v>
      </c>
      <c r="I152" s="39"/>
      <c r="J152" s="39"/>
      <c r="K152" s="39"/>
      <c r="L152" s="39"/>
      <c r="M152" s="39"/>
      <c r="N152" s="39" t="s">
        <v>569</v>
      </c>
      <c r="O152" s="39"/>
      <c r="P152" s="39"/>
      <c r="Q152" s="39"/>
      <c r="R152" s="39"/>
      <c r="S152" s="39"/>
      <c r="T152" s="39"/>
      <c r="U152" s="39"/>
      <c r="V152" s="39"/>
      <c r="W152" s="39"/>
      <c r="X152" s="39"/>
      <c r="Y152" s="39"/>
      <c r="Z152" s="39"/>
      <c r="AA152" s="39"/>
      <c r="AB152" s="99"/>
      <c r="AC152" s="707"/>
      <c r="AD152" s="707"/>
      <c r="AE152" s="707"/>
      <c r="AF152" s="707"/>
      <c r="AG152" s="707"/>
      <c r="AH152" s="707"/>
      <c r="AI152" s="707"/>
      <c r="AJ152" s="707"/>
      <c r="AK152" s="707"/>
      <c r="AL152" s="707"/>
      <c r="AM152" s="707"/>
      <c r="AN152" s="707"/>
      <c r="AO152" s="216">
        <v>1</v>
      </c>
    </row>
    <row r="153" spans="1:41" ht="24.95" customHeight="1">
      <c r="A153" s="39"/>
      <c r="B153" s="39"/>
      <c r="C153" s="2962" t="s">
        <v>570</v>
      </c>
      <c r="D153" s="2962" t="s">
        <v>571</v>
      </c>
      <c r="E153" s="2963" t="s">
        <v>572</v>
      </c>
      <c r="F153" s="2963" t="s">
        <v>572</v>
      </c>
      <c r="G153" s="2963" t="s">
        <v>573</v>
      </c>
      <c r="H153" s="2963" t="s">
        <v>573</v>
      </c>
      <c r="I153" s="39"/>
      <c r="J153" s="39"/>
      <c r="K153" s="39"/>
      <c r="L153" s="39"/>
      <c r="M153" s="39"/>
      <c r="N153" s="39"/>
      <c r="O153" s="39" t="s">
        <v>574</v>
      </c>
      <c r="P153" s="39"/>
      <c r="Q153" s="39"/>
      <c r="R153" s="39"/>
      <c r="S153" s="39"/>
      <c r="T153" s="39"/>
      <c r="U153" s="39"/>
      <c r="V153" s="39"/>
      <c r="W153" s="39"/>
      <c r="X153" s="39"/>
      <c r="Y153" s="39"/>
      <c r="Z153" s="39"/>
      <c r="AA153" s="39"/>
      <c r="AB153" s="99"/>
      <c r="AC153" s="707"/>
      <c r="AD153" s="707"/>
      <c r="AE153" s="707"/>
      <c r="AF153" s="707"/>
      <c r="AG153" s="707"/>
      <c r="AH153" s="707"/>
      <c r="AI153" s="707"/>
      <c r="AJ153" s="707"/>
      <c r="AK153" s="707"/>
      <c r="AL153" s="707"/>
      <c r="AM153" s="707"/>
      <c r="AN153" s="707"/>
      <c r="AO153" s="216">
        <v>1</v>
      </c>
    </row>
    <row r="154" spans="1:41" ht="24.95" customHeight="1">
      <c r="A154" s="39"/>
      <c r="B154" s="39"/>
      <c r="C154" s="2962" t="s">
        <v>575</v>
      </c>
      <c r="D154" s="2962" t="s">
        <v>576</v>
      </c>
      <c r="E154" s="2963" t="s">
        <v>577</v>
      </c>
      <c r="F154" s="2963" t="s">
        <v>572</v>
      </c>
      <c r="G154" s="2963" t="s">
        <v>578</v>
      </c>
      <c r="H154" s="2963" t="s">
        <v>578</v>
      </c>
      <c r="I154" s="39"/>
      <c r="J154" s="39"/>
      <c r="K154" s="39"/>
      <c r="L154" s="39"/>
      <c r="M154" s="39"/>
      <c r="N154" s="39" t="s">
        <v>579</v>
      </c>
      <c r="O154" s="39"/>
      <c r="P154" s="39"/>
      <c r="Q154" s="39"/>
      <c r="R154" s="39"/>
      <c r="S154" s="39"/>
      <c r="T154" s="39"/>
      <c r="U154" s="39"/>
      <c r="V154" s="39"/>
      <c r="W154" s="39"/>
      <c r="X154" s="39"/>
      <c r="Y154" s="39"/>
      <c r="Z154" s="39"/>
      <c r="AA154" s="39"/>
      <c r="AB154" s="99"/>
      <c r="AC154" s="707"/>
      <c r="AD154" s="707"/>
      <c r="AE154" s="707"/>
      <c r="AF154" s="707"/>
      <c r="AG154" s="707"/>
      <c r="AH154" s="707"/>
      <c r="AI154" s="707"/>
      <c r="AJ154" s="707"/>
      <c r="AK154" s="707"/>
      <c r="AL154" s="707"/>
      <c r="AM154" s="707"/>
      <c r="AN154" s="707"/>
      <c r="AO154" s="216">
        <v>1</v>
      </c>
    </row>
    <row r="155" spans="1:41" ht="24.95" customHeight="1">
      <c r="A155" s="39"/>
      <c r="B155" s="39"/>
      <c r="C155" s="2962" t="s">
        <v>580</v>
      </c>
      <c r="D155" s="2962" t="s">
        <v>581</v>
      </c>
      <c r="E155" s="2963" t="s">
        <v>582</v>
      </c>
      <c r="F155" s="2963" t="s">
        <v>583</v>
      </c>
      <c r="G155" s="2963" t="s">
        <v>584</v>
      </c>
      <c r="H155" s="2963" t="s">
        <v>584</v>
      </c>
      <c r="I155" s="39"/>
      <c r="J155" s="39"/>
      <c r="K155" s="39"/>
      <c r="L155" s="39"/>
      <c r="M155" s="39"/>
      <c r="N155" s="39"/>
      <c r="O155" s="39" t="s">
        <v>585</v>
      </c>
      <c r="P155" s="39"/>
      <c r="Q155" s="39"/>
      <c r="R155" s="39"/>
      <c r="S155" s="39"/>
      <c r="T155" s="39"/>
      <c r="U155" s="39"/>
      <c r="V155" s="39"/>
      <c r="W155" s="39"/>
      <c r="X155" s="39"/>
      <c r="Y155" s="39"/>
      <c r="Z155" s="39"/>
      <c r="AA155" s="39"/>
      <c r="AB155" s="99"/>
      <c r="AC155" s="707"/>
      <c r="AD155" s="707"/>
      <c r="AE155" s="707"/>
      <c r="AF155" s="707"/>
      <c r="AG155" s="707"/>
      <c r="AH155" s="707"/>
      <c r="AI155" s="707"/>
      <c r="AJ155" s="707"/>
      <c r="AK155" s="707"/>
      <c r="AL155" s="707"/>
      <c r="AM155" s="707"/>
      <c r="AN155" s="707"/>
      <c r="AO155" s="216">
        <v>1</v>
      </c>
    </row>
    <row r="156" spans="1:41" ht="24.95" customHeight="1">
      <c r="A156" s="39"/>
      <c r="B156" s="39"/>
      <c r="C156" s="2962" t="s">
        <v>586</v>
      </c>
      <c r="D156" s="2962" t="s">
        <v>587</v>
      </c>
      <c r="E156" s="2963" t="s">
        <v>588</v>
      </c>
      <c r="F156" s="2963" t="s">
        <v>583</v>
      </c>
      <c r="G156" s="2963" t="s">
        <v>589</v>
      </c>
      <c r="H156" s="2963" t="s">
        <v>590</v>
      </c>
      <c r="I156" s="39"/>
      <c r="J156" s="39"/>
      <c r="K156" s="39"/>
      <c r="L156" s="39"/>
      <c r="M156" s="39"/>
      <c r="N156" s="39" t="s">
        <v>591</v>
      </c>
      <c r="O156" s="39"/>
      <c r="P156" s="39"/>
      <c r="Q156" s="39"/>
      <c r="R156" s="39"/>
      <c r="S156" s="39"/>
      <c r="T156" s="39"/>
      <c r="U156" s="39"/>
      <c r="V156" s="39"/>
      <c r="W156" s="39"/>
      <c r="X156" s="39"/>
      <c r="Y156" s="39"/>
      <c r="Z156" s="39"/>
      <c r="AA156" s="39"/>
      <c r="AB156" s="99"/>
      <c r="AC156" s="707"/>
      <c r="AD156" s="707"/>
      <c r="AE156" s="707"/>
      <c r="AF156" s="707"/>
      <c r="AG156" s="707"/>
      <c r="AH156" s="707"/>
      <c r="AI156" s="707"/>
      <c r="AJ156" s="707"/>
      <c r="AK156" s="707"/>
      <c r="AL156" s="707"/>
      <c r="AM156" s="707"/>
      <c r="AN156" s="707"/>
      <c r="AO156" s="216">
        <v>1</v>
      </c>
    </row>
    <row r="157" spans="1:41" ht="24.95" customHeight="1">
      <c r="A157" s="39"/>
      <c r="B157" s="39"/>
      <c r="C157" s="2962" t="s">
        <v>592</v>
      </c>
      <c r="D157" s="2962" t="s">
        <v>593</v>
      </c>
      <c r="E157" s="2963" t="s">
        <v>594</v>
      </c>
      <c r="F157" s="2963" t="s">
        <v>577</v>
      </c>
      <c r="G157" s="2963" t="s">
        <v>595</v>
      </c>
      <c r="H157" s="2963" t="s">
        <v>595</v>
      </c>
      <c r="I157" s="39"/>
      <c r="J157" s="39"/>
      <c r="K157" s="39"/>
      <c r="L157" s="39"/>
      <c r="M157" s="39"/>
      <c r="N157" s="39"/>
      <c r="O157" s="39" t="s">
        <v>596</v>
      </c>
      <c r="P157" s="39"/>
      <c r="Q157" s="39"/>
      <c r="R157" s="39"/>
      <c r="S157" s="39"/>
      <c r="T157" s="39"/>
      <c r="U157" s="39"/>
      <c r="V157" s="39"/>
      <c r="W157" s="39"/>
      <c r="X157" s="39"/>
      <c r="Y157" s="39"/>
      <c r="Z157" s="39"/>
      <c r="AA157" s="39"/>
      <c r="AB157" s="99"/>
      <c r="AC157" s="707"/>
      <c r="AD157" s="707"/>
      <c r="AE157" s="707"/>
      <c r="AF157" s="707"/>
      <c r="AG157" s="707"/>
      <c r="AH157" s="707"/>
      <c r="AI157" s="707"/>
      <c r="AJ157" s="707"/>
      <c r="AK157" s="707"/>
      <c r="AL157" s="707"/>
      <c r="AM157" s="707"/>
      <c r="AN157" s="707"/>
      <c r="AO157" s="216">
        <v>1</v>
      </c>
    </row>
    <row r="158" spans="1:41" ht="24.95" customHeight="1">
      <c r="A158" s="39"/>
      <c r="B158" s="39"/>
      <c r="C158" s="2962" t="s">
        <v>597</v>
      </c>
      <c r="D158" s="2962" t="s">
        <v>598</v>
      </c>
      <c r="E158" s="2963" t="s">
        <v>599</v>
      </c>
      <c r="F158" s="2963" t="s">
        <v>577</v>
      </c>
      <c r="G158" s="2963" t="s">
        <v>600</v>
      </c>
      <c r="H158" s="2963" t="s">
        <v>600</v>
      </c>
      <c r="I158" s="39"/>
      <c r="J158" s="39"/>
      <c r="K158" s="39"/>
      <c r="L158" s="39"/>
      <c r="M158" s="39"/>
      <c r="N158" s="39" t="s">
        <v>601</v>
      </c>
      <c r="O158" s="39"/>
      <c r="P158" s="39"/>
      <c r="Q158" s="39"/>
      <c r="R158" s="39"/>
      <c r="S158" s="39"/>
      <c r="T158" s="39"/>
      <c r="U158" s="39"/>
      <c r="V158" s="39"/>
      <c r="W158" s="39"/>
      <c r="X158" s="39"/>
      <c r="Y158" s="39"/>
      <c r="Z158" s="39"/>
      <c r="AA158" s="39"/>
      <c r="AB158" s="99"/>
      <c r="AC158" s="707"/>
      <c r="AD158" s="707"/>
      <c r="AE158" s="707"/>
      <c r="AF158" s="707"/>
      <c r="AG158" s="707"/>
      <c r="AH158" s="707"/>
      <c r="AI158" s="707"/>
      <c r="AJ158" s="707"/>
      <c r="AK158" s="707"/>
      <c r="AL158" s="707"/>
      <c r="AM158" s="707"/>
      <c r="AN158" s="707"/>
      <c r="AO158" s="216">
        <v>1</v>
      </c>
    </row>
    <row r="159" spans="1:41" ht="24.95" customHeight="1">
      <c r="A159" s="39"/>
      <c r="B159" s="39"/>
      <c r="C159" s="2962" t="s">
        <v>602</v>
      </c>
      <c r="D159" s="2962" t="s">
        <v>603</v>
      </c>
      <c r="E159" s="2963" t="s">
        <v>604</v>
      </c>
      <c r="F159" s="2963" t="s">
        <v>582</v>
      </c>
      <c r="G159" s="2963" t="s">
        <v>605</v>
      </c>
      <c r="H159" s="2963" t="s">
        <v>606</v>
      </c>
      <c r="I159" s="39"/>
      <c r="J159" s="39"/>
      <c r="K159" s="39"/>
      <c r="L159" s="39"/>
      <c r="M159" s="39"/>
      <c r="N159" s="39"/>
      <c r="O159" s="39" t="s">
        <v>607</v>
      </c>
      <c r="P159" s="39"/>
      <c r="Q159" s="39"/>
      <c r="R159" s="39"/>
      <c r="S159" s="39"/>
      <c r="T159" s="39"/>
      <c r="U159" s="39"/>
      <c r="V159" s="39"/>
      <c r="W159" s="39"/>
      <c r="X159" s="39"/>
      <c r="Y159" s="39"/>
      <c r="Z159" s="39"/>
      <c r="AA159" s="39"/>
      <c r="AB159" s="99"/>
      <c r="AC159" s="707"/>
      <c r="AD159" s="707"/>
      <c r="AE159" s="707"/>
      <c r="AF159" s="707"/>
      <c r="AG159" s="707"/>
      <c r="AH159" s="707"/>
      <c r="AI159" s="707"/>
      <c r="AJ159" s="707"/>
      <c r="AK159" s="707"/>
      <c r="AL159" s="707"/>
      <c r="AM159" s="707"/>
      <c r="AN159" s="707"/>
      <c r="AO159" s="216">
        <v>1</v>
      </c>
    </row>
    <row r="160" spans="1:41" ht="24.95" customHeight="1">
      <c r="A160" s="39"/>
      <c r="B160" s="39"/>
      <c r="C160" s="2962" t="s">
        <v>608</v>
      </c>
      <c r="D160" s="2962" t="s">
        <v>609</v>
      </c>
      <c r="E160" s="2962"/>
      <c r="F160" s="2963" t="s">
        <v>582</v>
      </c>
      <c r="G160" s="2963" t="s">
        <v>610</v>
      </c>
      <c r="H160" s="2963" t="s">
        <v>610</v>
      </c>
      <c r="I160" s="39"/>
      <c r="J160" s="39"/>
      <c r="K160" s="39"/>
      <c r="L160" s="39"/>
      <c r="M160" s="39"/>
      <c r="N160" s="39" t="s">
        <v>611</v>
      </c>
      <c r="O160" s="39"/>
      <c r="P160" s="39"/>
      <c r="Q160" s="39"/>
      <c r="R160" s="39"/>
      <c r="S160" s="39"/>
      <c r="T160" s="39"/>
      <c r="U160" s="39"/>
      <c r="V160" s="39"/>
      <c r="W160" s="39"/>
      <c r="X160" s="39"/>
      <c r="Y160" s="39"/>
      <c r="Z160" s="39"/>
      <c r="AA160" s="39"/>
      <c r="AB160" s="99"/>
      <c r="AC160" s="707"/>
      <c r="AD160" s="707"/>
      <c r="AE160" s="707"/>
      <c r="AF160" s="707"/>
      <c r="AG160" s="707"/>
      <c r="AH160" s="707"/>
      <c r="AI160" s="707"/>
      <c r="AJ160" s="707"/>
      <c r="AK160" s="707"/>
      <c r="AL160" s="707"/>
      <c r="AM160" s="707"/>
      <c r="AN160" s="707"/>
      <c r="AO160" s="216">
        <v>1</v>
      </c>
    </row>
    <row r="161" spans="1:41" ht="24.95" customHeight="1">
      <c r="A161" s="39"/>
      <c r="B161" s="39"/>
      <c r="C161" s="2962" t="s">
        <v>612</v>
      </c>
      <c r="D161" s="2962" t="s">
        <v>613</v>
      </c>
      <c r="E161" s="2962"/>
      <c r="F161" s="2963" t="s">
        <v>614</v>
      </c>
      <c r="G161" s="2963" t="s">
        <v>615</v>
      </c>
      <c r="H161" s="2963" t="s">
        <v>616</v>
      </c>
      <c r="I161" s="39"/>
      <c r="J161" s="39"/>
      <c r="K161" s="39"/>
      <c r="L161" s="39"/>
      <c r="M161" s="39"/>
      <c r="N161" s="39"/>
      <c r="O161" s="39" t="s">
        <v>617</v>
      </c>
      <c r="P161" s="39"/>
      <c r="Q161" s="39"/>
      <c r="R161" s="39"/>
      <c r="S161" s="39"/>
      <c r="T161" s="39"/>
      <c r="U161" s="39"/>
      <c r="V161" s="39"/>
      <c r="W161" s="39"/>
      <c r="X161" s="39"/>
      <c r="Y161" s="39"/>
      <c r="Z161" s="39"/>
      <c r="AA161" s="39"/>
      <c r="AB161" s="99"/>
      <c r="AC161" s="707"/>
      <c r="AD161" s="707"/>
      <c r="AE161" s="707"/>
      <c r="AF161" s="707"/>
      <c r="AG161" s="707"/>
      <c r="AH161" s="707"/>
      <c r="AI161" s="707"/>
      <c r="AJ161" s="707"/>
      <c r="AK161" s="707"/>
      <c r="AL161" s="707"/>
      <c r="AM161" s="707"/>
      <c r="AN161" s="707"/>
      <c r="AO161" s="216">
        <v>1</v>
      </c>
    </row>
    <row r="162" spans="1:41" ht="24.95" customHeight="1">
      <c r="A162" s="39"/>
      <c r="B162" s="39"/>
      <c r="C162" s="2962" t="s">
        <v>618</v>
      </c>
      <c r="D162" s="2962" t="s">
        <v>619</v>
      </c>
      <c r="E162" s="2962"/>
      <c r="F162" s="2963" t="s">
        <v>588</v>
      </c>
      <c r="G162" s="2963" t="s">
        <v>620</v>
      </c>
      <c r="H162" s="2963" t="s">
        <v>620</v>
      </c>
      <c r="I162" s="39"/>
      <c r="J162" s="39"/>
      <c r="K162" s="39"/>
      <c r="L162" s="39"/>
      <c r="M162" s="39"/>
      <c r="N162" s="39" t="s">
        <v>621</v>
      </c>
      <c r="O162" s="39"/>
      <c r="P162" s="39"/>
      <c r="Q162" s="39"/>
      <c r="R162" s="39"/>
      <c r="S162" s="39"/>
      <c r="T162" s="39"/>
      <c r="U162" s="39"/>
      <c r="V162" s="39"/>
      <c r="W162" s="39"/>
      <c r="X162" s="39"/>
      <c r="Y162" s="39"/>
      <c r="Z162" s="39"/>
      <c r="AA162" s="39"/>
      <c r="AB162" s="99"/>
      <c r="AC162" s="707"/>
      <c r="AD162" s="707"/>
      <c r="AE162" s="707"/>
      <c r="AF162" s="707"/>
      <c r="AG162" s="707"/>
      <c r="AH162" s="707"/>
      <c r="AI162" s="707"/>
      <c r="AJ162" s="707"/>
      <c r="AK162" s="707"/>
      <c r="AL162" s="707"/>
      <c r="AM162" s="707"/>
      <c r="AN162" s="707"/>
      <c r="AO162" s="216">
        <v>1</v>
      </c>
    </row>
    <row r="163" spans="1:41" ht="24.95" customHeight="1">
      <c r="A163" s="39"/>
      <c r="B163" s="39"/>
      <c r="C163" s="2962" t="s">
        <v>622</v>
      </c>
      <c r="D163" s="2962" t="s">
        <v>623</v>
      </c>
      <c r="E163" s="2962"/>
      <c r="F163" s="2963" t="s">
        <v>588</v>
      </c>
      <c r="G163" s="2963" t="s">
        <v>624</v>
      </c>
      <c r="H163" s="2963" t="s">
        <v>624</v>
      </c>
      <c r="I163" s="39"/>
      <c r="J163" s="39"/>
      <c r="K163" s="39"/>
      <c r="L163" s="39"/>
      <c r="M163" s="39"/>
      <c r="N163" s="39"/>
      <c r="O163" s="39" t="s">
        <v>625</v>
      </c>
      <c r="P163" s="39"/>
      <c r="Q163" s="39"/>
      <c r="R163" s="39"/>
      <c r="S163" s="39"/>
      <c r="T163" s="39"/>
      <c r="U163" s="39"/>
      <c r="V163" s="39"/>
      <c r="W163" s="39"/>
      <c r="X163" s="39"/>
      <c r="Y163" s="39"/>
      <c r="Z163" s="39"/>
      <c r="AA163" s="39"/>
      <c r="AB163" s="99"/>
      <c r="AC163" s="707"/>
      <c r="AD163" s="707"/>
      <c r="AE163" s="707"/>
      <c r="AF163" s="707"/>
      <c r="AG163" s="707"/>
      <c r="AH163" s="707"/>
      <c r="AI163" s="707"/>
      <c r="AJ163" s="707"/>
      <c r="AK163" s="707"/>
      <c r="AL163" s="707"/>
      <c r="AM163" s="707"/>
      <c r="AN163" s="707"/>
      <c r="AO163" s="216">
        <v>1</v>
      </c>
    </row>
    <row r="164" spans="1:41" ht="24.95" customHeight="1">
      <c r="A164" s="39"/>
      <c r="B164" s="39"/>
      <c r="C164" s="2962" t="s">
        <v>626</v>
      </c>
      <c r="D164" s="2962" t="s">
        <v>627</v>
      </c>
      <c r="E164" s="2962"/>
      <c r="F164" s="2963" t="s">
        <v>594</v>
      </c>
      <c r="G164" s="2963" t="s">
        <v>628</v>
      </c>
      <c r="H164" s="2963" t="s">
        <v>629</v>
      </c>
      <c r="I164" s="39"/>
      <c r="J164" s="39"/>
      <c r="K164" s="39"/>
      <c r="L164" s="39"/>
      <c r="M164" s="39"/>
      <c r="N164" s="39" t="s">
        <v>630</v>
      </c>
      <c r="O164" s="39"/>
      <c r="P164" s="39"/>
      <c r="Q164" s="39"/>
      <c r="R164" s="39"/>
      <c r="S164" s="39"/>
      <c r="T164" s="39"/>
      <c r="U164" s="39"/>
      <c r="V164" s="39"/>
      <c r="W164" s="39"/>
      <c r="X164" s="39"/>
      <c r="Y164" s="39"/>
      <c r="Z164" s="39"/>
      <c r="AA164" s="39"/>
      <c r="AB164" s="99"/>
      <c r="AC164" s="707"/>
      <c r="AD164" s="707"/>
      <c r="AE164" s="707"/>
      <c r="AF164" s="707"/>
      <c r="AG164" s="707"/>
      <c r="AH164" s="707"/>
      <c r="AI164" s="707"/>
      <c r="AJ164" s="707"/>
      <c r="AK164" s="707"/>
      <c r="AL164" s="707"/>
      <c r="AM164" s="707"/>
      <c r="AN164" s="707"/>
      <c r="AO164" s="216">
        <v>1</v>
      </c>
    </row>
    <row r="165" spans="1:41" ht="24.95" customHeight="1">
      <c r="A165" s="39"/>
      <c r="B165" s="39"/>
      <c r="C165" s="2962" t="s">
        <v>631</v>
      </c>
      <c r="D165" s="2962" t="s">
        <v>632</v>
      </c>
      <c r="E165" s="2962"/>
      <c r="F165" s="2963" t="s">
        <v>594</v>
      </c>
      <c r="G165" s="2963" t="s">
        <v>633</v>
      </c>
      <c r="H165" s="2963" t="s">
        <v>633</v>
      </c>
      <c r="I165" s="39"/>
      <c r="J165" s="39"/>
      <c r="K165" s="39"/>
      <c r="L165" s="39"/>
      <c r="M165" s="39"/>
      <c r="N165" s="39"/>
      <c r="O165" s="39" t="s">
        <v>634</v>
      </c>
      <c r="P165" s="39"/>
      <c r="Q165" s="39"/>
      <c r="R165" s="39"/>
      <c r="S165" s="39"/>
      <c r="T165" s="39"/>
      <c r="U165" s="39"/>
      <c r="V165" s="39"/>
      <c r="W165" s="39"/>
      <c r="X165" s="39"/>
      <c r="Y165" s="39"/>
      <c r="Z165" s="39"/>
      <c r="AA165" s="39"/>
      <c r="AB165" s="99"/>
      <c r="AC165" s="707"/>
      <c r="AD165" s="707"/>
      <c r="AE165" s="707"/>
      <c r="AF165" s="707"/>
      <c r="AG165" s="707"/>
      <c r="AH165" s="707"/>
      <c r="AI165" s="707"/>
      <c r="AJ165" s="707"/>
      <c r="AK165" s="707"/>
      <c r="AL165" s="707"/>
      <c r="AM165" s="707"/>
      <c r="AN165" s="707"/>
      <c r="AO165" s="216">
        <v>1</v>
      </c>
    </row>
    <row r="166" spans="1:41" ht="24.95" customHeight="1">
      <c r="A166" s="39"/>
      <c r="B166" s="39"/>
      <c r="C166" s="2962" t="s">
        <v>635</v>
      </c>
      <c r="D166" s="2962" t="s">
        <v>636</v>
      </c>
      <c r="E166" s="2962"/>
      <c r="F166" s="2963" t="s">
        <v>637</v>
      </c>
      <c r="G166" s="2963" t="s">
        <v>638</v>
      </c>
      <c r="H166" s="2963" t="s">
        <v>639</v>
      </c>
      <c r="I166" s="39"/>
      <c r="J166" s="39"/>
      <c r="K166" s="39"/>
      <c r="L166" s="39"/>
      <c r="M166" s="39"/>
      <c r="N166" s="39"/>
      <c r="O166" s="39"/>
      <c r="P166" s="39"/>
      <c r="Q166" s="39"/>
      <c r="R166" s="39"/>
      <c r="S166" s="39"/>
      <c r="T166" s="39"/>
      <c r="U166" s="39"/>
      <c r="V166" s="39"/>
      <c r="W166" s="39"/>
      <c r="X166" s="39"/>
      <c r="Y166" s="39"/>
      <c r="Z166" s="39"/>
      <c r="AA166" s="39"/>
      <c r="AB166" s="99"/>
      <c r="AC166" s="707"/>
      <c r="AD166" s="707"/>
      <c r="AE166" s="707"/>
      <c r="AF166" s="707"/>
      <c r="AG166" s="707"/>
      <c r="AH166" s="707"/>
      <c r="AI166" s="707"/>
      <c r="AJ166" s="707"/>
      <c r="AK166" s="707"/>
      <c r="AL166" s="707"/>
      <c r="AM166" s="707"/>
      <c r="AN166" s="707"/>
      <c r="AO166" s="216">
        <v>1</v>
      </c>
    </row>
    <row r="167" spans="1:41" ht="24.95" customHeight="1">
      <c r="A167" s="39"/>
      <c r="B167" s="39"/>
      <c r="C167" s="2962" t="s">
        <v>640</v>
      </c>
      <c r="D167" s="2962" t="s">
        <v>641</v>
      </c>
      <c r="E167" s="2962"/>
      <c r="F167" s="2963" t="s">
        <v>637</v>
      </c>
      <c r="G167" s="2963" t="s">
        <v>642</v>
      </c>
      <c r="H167" s="2963" t="s">
        <v>638</v>
      </c>
      <c r="I167" s="39"/>
      <c r="J167" s="39"/>
      <c r="K167" s="39"/>
      <c r="L167" s="39"/>
      <c r="M167" s="39"/>
      <c r="N167" s="39"/>
      <c r="O167" s="39"/>
      <c r="P167" s="39"/>
      <c r="Q167" s="39"/>
      <c r="R167" s="39"/>
      <c r="S167" s="39"/>
      <c r="T167" s="39"/>
      <c r="U167" s="39"/>
      <c r="V167" s="39"/>
      <c r="W167" s="39"/>
      <c r="X167" s="39"/>
      <c r="Y167" s="39"/>
      <c r="Z167" s="39"/>
      <c r="AA167" s="39"/>
      <c r="AB167" s="99"/>
      <c r="AC167" s="707"/>
      <c r="AD167" s="707"/>
      <c r="AE167" s="707"/>
      <c r="AF167" s="707"/>
      <c r="AG167" s="707"/>
      <c r="AH167" s="707"/>
      <c r="AI167" s="707"/>
      <c r="AJ167" s="707"/>
      <c r="AK167" s="707"/>
      <c r="AL167" s="707"/>
      <c r="AM167" s="707"/>
      <c r="AN167" s="707"/>
      <c r="AO167" s="216">
        <v>1</v>
      </c>
    </row>
    <row r="168" spans="1:41" ht="24.95" customHeight="1">
      <c r="A168" s="39"/>
      <c r="B168" s="39"/>
      <c r="C168" s="2962" t="s">
        <v>643</v>
      </c>
      <c r="D168" s="2962" t="s">
        <v>644</v>
      </c>
      <c r="E168" s="2962"/>
      <c r="F168" s="2963" t="s">
        <v>599</v>
      </c>
      <c r="G168" s="2963" t="s">
        <v>645</v>
      </c>
      <c r="H168" s="2963" t="s">
        <v>646</v>
      </c>
      <c r="I168" s="39"/>
      <c r="J168" s="39"/>
      <c r="K168" s="39"/>
      <c r="L168" s="39"/>
      <c r="M168" s="39"/>
      <c r="N168" s="139" t="s">
        <v>647</v>
      </c>
      <c r="O168" s="2986"/>
      <c r="P168" s="39"/>
      <c r="Q168" s="39"/>
      <c r="R168" s="39"/>
      <c r="S168" s="39"/>
      <c r="T168" s="39"/>
      <c r="U168" s="39"/>
      <c r="V168" s="39"/>
      <c r="W168" s="39"/>
      <c r="X168" s="39"/>
      <c r="Y168" s="39"/>
      <c r="Z168" s="39"/>
      <c r="AA168" s="39"/>
      <c r="AB168" s="99"/>
      <c r="AC168" s="707"/>
      <c r="AD168" s="707"/>
      <c r="AE168" s="707"/>
      <c r="AF168" s="707"/>
      <c r="AG168" s="707"/>
      <c r="AH168" s="707"/>
      <c r="AI168" s="707"/>
      <c r="AJ168" s="707"/>
      <c r="AK168" s="707"/>
      <c r="AL168" s="707"/>
      <c r="AM168" s="707"/>
      <c r="AN168" s="707"/>
      <c r="AO168" s="216">
        <v>1</v>
      </c>
    </row>
    <row r="169" spans="1:41" ht="24.95" customHeight="1">
      <c r="A169" s="39"/>
      <c r="B169" s="39"/>
      <c r="C169" s="2962" t="s">
        <v>648</v>
      </c>
      <c r="D169" s="2962" t="s">
        <v>649</v>
      </c>
      <c r="E169" s="2962"/>
      <c r="F169" s="2963" t="s">
        <v>599</v>
      </c>
      <c r="G169" s="2963" t="s">
        <v>650</v>
      </c>
      <c r="H169" s="2963" t="s">
        <v>645</v>
      </c>
      <c r="I169" s="39"/>
      <c r="J169" s="39"/>
      <c r="K169" s="39"/>
      <c r="L169" s="39"/>
      <c r="M169" s="39"/>
      <c r="N169" s="2711" t="s">
        <v>1269</v>
      </c>
      <c r="O169" s="2989" t="s">
        <v>651</v>
      </c>
      <c r="P169" s="39"/>
      <c r="Q169" s="39"/>
      <c r="R169" s="39"/>
      <c r="S169" s="39"/>
      <c r="T169" s="39"/>
      <c r="U169" s="39"/>
      <c r="V169" s="39"/>
      <c r="W169" s="39"/>
      <c r="X169" s="39"/>
      <c r="Y169" s="39"/>
      <c r="Z169" s="39"/>
      <c r="AA169" s="39"/>
      <c r="AB169" s="99"/>
      <c r="AC169" s="707"/>
      <c r="AD169" s="707"/>
      <c r="AE169" s="707"/>
      <c r="AF169" s="707"/>
      <c r="AG169" s="707"/>
      <c r="AH169" s="707"/>
      <c r="AI169" s="707"/>
      <c r="AJ169" s="707"/>
      <c r="AK169" s="707"/>
      <c r="AL169" s="707"/>
      <c r="AM169" s="707"/>
      <c r="AN169" s="707"/>
      <c r="AO169" s="216">
        <v>1</v>
      </c>
    </row>
    <row r="170" spans="1:41" ht="24.95" customHeight="1">
      <c r="A170" s="39"/>
      <c r="B170" s="39"/>
      <c r="C170" s="2962" t="s">
        <v>652</v>
      </c>
      <c r="D170" s="2962" t="s">
        <v>653</v>
      </c>
      <c r="E170" s="2962"/>
      <c r="F170" s="2963" t="s">
        <v>604</v>
      </c>
      <c r="G170" s="2963" t="s">
        <v>654</v>
      </c>
      <c r="H170" s="2963" t="s">
        <v>650</v>
      </c>
      <c r="I170" s="39"/>
      <c r="J170" s="39"/>
      <c r="K170" s="39"/>
      <c r="L170" s="39"/>
      <c r="M170" s="39"/>
      <c r="N170" s="39" t="s">
        <v>655</v>
      </c>
      <c r="O170" s="39"/>
      <c r="P170" s="39"/>
      <c r="Q170" s="39"/>
      <c r="R170" s="39"/>
      <c r="S170" s="39"/>
      <c r="T170" s="39"/>
      <c r="U170" s="39"/>
      <c r="V170" s="39"/>
      <c r="W170" s="39"/>
      <c r="X170" s="39"/>
      <c r="Y170" s="39"/>
      <c r="Z170" s="39"/>
      <c r="AA170" s="39"/>
      <c r="AB170" s="99"/>
      <c r="AC170" s="707"/>
      <c r="AD170" s="707"/>
      <c r="AE170" s="707"/>
      <c r="AF170" s="707"/>
      <c r="AG170" s="707"/>
      <c r="AH170" s="707"/>
      <c r="AI170" s="707"/>
      <c r="AJ170" s="707"/>
      <c r="AK170" s="707"/>
      <c r="AL170" s="707"/>
      <c r="AM170" s="707"/>
      <c r="AN170" s="707"/>
      <c r="AO170" s="216">
        <v>1</v>
      </c>
    </row>
    <row r="171" spans="1:41" ht="24.95" customHeight="1">
      <c r="A171" s="39"/>
      <c r="B171" s="39"/>
      <c r="C171" s="2992"/>
      <c r="D171" s="2992"/>
      <c r="E171" s="2992"/>
      <c r="F171" s="2992"/>
      <c r="G171" s="2992"/>
      <c r="H171" s="2992"/>
      <c r="I171" s="39"/>
      <c r="J171" s="39"/>
      <c r="K171" s="39"/>
      <c r="L171" s="39"/>
      <c r="M171" s="39"/>
      <c r="N171" s="39" t="s">
        <v>656</v>
      </c>
      <c r="O171" s="39"/>
      <c r="P171" s="39"/>
      <c r="Q171" s="39"/>
      <c r="R171" s="39"/>
      <c r="S171" s="39"/>
      <c r="T171" s="39"/>
      <c r="U171" s="39"/>
      <c r="V171" s="39"/>
      <c r="W171" s="39"/>
      <c r="X171" s="39"/>
      <c r="Y171" s="39"/>
      <c r="Z171" s="39"/>
      <c r="AA171" s="39"/>
      <c r="AB171" s="99"/>
      <c r="AC171" s="707"/>
      <c r="AD171" s="707"/>
      <c r="AE171" s="707"/>
      <c r="AF171" s="707"/>
      <c r="AG171" s="707"/>
      <c r="AH171" s="707"/>
      <c r="AI171" s="707"/>
      <c r="AJ171" s="707"/>
      <c r="AK171" s="707"/>
      <c r="AL171" s="707"/>
      <c r="AM171" s="707"/>
      <c r="AN171" s="707"/>
      <c r="AO171" s="216">
        <v>1</v>
      </c>
    </row>
    <row r="172" spans="1:41" ht="24.95" customHeight="1">
      <c r="A172" s="39"/>
      <c r="B172" s="85" t="s">
        <v>657</v>
      </c>
      <c r="C172" s="2986"/>
      <c r="D172" s="39"/>
      <c r="E172" s="39"/>
      <c r="F172" s="39"/>
      <c r="G172" s="39"/>
      <c r="H172" s="39"/>
      <c r="I172" s="39"/>
      <c r="J172" s="39"/>
      <c r="K172" s="39"/>
      <c r="L172" s="39"/>
      <c r="M172" s="39"/>
      <c r="N172" s="39" t="s">
        <v>658</v>
      </c>
      <c r="O172" s="39"/>
      <c r="P172" s="39"/>
      <c r="Q172" s="39"/>
      <c r="R172" s="39"/>
      <c r="S172" s="39"/>
      <c r="T172" s="39"/>
      <c r="U172" s="39"/>
      <c r="V172" s="39"/>
      <c r="W172" s="39"/>
      <c r="X172" s="39"/>
      <c r="Y172" s="39"/>
      <c r="Z172" s="39"/>
      <c r="AA172" s="39"/>
      <c r="AB172" s="99"/>
      <c r="AC172" s="707"/>
      <c r="AD172" s="707"/>
      <c r="AE172" s="707"/>
      <c r="AF172" s="707"/>
      <c r="AG172" s="707"/>
      <c r="AH172" s="707"/>
      <c r="AI172" s="707"/>
      <c r="AJ172" s="707"/>
      <c r="AK172" s="707"/>
      <c r="AL172" s="707"/>
      <c r="AM172" s="707"/>
      <c r="AN172" s="707"/>
      <c r="AO172" s="216">
        <v>1</v>
      </c>
    </row>
    <row r="173" spans="1:41" ht="24.95" customHeight="1">
      <c r="A173" s="39"/>
      <c r="B173" s="2711" t="s">
        <v>1269</v>
      </c>
      <c r="C173" s="2988" t="s">
        <v>659</v>
      </c>
      <c r="D173" s="39"/>
      <c r="E173" s="2993"/>
      <c r="F173" s="2993"/>
      <c r="G173" s="2993"/>
      <c r="H173" s="2993"/>
      <c r="I173" s="2993"/>
      <c r="J173" s="2993"/>
      <c r="K173" s="2993"/>
      <c r="L173" s="2993"/>
      <c r="M173" s="2993"/>
      <c r="N173" s="39" t="s">
        <v>660</v>
      </c>
      <c r="O173" s="39"/>
      <c r="P173" s="39"/>
      <c r="Q173" s="39"/>
      <c r="R173" s="39"/>
      <c r="S173" s="39"/>
      <c r="T173" s="39"/>
      <c r="U173" s="39"/>
      <c r="V173" s="39"/>
      <c r="W173" s="39"/>
      <c r="X173" s="39"/>
      <c r="Y173" s="39"/>
      <c r="Z173" s="39"/>
      <c r="AA173" s="39"/>
      <c r="AB173" s="99"/>
      <c r="AC173" s="707"/>
      <c r="AD173" s="707"/>
      <c r="AE173" s="707"/>
      <c r="AF173" s="707"/>
      <c r="AG173" s="707"/>
      <c r="AH173" s="707"/>
      <c r="AI173" s="707"/>
      <c r="AJ173" s="707"/>
      <c r="AK173" s="707"/>
      <c r="AL173" s="707"/>
      <c r="AM173" s="707"/>
      <c r="AN173" s="707"/>
      <c r="AO173" s="216">
        <v>1</v>
      </c>
    </row>
    <row r="174" spans="1:41" ht="24.95" customHeight="1">
      <c r="A174" s="39"/>
      <c r="B174" s="39"/>
      <c r="C174" s="39" t="s">
        <v>661</v>
      </c>
      <c r="D174" s="39"/>
      <c r="E174" s="39"/>
      <c r="F174" s="39"/>
      <c r="G174" s="39"/>
      <c r="H174" s="39"/>
      <c r="I174" s="39"/>
      <c r="J174" s="39"/>
      <c r="K174" s="39"/>
      <c r="L174" s="39"/>
      <c r="M174" s="39"/>
      <c r="N174" s="39" t="s">
        <v>662</v>
      </c>
      <c r="O174" s="39"/>
      <c r="P174" s="39"/>
      <c r="Q174" s="39"/>
      <c r="R174" s="39"/>
      <c r="S174" s="39"/>
      <c r="T174" s="39"/>
      <c r="U174" s="39"/>
      <c r="V174" s="39"/>
      <c r="W174" s="39"/>
      <c r="X174" s="39"/>
      <c r="Y174" s="39"/>
      <c r="Z174" s="39"/>
      <c r="AA174" s="39"/>
      <c r="AB174" s="99"/>
      <c r="AC174" s="707"/>
      <c r="AD174" s="707"/>
      <c r="AE174" s="707"/>
      <c r="AF174" s="707"/>
      <c r="AG174" s="707"/>
      <c r="AH174" s="707"/>
      <c r="AI174" s="707"/>
      <c r="AJ174" s="707"/>
      <c r="AK174" s="707"/>
      <c r="AL174" s="707"/>
      <c r="AM174" s="707"/>
      <c r="AN174" s="707"/>
      <c r="AO174" s="216">
        <v>1</v>
      </c>
    </row>
    <row r="175" spans="1:41" ht="24.95" customHeight="1">
      <c r="A175" s="39"/>
      <c r="B175" s="39"/>
      <c r="C175" s="39" t="s">
        <v>663</v>
      </c>
      <c r="D175" s="39"/>
      <c r="E175" s="39"/>
      <c r="F175" s="39"/>
      <c r="G175" s="39"/>
      <c r="H175" s="39"/>
      <c r="I175" s="39"/>
      <c r="J175" s="39"/>
      <c r="K175" s="39"/>
      <c r="L175" s="39"/>
      <c r="M175" s="39"/>
      <c r="N175" s="39" t="s">
        <v>664</v>
      </c>
      <c r="O175" s="39"/>
      <c r="P175" s="39"/>
      <c r="Q175" s="39"/>
      <c r="R175" s="39"/>
      <c r="S175" s="39"/>
      <c r="T175" s="39"/>
      <c r="U175" s="39"/>
      <c r="V175" s="39"/>
      <c r="W175" s="39"/>
      <c r="X175" s="39"/>
      <c r="Y175" s="39"/>
      <c r="Z175" s="39"/>
      <c r="AA175" s="39"/>
      <c r="AB175" s="99"/>
      <c r="AC175" s="707"/>
      <c r="AD175" s="707"/>
      <c r="AE175" s="707"/>
      <c r="AF175" s="707"/>
      <c r="AG175" s="707"/>
      <c r="AH175" s="707"/>
      <c r="AI175" s="707"/>
      <c r="AJ175" s="707"/>
      <c r="AK175" s="707"/>
      <c r="AL175" s="707"/>
      <c r="AM175" s="707"/>
      <c r="AN175" s="707"/>
      <c r="AO175" s="216">
        <v>1</v>
      </c>
    </row>
    <row r="176" spans="1:41" ht="24.95" customHeight="1">
      <c r="A176" s="39"/>
      <c r="B176" s="39"/>
      <c r="C176" s="39" t="s">
        <v>665</v>
      </c>
      <c r="D176" s="39"/>
      <c r="E176" s="39"/>
      <c r="F176" s="39"/>
      <c r="G176" s="39"/>
      <c r="H176" s="39"/>
      <c r="I176" s="39"/>
      <c r="J176" s="39"/>
      <c r="K176" s="39"/>
      <c r="L176" s="39"/>
      <c r="M176" s="39"/>
      <c r="N176" s="39" t="s">
        <v>666</v>
      </c>
      <c r="O176" s="39"/>
      <c r="P176" s="39"/>
      <c r="Q176" s="39"/>
      <c r="R176" s="39"/>
      <c r="S176" s="39"/>
      <c r="T176" s="39"/>
      <c r="U176" s="39"/>
      <c r="V176" s="39"/>
      <c r="W176" s="39"/>
      <c r="X176" s="39"/>
      <c r="Y176" s="39"/>
      <c r="Z176" s="39"/>
      <c r="AA176" s="39"/>
      <c r="AB176" s="99"/>
      <c r="AC176" s="707"/>
      <c r="AD176" s="707"/>
      <c r="AE176" s="707"/>
      <c r="AF176" s="707"/>
      <c r="AG176" s="707"/>
      <c r="AH176" s="707"/>
      <c r="AI176" s="707"/>
      <c r="AJ176" s="707"/>
      <c r="AK176" s="707"/>
      <c r="AL176" s="707"/>
      <c r="AM176" s="707"/>
      <c r="AN176" s="707"/>
      <c r="AO176" s="216">
        <v>1</v>
      </c>
    </row>
    <row r="177" spans="1:41" ht="24.95" customHeight="1">
      <c r="A177" s="39"/>
      <c r="B177" s="39"/>
      <c r="C177" s="39" t="s">
        <v>667</v>
      </c>
      <c r="D177" s="39"/>
      <c r="E177" s="39"/>
      <c r="F177" s="39"/>
      <c r="G177" s="39"/>
      <c r="H177" s="39"/>
      <c r="I177" s="39"/>
      <c r="J177" s="39"/>
      <c r="K177" s="39"/>
      <c r="L177" s="39"/>
      <c r="M177" s="39"/>
      <c r="N177" s="39" t="s">
        <v>668</v>
      </c>
      <c r="O177" s="39"/>
      <c r="P177" s="39"/>
      <c r="Q177" s="39"/>
      <c r="R177" s="39"/>
      <c r="S177" s="39"/>
      <c r="T177" s="39"/>
      <c r="U177" s="39"/>
      <c r="V177" s="39"/>
      <c r="W177" s="39"/>
      <c r="X177" s="39"/>
      <c r="Y177" s="39"/>
      <c r="Z177" s="39"/>
      <c r="AA177" s="39"/>
      <c r="AB177" s="99"/>
      <c r="AC177" s="707"/>
      <c r="AD177" s="707"/>
      <c r="AE177" s="707"/>
      <c r="AF177" s="707"/>
      <c r="AG177" s="707"/>
      <c r="AH177" s="707"/>
      <c r="AI177" s="707"/>
      <c r="AJ177" s="707"/>
      <c r="AK177" s="707"/>
      <c r="AL177" s="707"/>
      <c r="AM177" s="707"/>
      <c r="AN177" s="707"/>
      <c r="AO177" s="216">
        <v>1</v>
      </c>
    </row>
    <row r="178" spans="1:41" ht="24.95" customHeight="1">
      <c r="A178" s="39"/>
      <c r="B178" s="39"/>
      <c r="C178" s="39" t="s">
        <v>669</v>
      </c>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99"/>
      <c r="AC178" s="707"/>
      <c r="AD178" s="707"/>
      <c r="AE178" s="707"/>
      <c r="AF178" s="707"/>
      <c r="AG178" s="707"/>
      <c r="AH178" s="707"/>
      <c r="AI178" s="707"/>
      <c r="AJ178" s="707"/>
      <c r="AK178" s="707"/>
      <c r="AL178" s="707"/>
      <c r="AM178" s="707"/>
      <c r="AN178" s="707"/>
      <c r="AO178" s="216">
        <v>1</v>
      </c>
    </row>
    <row r="179" spans="1:41" ht="24.95" customHeight="1">
      <c r="A179" s="39"/>
      <c r="B179" s="39"/>
      <c r="C179" s="39" t="s">
        <v>670</v>
      </c>
      <c r="D179" s="39"/>
      <c r="E179" s="39"/>
      <c r="F179" s="39"/>
      <c r="G179" s="39"/>
      <c r="H179" s="39"/>
      <c r="I179" s="39"/>
      <c r="J179" s="39"/>
      <c r="K179" s="39"/>
      <c r="L179" s="39"/>
      <c r="M179" s="39"/>
      <c r="N179" s="39" t="s">
        <v>671</v>
      </c>
      <c r="O179" s="39"/>
      <c r="P179" s="39"/>
      <c r="Q179" s="39"/>
      <c r="R179" s="39"/>
      <c r="S179" s="39"/>
      <c r="T179" s="39"/>
      <c r="U179" s="39"/>
      <c r="V179" s="39"/>
      <c r="W179" s="39"/>
      <c r="X179" s="39"/>
      <c r="Y179" s="39"/>
      <c r="Z179" s="39"/>
      <c r="AA179" s="39"/>
      <c r="AB179" s="99"/>
      <c r="AC179" s="707"/>
      <c r="AD179" s="707"/>
      <c r="AE179" s="707"/>
      <c r="AF179" s="707"/>
      <c r="AG179" s="707"/>
      <c r="AH179" s="707"/>
      <c r="AI179" s="707"/>
      <c r="AJ179" s="707"/>
      <c r="AK179" s="707"/>
      <c r="AL179" s="707"/>
      <c r="AM179" s="707"/>
      <c r="AN179" s="707"/>
      <c r="AO179" s="216">
        <v>1</v>
      </c>
    </row>
    <row r="180" spans="1:41" ht="24.95" customHeight="1">
      <c r="A180" s="39"/>
      <c r="B180" s="39"/>
      <c r="C180" s="39" t="s">
        <v>672</v>
      </c>
      <c r="D180" s="39"/>
      <c r="E180" s="39"/>
      <c r="F180" s="39"/>
      <c r="G180" s="39"/>
      <c r="H180" s="39"/>
      <c r="I180" s="39"/>
      <c r="J180" s="39"/>
      <c r="K180" s="39"/>
      <c r="L180" s="39"/>
      <c r="M180" s="39"/>
      <c r="N180" s="39" t="s">
        <v>673</v>
      </c>
      <c r="O180" s="39"/>
      <c r="P180" s="39"/>
      <c r="Q180" s="39"/>
      <c r="R180" s="39"/>
      <c r="S180" s="39"/>
      <c r="T180" s="39"/>
      <c r="U180" s="39"/>
      <c r="V180" s="39"/>
      <c r="W180" s="39"/>
      <c r="X180" s="39"/>
      <c r="Y180" s="39"/>
      <c r="Z180" s="39"/>
      <c r="AA180" s="39"/>
      <c r="AB180" s="99"/>
      <c r="AC180" s="707"/>
      <c r="AD180" s="707"/>
      <c r="AE180" s="707"/>
      <c r="AF180" s="707"/>
      <c r="AG180" s="707"/>
      <c r="AH180" s="707"/>
      <c r="AI180" s="707"/>
      <c r="AJ180" s="707"/>
      <c r="AK180" s="707"/>
      <c r="AL180" s="707"/>
      <c r="AM180" s="707"/>
      <c r="AN180" s="707"/>
      <c r="AO180" s="216">
        <v>1</v>
      </c>
    </row>
    <row r="181" spans="1:41" ht="24.95" customHeight="1">
      <c r="A181" s="39"/>
      <c r="B181" s="39"/>
      <c r="C181" s="39" t="s">
        <v>674</v>
      </c>
      <c r="D181" s="39"/>
      <c r="E181" s="39"/>
      <c r="F181" s="39"/>
      <c r="G181" s="39"/>
      <c r="H181" s="39"/>
      <c r="I181" s="39"/>
      <c r="J181" s="39"/>
      <c r="K181" s="39"/>
      <c r="L181" s="39"/>
      <c r="M181" s="39"/>
      <c r="N181" s="39" t="s">
        <v>675</v>
      </c>
      <c r="O181" s="39"/>
      <c r="P181" s="39"/>
      <c r="Q181" s="39"/>
      <c r="R181" s="39"/>
      <c r="S181" s="39"/>
      <c r="T181" s="39"/>
      <c r="U181" s="39"/>
      <c r="V181" s="39"/>
      <c r="W181" s="39"/>
      <c r="X181" s="39"/>
      <c r="Y181" s="39"/>
      <c r="Z181" s="39"/>
      <c r="AA181" s="39"/>
      <c r="AB181" s="99"/>
      <c r="AC181" s="707"/>
      <c r="AD181" s="707"/>
      <c r="AE181" s="707"/>
      <c r="AF181" s="707"/>
      <c r="AG181" s="707"/>
      <c r="AH181" s="707"/>
      <c r="AI181" s="707"/>
      <c r="AJ181" s="707"/>
      <c r="AK181" s="707"/>
      <c r="AL181" s="707"/>
      <c r="AM181" s="707"/>
      <c r="AN181" s="707"/>
      <c r="AO181" s="216">
        <v>1</v>
      </c>
    </row>
    <row r="182" spans="1:41" ht="24.95" customHeight="1">
      <c r="A182" s="39"/>
      <c r="B182" s="39"/>
      <c r="C182" s="39" t="s">
        <v>676</v>
      </c>
      <c r="D182" s="39"/>
      <c r="E182" s="39"/>
      <c r="F182" s="39"/>
      <c r="G182" s="39"/>
      <c r="H182" s="39"/>
      <c r="I182" s="39"/>
      <c r="J182" s="39"/>
      <c r="K182" s="39"/>
      <c r="L182" s="39"/>
      <c r="M182" s="39"/>
      <c r="N182" s="39" t="s">
        <v>677</v>
      </c>
      <c r="O182" s="39"/>
      <c r="P182" s="39"/>
      <c r="Q182" s="39"/>
      <c r="R182" s="39"/>
      <c r="S182" s="39"/>
      <c r="T182" s="39"/>
      <c r="U182" s="39"/>
      <c r="V182" s="39"/>
      <c r="W182" s="39"/>
      <c r="X182" s="39"/>
      <c r="Y182" s="39"/>
      <c r="Z182" s="39"/>
      <c r="AA182" s="39"/>
      <c r="AB182" s="99"/>
      <c r="AC182" s="707"/>
      <c r="AD182" s="707"/>
      <c r="AE182" s="707"/>
      <c r="AF182" s="707"/>
      <c r="AG182" s="707"/>
      <c r="AH182" s="707"/>
      <c r="AI182" s="707"/>
      <c r="AJ182" s="707"/>
      <c r="AK182" s="707"/>
      <c r="AL182" s="707"/>
      <c r="AM182" s="707"/>
      <c r="AN182" s="707"/>
      <c r="AO182" s="216">
        <v>1</v>
      </c>
    </row>
    <row r="183" spans="1:41" ht="24.95" customHeight="1">
      <c r="A183" s="39"/>
      <c r="B183" s="39"/>
      <c r="C183" s="39" t="s">
        <v>678</v>
      </c>
      <c r="D183" s="39"/>
      <c r="E183" s="39"/>
      <c r="F183" s="39"/>
      <c r="G183" s="39"/>
      <c r="H183" s="39"/>
      <c r="I183" s="39"/>
      <c r="J183" s="39"/>
      <c r="K183" s="39"/>
      <c r="L183" s="39"/>
      <c r="M183" s="39"/>
      <c r="N183" s="39" t="s">
        <v>679</v>
      </c>
      <c r="O183" s="39"/>
      <c r="P183" s="39"/>
      <c r="Q183" s="39"/>
      <c r="R183" s="39"/>
      <c r="S183" s="39"/>
      <c r="T183" s="39"/>
      <c r="U183" s="39"/>
      <c r="V183" s="39"/>
      <c r="W183" s="39"/>
      <c r="X183" s="39"/>
      <c r="Y183" s="39"/>
      <c r="Z183" s="39"/>
      <c r="AA183" s="39"/>
      <c r="AB183" s="99"/>
      <c r="AC183" s="707"/>
      <c r="AD183" s="707"/>
      <c r="AE183" s="707"/>
      <c r="AF183" s="707"/>
      <c r="AG183" s="707"/>
      <c r="AH183" s="707"/>
      <c r="AI183" s="707"/>
      <c r="AJ183" s="707"/>
      <c r="AK183" s="707"/>
      <c r="AL183" s="707"/>
      <c r="AM183" s="707"/>
      <c r="AN183" s="707"/>
      <c r="AO183" s="216">
        <v>1</v>
      </c>
    </row>
    <row r="184" spans="1:41" ht="24.95" customHeight="1">
      <c r="A184" s="39"/>
      <c r="B184" s="39"/>
      <c r="C184" s="39" t="s">
        <v>680</v>
      </c>
      <c r="D184" s="39"/>
      <c r="E184" s="39"/>
      <c r="F184" s="39"/>
      <c r="G184" s="39"/>
      <c r="H184" s="39"/>
      <c r="I184" s="39"/>
      <c r="J184" s="39"/>
      <c r="K184" s="39"/>
      <c r="L184" s="39"/>
      <c r="M184" s="39"/>
      <c r="N184" s="39" t="s">
        <v>681</v>
      </c>
      <c r="O184" s="39"/>
      <c r="P184" s="39"/>
      <c r="Q184" s="39"/>
      <c r="R184" s="39"/>
      <c r="S184" s="39"/>
      <c r="T184" s="39"/>
      <c r="U184" s="39"/>
      <c r="V184" s="39"/>
      <c r="W184" s="39"/>
      <c r="X184" s="39"/>
      <c r="Y184" s="39"/>
      <c r="Z184" s="39"/>
      <c r="AA184" s="39"/>
      <c r="AB184" s="99"/>
      <c r="AC184" s="707"/>
      <c r="AD184" s="707"/>
      <c r="AE184" s="707"/>
      <c r="AF184" s="707"/>
      <c r="AG184" s="707"/>
      <c r="AH184" s="707"/>
      <c r="AI184" s="707"/>
      <c r="AJ184" s="707"/>
      <c r="AK184" s="707"/>
      <c r="AL184" s="707"/>
      <c r="AM184" s="707"/>
      <c r="AN184" s="707"/>
      <c r="AO184" s="216">
        <v>1</v>
      </c>
    </row>
    <row r="185" spans="1:41" ht="24.95" customHeight="1">
      <c r="A185" s="39"/>
      <c r="B185" s="39"/>
      <c r="C185" s="39" t="s">
        <v>682</v>
      </c>
      <c r="D185" s="39"/>
      <c r="E185" s="39"/>
      <c r="F185" s="39"/>
      <c r="G185" s="39"/>
      <c r="H185" s="39"/>
      <c r="I185" s="39"/>
      <c r="J185" s="39"/>
      <c r="K185" s="39"/>
      <c r="L185" s="39"/>
      <c r="M185" s="39"/>
      <c r="N185" s="39" t="s">
        <v>683</v>
      </c>
      <c r="O185" s="39"/>
      <c r="P185" s="39"/>
      <c r="Q185" s="39"/>
      <c r="R185" s="39"/>
      <c r="S185" s="39"/>
      <c r="T185" s="39"/>
      <c r="U185" s="39"/>
      <c r="V185" s="39"/>
      <c r="W185" s="39"/>
      <c r="X185" s="39"/>
      <c r="Y185" s="39"/>
      <c r="Z185" s="39"/>
      <c r="AA185" s="39"/>
      <c r="AB185" s="99"/>
      <c r="AC185" s="707"/>
      <c r="AD185" s="707"/>
      <c r="AE185" s="707"/>
      <c r="AF185" s="707"/>
      <c r="AG185" s="707"/>
      <c r="AH185" s="707"/>
      <c r="AI185" s="707"/>
      <c r="AJ185" s="707"/>
      <c r="AK185" s="707"/>
      <c r="AL185" s="707"/>
      <c r="AM185" s="707"/>
      <c r="AN185" s="707"/>
      <c r="AO185" s="216">
        <v>1</v>
      </c>
    </row>
    <row r="186" spans="1:41" ht="24.95" customHeight="1">
      <c r="A186" s="39"/>
      <c r="B186" s="39"/>
      <c r="C186" s="39" t="s">
        <v>684</v>
      </c>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99"/>
      <c r="AC186" s="707"/>
      <c r="AD186" s="707"/>
      <c r="AE186" s="707"/>
      <c r="AF186" s="707"/>
      <c r="AG186" s="707"/>
      <c r="AH186" s="707"/>
      <c r="AI186" s="707"/>
      <c r="AJ186" s="707"/>
      <c r="AK186" s="707"/>
      <c r="AL186" s="707"/>
      <c r="AM186" s="707"/>
      <c r="AN186" s="707"/>
      <c r="AO186" s="216">
        <v>1</v>
      </c>
    </row>
    <row r="187" spans="1:41" ht="24.95" customHeight="1">
      <c r="A187" s="39"/>
      <c r="B187" s="39"/>
      <c r="C187" s="39" t="s">
        <v>685</v>
      </c>
      <c r="D187" s="39"/>
      <c r="E187" s="39"/>
      <c r="F187" s="39"/>
      <c r="G187" s="39"/>
      <c r="H187" s="39"/>
      <c r="I187" s="39"/>
      <c r="J187" s="39"/>
      <c r="K187" s="39"/>
      <c r="L187" s="39"/>
      <c r="M187" s="39"/>
      <c r="N187" s="39" t="s">
        <v>686</v>
      </c>
      <c r="O187" s="39"/>
      <c r="P187" s="39"/>
      <c r="Q187" s="39"/>
      <c r="R187" s="39"/>
      <c r="S187" s="39"/>
      <c r="T187" s="39"/>
      <c r="U187" s="39"/>
      <c r="V187" s="39"/>
      <c r="W187" s="39"/>
      <c r="X187" s="39"/>
      <c r="Y187" s="39"/>
      <c r="Z187" s="39"/>
      <c r="AA187" s="39"/>
      <c r="AB187" s="99"/>
      <c r="AC187" s="707"/>
      <c r="AD187" s="707"/>
      <c r="AE187" s="707"/>
      <c r="AF187" s="707"/>
      <c r="AG187" s="707"/>
      <c r="AH187" s="707"/>
      <c r="AI187" s="707"/>
      <c r="AJ187" s="707"/>
      <c r="AK187" s="707"/>
      <c r="AL187" s="707"/>
      <c r="AM187" s="707"/>
      <c r="AN187" s="707"/>
      <c r="AO187" s="216">
        <v>1</v>
      </c>
    </row>
    <row r="188" spans="1:41" ht="24.95" customHeight="1">
      <c r="A188" s="39"/>
      <c r="B188" s="39"/>
      <c r="C188" s="39" t="s">
        <v>687</v>
      </c>
      <c r="D188" s="39"/>
      <c r="E188" s="39"/>
      <c r="F188" s="39"/>
      <c r="G188" s="39"/>
      <c r="H188" s="39"/>
      <c r="I188" s="39"/>
      <c r="J188" s="39"/>
      <c r="K188" s="39"/>
      <c r="L188" s="39"/>
      <c r="M188" s="39"/>
      <c r="N188" s="39" t="s">
        <v>688</v>
      </c>
      <c r="O188" s="39"/>
      <c r="P188" s="39"/>
      <c r="Q188" s="39"/>
      <c r="R188" s="39"/>
      <c r="S188" s="39"/>
      <c r="T188" s="39"/>
      <c r="U188" s="39"/>
      <c r="V188" s="39"/>
      <c r="W188" s="39"/>
      <c r="X188" s="39"/>
      <c r="Y188" s="39"/>
      <c r="Z188" s="39"/>
      <c r="AA188" s="39"/>
      <c r="AB188" s="99"/>
      <c r="AC188" s="707"/>
      <c r="AD188" s="707"/>
      <c r="AE188" s="707"/>
      <c r="AF188" s="707"/>
      <c r="AG188" s="707"/>
      <c r="AH188" s="707"/>
      <c r="AI188" s="707"/>
      <c r="AJ188" s="707"/>
      <c r="AK188" s="707"/>
      <c r="AL188" s="707"/>
      <c r="AM188" s="707"/>
      <c r="AN188" s="707"/>
      <c r="AO188" s="216">
        <v>1</v>
      </c>
    </row>
    <row r="189" spans="1:41" ht="24.95" customHeight="1">
      <c r="A189" s="39"/>
      <c r="B189" s="39"/>
      <c r="C189" s="39" t="s">
        <v>689</v>
      </c>
      <c r="D189" s="39"/>
      <c r="E189" s="39"/>
      <c r="F189" s="39"/>
      <c r="G189" s="39"/>
      <c r="H189" s="39"/>
      <c r="I189" s="39"/>
      <c r="J189" s="39"/>
      <c r="K189" s="39"/>
      <c r="L189" s="39"/>
      <c r="M189" s="39"/>
      <c r="N189" s="39" t="s">
        <v>690</v>
      </c>
      <c r="O189" s="39"/>
      <c r="P189" s="39"/>
      <c r="Q189" s="39"/>
      <c r="R189" s="39"/>
      <c r="S189" s="39"/>
      <c r="T189" s="39"/>
      <c r="U189" s="39"/>
      <c r="V189" s="39"/>
      <c r="W189" s="39"/>
      <c r="X189" s="39"/>
      <c r="Y189" s="39"/>
      <c r="Z189" s="39"/>
      <c r="AA189" s="39"/>
      <c r="AB189" s="99"/>
      <c r="AC189" s="707"/>
      <c r="AD189" s="707"/>
      <c r="AE189" s="707"/>
      <c r="AF189" s="707"/>
      <c r="AG189" s="707"/>
      <c r="AH189" s="707"/>
      <c r="AI189" s="707"/>
      <c r="AJ189" s="707"/>
      <c r="AK189" s="707"/>
      <c r="AL189" s="707"/>
      <c r="AM189" s="707"/>
      <c r="AN189" s="707"/>
      <c r="AO189" s="216">
        <v>1</v>
      </c>
    </row>
    <row r="190" spans="1:41" ht="24.95" customHeight="1">
      <c r="A190" s="39"/>
      <c r="B190" s="39"/>
      <c r="C190" s="39"/>
      <c r="D190" s="39"/>
      <c r="E190" s="39"/>
      <c r="F190" s="39"/>
      <c r="G190" s="39"/>
      <c r="H190" s="39"/>
      <c r="I190" s="39"/>
      <c r="J190" s="39"/>
      <c r="K190" s="39"/>
      <c r="L190" s="39"/>
      <c r="M190" s="39"/>
      <c r="N190" s="39" t="s">
        <v>691</v>
      </c>
      <c r="O190" s="39"/>
      <c r="P190" s="39"/>
      <c r="Q190" s="39"/>
      <c r="R190" s="39"/>
      <c r="S190" s="39"/>
      <c r="T190" s="39"/>
      <c r="U190" s="39"/>
      <c r="V190" s="39"/>
      <c r="W190" s="39"/>
      <c r="X190" s="39"/>
      <c r="Y190" s="39"/>
      <c r="Z190" s="39"/>
      <c r="AA190" s="39"/>
      <c r="AB190" s="99"/>
      <c r="AC190" s="707"/>
      <c r="AD190" s="707"/>
      <c r="AE190" s="707"/>
      <c r="AF190" s="707"/>
      <c r="AG190" s="707"/>
      <c r="AH190" s="707"/>
      <c r="AI190" s="707"/>
      <c r="AJ190" s="707"/>
      <c r="AK190" s="707"/>
      <c r="AL190" s="707"/>
      <c r="AM190" s="707"/>
      <c r="AN190" s="707"/>
      <c r="AO190" s="216">
        <v>1</v>
      </c>
    </row>
    <row r="191" spans="1:41" ht="24.95" customHeight="1">
      <c r="A191" s="39"/>
      <c r="B191" s="39"/>
      <c r="C191" s="39" t="s">
        <v>692</v>
      </c>
      <c r="D191" s="39"/>
      <c r="E191" s="39"/>
      <c r="F191" s="39"/>
      <c r="G191" s="39"/>
      <c r="H191" s="39"/>
      <c r="I191" s="39"/>
      <c r="J191" s="39"/>
      <c r="K191" s="39"/>
      <c r="L191" s="39"/>
      <c r="M191" s="39"/>
      <c r="N191" s="39" t="s">
        <v>693</v>
      </c>
      <c r="O191" s="39"/>
      <c r="P191" s="39"/>
      <c r="Q191" s="39"/>
      <c r="R191" s="39"/>
      <c r="S191" s="39"/>
      <c r="T191" s="39"/>
      <c r="U191" s="39"/>
      <c r="V191" s="39"/>
      <c r="W191" s="39"/>
      <c r="X191" s="39"/>
      <c r="Y191" s="39"/>
      <c r="Z191" s="39"/>
      <c r="AA191" s="39"/>
      <c r="AB191" s="99"/>
      <c r="AC191" s="707"/>
      <c r="AD191" s="707"/>
      <c r="AE191" s="707"/>
      <c r="AF191" s="707"/>
      <c r="AG191" s="707"/>
      <c r="AH191" s="707"/>
      <c r="AI191" s="707"/>
      <c r="AJ191" s="707"/>
      <c r="AK191" s="707"/>
      <c r="AL191" s="707"/>
      <c r="AM191" s="707"/>
      <c r="AN191" s="707"/>
      <c r="AO191" s="216">
        <v>1</v>
      </c>
    </row>
    <row r="192" spans="1:41" ht="24.95" customHeight="1">
      <c r="A192" s="39"/>
      <c r="B192" s="39"/>
      <c r="C192" s="39"/>
      <c r="D192" s="39"/>
      <c r="E192" s="39"/>
      <c r="F192" s="39"/>
      <c r="G192" s="39"/>
      <c r="H192" s="39"/>
      <c r="I192" s="39"/>
      <c r="J192" s="39"/>
      <c r="K192" s="39"/>
      <c r="L192" s="39"/>
      <c r="M192" s="39"/>
      <c r="N192" s="39" t="s">
        <v>694</v>
      </c>
      <c r="O192" s="39"/>
      <c r="P192" s="39"/>
      <c r="Q192" s="39"/>
      <c r="R192" s="39"/>
      <c r="S192" s="39"/>
      <c r="T192" s="39"/>
      <c r="U192" s="39"/>
      <c r="V192" s="39"/>
      <c r="W192" s="39"/>
      <c r="X192" s="39"/>
      <c r="Y192" s="39"/>
      <c r="Z192" s="39"/>
      <c r="AA192" s="39"/>
      <c r="AB192" s="99"/>
      <c r="AC192" s="707"/>
      <c r="AD192" s="707"/>
      <c r="AE192" s="707"/>
      <c r="AF192" s="707"/>
      <c r="AG192" s="707"/>
      <c r="AH192" s="707"/>
      <c r="AI192" s="707"/>
      <c r="AJ192" s="707"/>
      <c r="AK192" s="707"/>
      <c r="AL192" s="707"/>
      <c r="AM192" s="707"/>
      <c r="AN192" s="707"/>
      <c r="AO192" s="216">
        <v>1</v>
      </c>
    </row>
    <row r="193" spans="1:41" ht="24.95" customHeight="1">
      <c r="A193" s="39"/>
      <c r="B193" s="39"/>
      <c r="C193" s="39" t="s">
        <v>695</v>
      </c>
      <c r="D193" s="39"/>
      <c r="E193" s="39"/>
      <c r="F193" s="39"/>
      <c r="G193" s="39"/>
      <c r="H193" s="39"/>
      <c r="I193" s="39"/>
      <c r="J193" s="39"/>
      <c r="K193" s="39"/>
      <c r="L193" s="39"/>
      <c r="M193" s="39"/>
      <c r="N193" s="39" t="s">
        <v>696</v>
      </c>
      <c r="O193" s="39"/>
      <c r="P193" s="39"/>
      <c r="Q193" s="39"/>
      <c r="R193" s="39"/>
      <c r="S193" s="39"/>
      <c r="T193" s="39"/>
      <c r="U193" s="39"/>
      <c r="V193" s="39"/>
      <c r="W193" s="39"/>
      <c r="X193" s="39"/>
      <c r="Y193" s="39"/>
      <c r="Z193" s="39"/>
      <c r="AA193" s="39"/>
      <c r="AB193" s="99"/>
      <c r="AC193" s="707"/>
      <c r="AD193" s="707"/>
      <c r="AE193" s="707"/>
      <c r="AF193" s="707"/>
      <c r="AG193" s="707"/>
      <c r="AH193" s="707"/>
      <c r="AI193" s="707"/>
      <c r="AJ193" s="707"/>
      <c r="AK193" s="707"/>
      <c r="AL193" s="707"/>
      <c r="AM193" s="707"/>
      <c r="AN193" s="707"/>
      <c r="AO193" s="216">
        <v>1</v>
      </c>
    </row>
    <row r="194" spans="1:41" ht="24.95" customHeight="1">
      <c r="A194" s="39"/>
      <c r="B194" s="39"/>
      <c r="C194" s="39" t="s">
        <v>697</v>
      </c>
      <c r="D194" s="39"/>
      <c r="E194" s="39"/>
      <c r="F194" s="39"/>
      <c r="G194" s="39"/>
      <c r="H194" s="39"/>
      <c r="I194" s="39"/>
      <c r="J194" s="39"/>
      <c r="K194" s="39"/>
      <c r="L194" s="39"/>
      <c r="M194" s="39"/>
      <c r="N194" s="39" t="s">
        <v>698</v>
      </c>
      <c r="O194" s="39"/>
      <c r="P194" s="39"/>
      <c r="Q194" s="39"/>
      <c r="R194" s="39"/>
      <c r="S194" s="39"/>
      <c r="T194" s="39"/>
      <c r="U194" s="39"/>
      <c r="V194" s="39"/>
      <c r="W194" s="39"/>
      <c r="X194" s="39"/>
      <c r="Y194" s="39"/>
      <c r="Z194" s="39"/>
      <c r="AA194" s="39"/>
      <c r="AB194" s="99"/>
      <c r="AC194" s="707"/>
      <c r="AD194" s="707"/>
      <c r="AE194" s="707"/>
      <c r="AF194" s="707"/>
      <c r="AG194" s="707"/>
      <c r="AH194" s="707"/>
      <c r="AI194" s="707"/>
      <c r="AJ194" s="707"/>
      <c r="AK194" s="707"/>
      <c r="AL194" s="707"/>
      <c r="AM194" s="707"/>
      <c r="AN194" s="707"/>
      <c r="AO194" s="216">
        <v>1</v>
      </c>
    </row>
    <row r="195" spans="1:41" ht="24.95" customHeight="1">
      <c r="A195" s="39"/>
      <c r="B195" s="39"/>
      <c r="C195" s="39" t="s">
        <v>699</v>
      </c>
      <c r="D195" s="39"/>
      <c r="E195" s="39"/>
      <c r="F195" s="39"/>
      <c r="G195" s="39"/>
      <c r="H195" s="39"/>
      <c r="I195" s="39"/>
      <c r="J195" s="39"/>
      <c r="K195" s="39"/>
      <c r="L195" s="39"/>
      <c r="M195" s="39"/>
      <c r="N195" s="39" t="s">
        <v>700</v>
      </c>
      <c r="O195" s="39"/>
      <c r="P195" s="39"/>
      <c r="Q195" s="39"/>
      <c r="R195" s="39"/>
      <c r="S195" s="39"/>
      <c r="T195" s="39"/>
      <c r="U195" s="39"/>
      <c r="V195" s="39"/>
      <c r="W195" s="39"/>
      <c r="X195" s="39"/>
      <c r="Y195" s="39"/>
      <c r="Z195" s="39"/>
      <c r="AA195" s="39"/>
      <c r="AB195" s="99"/>
      <c r="AC195" s="707"/>
      <c r="AD195" s="707"/>
      <c r="AE195" s="707"/>
      <c r="AF195" s="707"/>
      <c r="AG195" s="707"/>
      <c r="AH195" s="707"/>
      <c r="AI195" s="707"/>
      <c r="AJ195" s="707"/>
      <c r="AK195" s="707"/>
      <c r="AL195" s="707"/>
      <c r="AM195" s="707"/>
      <c r="AN195" s="707"/>
      <c r="AO195" s="216">
        <v>1</v>
      </c>
    </row>
    <row r="196" spans="1:41" ht="24.95" customHeight="1">
      <c r="A196" s="39"/>
      <c r="B196" s="39"/>
      <c r="C196" s="39" t="s">
        <v>701</v>
      </c>
      <c r="D196" s="39"/>
      <c r="E196" s="39"/>
      <c r="F196" s="39"/>
      <c r="G196" s="39"/>
      <c r="H196" s="39"/>
      <c r="I196" s="39"/>
      <c r="J196" s="39"/>
      <c r="K196" s="39"/>
      <c r="L196" s="39"/>
      <c r="M196" s="39"/>
      <c r="N196" s="39" t="s">
        <v>702</v>
      </c>
      <c r="O196" s="39"/>
      <c r="P196" s="39"/>
      <c r="Q196" s="39"/>
      <c r="R196" s="39"/>
      <c r="S196" s="39"/>
      <c r="T196" s="39"/>
      <c r="U196" s="39"/>
      <c r="V196" s="39"/>
      <c r="W196" s="39"/>
      <c r="X196" s="39"/>
      <c r="Y196" s="39"/>
      <c r="Z196" s="39"/>
      <c r="AA196" s="39"/>
      <c r="AB196" s="99"/>
      <c r="AC196" s="707"/>
      <c r="AD196" s="707"/>
      <c r="AE196" s="707"/>
      <c r="AF196" s="707"/>
      <c r="AG196" s="707"/>
      <c r="AH196" s="707"/>
      <c r="AI196" s="707"/>
      <c r="AJ196" s="707"/>
      <c r="AK196" s="707"/>
      <c r="AL196" s="707"/>
      <c r="AM196" s="707"/>
      <c r="AN196" s="707"/>
      <c r="AO196" s="216">
        <v>1</v>
      </c>
    </row>
    <row r="197" spans="1:41" ht="24.95" customHeight="1">
      <c r="A197" s="39"/>
      <c r="B197" s="39"/>
      <c r="C197" s="39" t="s">
        <v>703</v>
      </c>
      <c r="D197" s="39"/>
      <c r="E197" s="39"/>
      <c r="F197" s="39"/>
      <c r="G197" s="39"/>
      <c r="H197" s="39"/>
      <c r="I197" s="39"/>
      <c r="J197" s="39"/>
      <c r="K197" s="39"/>
      <c r="L197" s="39"/>
      <c r="M197" s="39"/>
      <c r="N197" s="39" t="s">
        <v>704</v>
      </c>
      <c r="O197" s="39"/>
      <c r="P197" s="39"/>
      <c r="Q197" s="39"/>
      <c r="R197" s="39"/>
      <c r="S197" s="39"/>
      <c r="T197" s="39"/>
      <c r="U197" s="39"/>
      <c r="V197" s="39"/>
      <c r="W197" s="39"/>
      <c r="X197" s="39"/>
      <c r="Y197" s="39"/>
      <c r="Z197" s="39"/>
      <c r="AA197" s="39"/>
      <c r="AB197" s="99"/>
      <c r="AC197" s="707"/>
      <c r="AD197" s="707"/>
      <c r="AE197" s="707"/>
      <c r="AF197" s="707"/>
      <c r="AG197" s="707"/>
      <c r="AH197" s="707"/>
      <c r="AI197" s="707"/>
      <c r="AJ197" s="707"/>
      <c r="AK197" s="707"/>
      <c r="AL197" s="707"/>
      <c r="AM197" s="707"/>
      <c r="AN197" s="707"/>
      <c r="AO197" s="216">
        <v>1</v>
      </c>
    </row>
    <row r="198" spans="1:41" ht="24.95" customHeight="1">
      <c r="A198" s="39"/>
      <c r="B198" s="39"/>
      <c r="C198" s="39" t="s">
        <v>705</v>
      </c>
      <c r="D198" s="39"/>
      <c r="E198" s="39"/>
      <c r="F198" s="39"/>
      <c r="G198" s="39"/>
      <c r="H198" s="39"/>
      <c r="I198" s="39"/>
      <c r="J198" s="39"/>
      <c r="K198" s="39"/>
      <c r="L198" s="39"/>
      <c r="M198" s="39"/>
      <c r="N198" s="39" t="s">
        <v>706</v>
      </c>
      <c r="O198" s="39"/>
      <c r="P198" s="39"/>
      <c r="Q198" s="39"/>
      <c r="R198" s="39"/>
      <c r="S198" s="39"/>
      <c r="T198" s="39"/>
      <c r="U198" s="39"/>
      <c r="V198" s="39"/>
      <c r="W198" s="39"/>
      <c r="X198" s="39"/>
      <c r="Y198" s="39"/>
      <c r="Z198" s="39"/>
      <c r="AA198" s="39"/>
      <c r="AB198" s="99"/>
      <c r="AC198" s="707"/>
      <c r="AD198" s="707"/>
      <c r="AE198" s="707"/>
      <c r="AF198" s="707"/>
      <c r="AG198" s="707"/>
      <c r="AH198" s="707"/>
      <c r="AI198" s="707"/>
      <c r="AJ198" s="707"/>
      <c r="AK198" s="707"/>
      <c r="AL198" s="707"/>
      <c r="AM198" s="707"/>
      <c r="AN198" s="707"/>
      <c r="AO198" s="216">
        <v>1</v>
      </c>
    </row>
    <row r="199" spans="1:41" ht="24.95" customHeight="1">
      <c r="A199" s="39"/>
      <c r="B199" s="39"/>
      <c r="C199" s="39" t="s">
        <v>707</v>
      </c>
      <c r="D199" s="39"/>
      <c r="E199" s="39"/>
      <c r="F199" s="39"/>
      <c r="G199" s="39"/>
      <c r="H199" s="39"/>
      <c r="I199" s="39"/>
      <c r="J199" s="39"/>
      <c r="K199" s="39"/>
      <c r="L199" s="39"/>
      <c r="M199" s="39"/>
      <c r="N199" s="39" t="s">
        <v>708</v>
      </c>
      <c r="O199" s="39"/>
      <c r="P199" s="39"/>
      <c r="Q199" s="39"/>
      <c r="R199" s="39"/>
      <c r="S199" s="39"/>
      <c r="T199" s="39"/>
      <c r="U199" s="39"/>
      <c r="V199" s="39"/>
      <c r="W199" s="39"/>
      <c r="X199" s="39"/>
      <c r="Y199" s="39"/>
      <c r="Z199" s="39"/>
      <c r="AA199" s="39"/>
      <c r="AB199" s="99"/>
      <c r="AC199" s="707"/>
      <c r="AD199" s="707"/>
      <c r="AE199" s="707"/>
      <c r="AF199" s="707"/>
      <c r="AG199" s="707"/>
      <c r="AH199" s="707"/>
      <c r="AI199" s="707"/>
      <c r="AJ199" s="707"/>
      <c r="AK199" s="707"/>
      <c r="AL199" s="707"/>
      <c r="AM199" s="707"/>
      <c r="AN199" s="707"/>
      <c r="AO199" s="216">
        <v>1</v>
      </c>
    </row>
    <row r="200" spans="1:41" ht="24.95" customHeight="1">
      <c r="A200" s="39"/>
      <c r="B200" s="39"/>
      <c r="C200" s="39" t="s">
        <v>709</v>
      </c>
      <c r="D200" s="39"/>
      <c r="E200" s="39"/>
      <c r="F200" s="39"/>
      <c r="G200" s="39"/>
      <c r="H200" s="39"/>
      <c r="I200" s="39"/>
      <c r="J200" s="39"/>
      <c r="K200" s="39"/>
      <c r="L200" s="39"/>
      <c r="M200" s="39"/>
      <c r="N200" s="39" t="s">
        <v>710</v>
      </c>
      <c r="O200" s="39"/>
      <c r="P200" s="39"/>
      <c r="Q200" s="39"/>
      <c r="R200" s="39"/>
      <c r="S200" s="39"/>
      <c r="T200" s="39"/>
      <c r="U200" s="39"/>
      <c r="V200" s="39"/>
      <c r="W200" s="39"/>
      <c r="X200" s="39"/>
      <c r="Y200" s="39"/>
      <c r="Z200" s="39"/>
      <c r="AA200" s="39"/>
      <c r="AB200" s="99"/>
      <c r="AC200" s="707"/>
      <c r="AD200" s="707"/>
      <c r="AE200" s="707"/>
      <c r="AF200" s="707"/>
      <c r="AG200" s="707"/>
      <c r="AH200" s="707"/>
      <c r="AI200" s="707"/>
      <c r="AJ200" s="707"/>
      <c r="AK200" s="707"/>
      <c r="AL200" s="707"/>
      <c r="AM200" s="707"/>
      <c r="AN200" s="707"/>
      <c r="AO200" s="216">
        <v>1</v>
      </c>
    </row>
    <row r="201" spans="1:41" ht="24.95" customHeight="1">
      <c r="A201" s="39"/>
      <c r="B201" s="39"/>
      <c r="C201" s="39"/>
      <c r="D201" s="39"/>
      <c r="E201" s="39"/>
      <c r="F201" s="39"/>
      <c r="G201" s="39"/>
      <c r="H201" s="39"/>
      <c r="I201" s="39"/>
      <c r="J201" s="39"/>
      <c r="K201" s="39"/>
      <c r="L201" s="39"/>
      <c r="M201" s="39"/>
      <c r="N201" s="39" t="s">
        <v>711</v>
      </c>
      <c r="O201" s="39"/>
      <c r="P201" s="39"/>
      <c r="Q201" s="39"/>
      <c r="R201" s="39"/>
      <c r="S201" s="39"/>
      <c r="T201" s="39"/>
      <c r="U201" s="39"/>
      <c r="V201" s="39"/>
      <c r="W201" s="39"/>
      <c r="X201" s="39"/>
      <c r="Y201" s="39"/>
      <c r="Z201" s="39"/>
      <c r="AA201" s="39"/>
      <c r="AB201" s="99"/>
      <c r="AC201" s="707"/>
      <c r="AD201" s="707"/>
      <c r="AE201" s="707"/>
      <c r="AF201" s="707"/>
      <c r="AG201" s="707"/>
      <c r="AH201" s="707"/>
      <c r="AI201" s="707"/>
      <c r="AJ201" s="707"/>
      <c r="AK201" s="707"/>
      <c r="AL201" s="707"/>
      <c r="AM201" s="707"/>
      <c r="AN201" s="707"/>
      <c r="AO201" s="216">
        <v>1</v>
      </c>
    </row>
    <row r="202" spans="1:41" ht="24.9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99"/>
      <c r="AC202" s="707"/>
      <c r="AD202" s="707"/>
      <c r="AE202" s="707"/>
      <c r="AF202" s="707"/>
      <c r="AG202" s="707"/>
      <c r="AH202" s="707"/>
      <c r="AI202" s="707"/>
      <c r="AJ202" s="707"/>
      <c r="AK202" s="707"/>
      <c r="AL202" s="707"/>
      <c r="AM202" s="707"/>
      <c r="AN202" s="707"/>
      <c r="AO202" s="216">
        <v>1</v>
      </c>
    </row>
    <row r="203" spans="1:41" ht="24.95" customHeight="1">
      <c r="A203" s="39"/>
      <c r="B203" s="39"/>
      <c r="C203" s="39"/>
      <c r="D203" s="39"/>
      <c r="E203" s="39"/>
      <c r="F203" s="39"/>
      <c r="G203" s="39"/>
      <c r="H203" s="39"/>
      <c r="I203" s="39"/>
      <c r="J203" s="39"/>
      <c r="K203" s="39"/>
      <c r="L203" s="39"/>
      <c r="M203" s="39"/>
      <c r="N203" s="39" t="s">
        <v>712</v>
      </c>
      <c r="O203" s="39"/>
      <c r="P203" s="39"/>
      <c r="Q203" s="39"/>
      <c r="R203" s="39"/>
      <c r="S203" s="39"/>
      <c r="T203" s="39"/>
      <c r="U203" s="39"/>
      <c r="V203" s="39"/>
      <c r="W203" s="39"/>
      <c r="X203" s="39"/>
      <c r="Y203" s="39"/>
      <c r="Z203" s="39"/>
      <c r="AA203" s="39"/>
      <c r="AB203" s="99"/>
      <c r="AC203" s="707"/>
      <c r="AD203" s="707"/>
      <c r="AE203" s="707"/>
      <c r="AF203" s="707"/>
      <c r="AG203" s="707"/>
      <c r="AH203" s="707"/>
      <c r="AI203" s="707"/>
      <c r="AJ203" s="707"/>
      <c r="AK203" s="707"/>
      <c r="AL203" s="707"/>
      <c r="AM203" s="707"/>
      <c r="AN203" s="707"/>
      <c r="AO203" s="216">
        <v>1</v>
      </c>
    </row>
    <row r="204" spans="1:41" ht="24.95" customHeight="1">
      <c r="A204" s="39"/>
      <c r="B204" s="39"/>
      <c r="C204" s="39"/>
      <c r="D204" s="39"/>
      <c r="E204" s="39"/>
      <c r="F204" s="39"/>
      <c r="G204" s="39"/>
      <c r="H204" s="39"/>
      <c r="I204" s="39"/>
      <c r="J204" s="39"/>
      <c r="K204" s="39"/>
      <c r="L204" s="39"/>
      <c r="M204" s="39"/>
      <c r="N204" s="39" t="s">
        <v>713</v>
      </c>
      <c r="O204" s="39"/>
      <c r="P204" s="39"/>
      <c r="Q204" s="39"/>
      <c r="R204" s="39"/>
      <c r="S204" s="39"/>
      <c r="T204" s="39"/>
      <c r="U204" s="39"/>
      <c r="V204" s="39"/>
      <c r="W204" s="39"/>
      <c r="X204" s="39"/>
      <c r="Y204" s="39"/>
      <c r="Z204" s="39"/>
      <c r="AA204" s="39"/>
      <c r="AB204" s="99"/>
      <c r="AC204" s="707"/>
      <c r="AD204" s="707"/>
      <c r="AE204" s="707"/>
      <c r="AF204" s="707"/>
      <c r="AG204" s="707"/>
      <c r="AH204" s="707"/>
      <c r="AI204" s="707"/>
      <c r="AJ204" s="707"/>
      <c r="AK204" s="707"/>
      <c r="AL204" s="707"/>
      <c r="AM204" s="707"/>
      <c r="AN204" s="707"/>
      <c r="AO204" s="216">
        <v>1</v>
      </c>
    </row>
    <row r="205" spans="1:41" ht="24.95" customHeight="1">
      <c r="A205" s="39"/>
      <c r="B205" s="39"/>
      <c r="C205" s="39"/>
      <c r="D205" s="39"/>
      <c r="E205" s="39"/>
      <c r="F205" s="39"/>
      <c r="G205" s="39"/>
      <c r="H205" s="39"/>
      <c r="I205" s="39"/>
      <c r="J205" s="39"/>
      <c r="K205" s="39"/>
      <c r="L205" s="39"/>
      <c r="M205" s="39"/>
      <c r="N205" s="39" t="s">
        <v>714</v>
      </c>
      <c r="O205" s="39"/>
      <c r="P205" s="39"/>
      <c r="Q205" s="39"/>
      <c r="R205" s="39"/>
      <c r="S205" s="39"/>
      <c r="T205" s="39"/>
      <c r="U205" s="39"/>
      <c r="V205" s="39"/>
      <c r="W205" s="39"/>
      <c r="X205" s="39"/>
      <c r="Y205" s="39"/>
      <c r="Z205" s="39"/>
      <c r="AA205" s="39"/>
      <c r="AB205" s="99"/>
      <c r="AC205" s="707"/>
      <c r="AD205" s="707"/>
      <c r="AE205" s="707"/>
      <c r="AF205" s="707"/>
      <c r="AG205" s="707"/>
      <c r="AH205" s="707"/>
      <c r="AI205" s="707"/>
      <c r="AJ205" s="707"/>
      <c r="AK205" s="707"/>
      <c r="AL205" s="707"/>
      <c r="AM205" s="707"/>
      <c r="AN205" s="707"/>
      <c r="AO205" s="216">
        <v>1</v>
      </c>
    </row>
    <row r="206" spans="1:41" ht="24.95" customHeight="1">
      <c r="A206" s="39"/>
      <c r="B206" s="39"/>
      <c r="C206" s="39"/>
      <c r="D206" s="39"/>
      <c r="E206" s="39"/>
      <c r="F206" s="39"/>
      <c r="G206" s="39"/>
      <c r="H206" s="39"/>
      <c r="I206" s="39"/>
      <c r="J206" s="39"/>
      <c r="K206" s="39"/>
      <c r="L206" s="39"/>
      <c r="M206" s="39"/>
      <c r="N206" s="39" t="s">
        <v>715</v>
      </c>
      <c r="O206" s="39"/>
      <c r="P206" s="39"/>
      <c r="Q206" s="39"/>
      <c r="R206" s="39"/>
      <c r="S206" s="39"/>
      <c r="T206" s="39"/>
      <c r="U206" s="39"/>
      <c r="V206" s="39"/>
      <c r="W206" s="39"/>
      <c r="X206" s="39"/>
      <c r="Y206" s="39"/>
      <c r="Z206" s="39"/>
      <c r="AA206" s="39"/>
      <c r="AB206" s="99"/>
      <c r="AC206" s="707"/>
      <c r="AD206" s="707"/>
      <c r="AE206" s="707"/>
      <c r="AF206" s="707"/>
      <c r="AG206" s="707"/>
      <c r="AH206" s="707"/>
      <c r="AI206" s="707"/>
      <c r="AJ206" s="707"/>
      <c r="AK206" s="707"/>
      <c r="AL206" s="707"/>
      <c r="AM206" s="707"/>
      <c r="AN206" s="707"/>
      <c r="AO206" s="216">
        <v>1</v>
      </c>
    </row>
    <row r="207" spans="1:41" ht="24.95" customHeight="1">
      <c r="A207" s="39"/>
      <c r="B207" s="39"/>
      <c r="C207" s="39"/>
      <c r="D207" s="39"/>
      <c r="E207" s="39"/>
      <c r="F207" s="39"/>
      <c r="G207" s="39"/>
      <c r="H207" s="39"/>
      <c r="I207" s="39"/>
      <c r="J207" s="39"/>
      <c r="K207" s="39"/>
      <c r="L207" s="39"/>
      <c r="M207" s="39"/>
      <c r="N207" s="39" t="s">
        <v>716</v>
      </c>
      <c r="O207" s="39"/>
      <c r="P207" s="39"/>
      <c r="Q207" s="39"/>
      <c r="R207" s="39"/>
      <c r="S207" s="39"/>
      <c r="T207" s="39"/>
      <c r="U207" s="39"/>
      <c r="V207" s="39"/>
      <c r="W207" s="39"/>
      <c r="X207" s="39"/>
      <c r="Y207" s="39"/>
      <c r="Z207" s="39"/>
      <c r="AA207" s="39"/>
      <c r="AB207" s="99"/>
      <c r="AC207" s="707"/>
      <c r="AD207" s="707"/>
      <c r="AE207" s="707"/>
      <c r="AF207" s="707"/>
      <c r="AG207" s="707"/>
      <c r="AH207" s="707"/>
      <c r="AI207" s="707"/>
      <c r="AJ207" s="707"/>
      <c r="AK207" s="707"/>
      <c r="AL207" s="707"/>
      <c r="AM207" s="707"/>
      <c r="AN207" s="707"/>
      <c r="AO207" s="216">
        <v>1</v>
      </c>
    </row>
    <row r="208" spans="1:41" ht="24.95" customHeight="1">
      <c r="A208" s="39"/>
      <c r="B208" s="39"/>
      <c r="C208" s="39"/>
      <c r="D208" s="39"/>
      <c r="E208" s="39"/>
      <c r="F208" s="39"/>
      <c r="G208" s="39"/>
      <c r="H208" s="39"/>
      <c r="I208" s="39"/>
      <c r="J208" s="39"/>
      <c r="K208" s="39"/>
      <c r="L208" s="39"/>
      <c r="M208" s="39"/>
      <c r="N208" s="39" t="s">
        <v>717</v>
      </c>
      <c r="O208" s="39"/>
      <c r="P208" s="39"/>
      <c r="Q208" s="39"/>
      <c r="R208" s="39"/>
      <c r="S208" s="39"/>
      <c r="T208" s="39"/>
      <c r="U208" s="39"/>
      <c r="V208" s="39"/>
      <c r="W208" s="39"/>
      <c r="X208" s="39"/>
      <c r="Y208" s="39"/>
      <c r="Z208" s="39"/>
      <c r="AA208" s="39"/>
      <c r="AB208" s="99"/>
      <c r="AC208" s="707"/>
      <c r="AD208" s="707"/>
      <c r="AE208" s="707"/>
      <c r="AF208" s="707"/>
      <c r="AG208" s="707"/>
      <c r="AH208" s="707"/>
      <c r="AI208" s="707"/>
      <c r="AJ208" s="707"/>
      <c r="AK208" s="707"/>
      <c r="AL208" s="707"/>
      <c r="AM208" s="707"/>
      <c r="AN208" s="707"/>
      <c r="AO208" s="216">
        <v>1</v>
      </c>
    </row>
    <row r="209" spans="1:43" ht="24.95" customHeight="1">
      <c r="A209" s="39"/>
      <c r="B209" s="39"/>
      <c r="C209" s="39"/>
      <c r="D209" s="39"/>
      <c r="E209" s="39"/>
      <c r="F209" s="39"/>
      <c r="G209" s="39"/>
      <c r="H209" s="39"/>
      <c r="I209" s="39"/>
      <c r="J209" s="39"/>
      <c r="K209" s="39"/>
      <c r="L209" s="39"/>
      <c r="M209" s="39"/>
      <c r="N209" s="39" t="s">
        <v>718</v>
      </c>
      <c r="O209" s="39"/>
      <c r="P209" s="39"/>
      <c r="Q209" s="39"/>
      <c r="R209" s="39"/>
      <c r="S209" s="39"/>
      <c r="T209" s="39"/>
      <c r="U209" s="39"/>
      <c r="V209" s="39"/>
      <c r="W209" s="39"/>
      <c r="X209" s="39"/>
      <c r="Y209" s="39"/>
      <c r="Z209" s="39"/>
      <c r="AA209" s="39"/>
      <c r="AB209" s="99"/>
      <c r="AC209" s="707"/>
      <c r="AD209" s="707"/>
      <c r="AE209" s="707"/>
      <c r="AF209" s="707"/>
      <c r="AG209" s="707"/>
      <c r="AH209" s="707"/>
      <c r="AI209" s="707"/>
      <c r="AJ209" s="707"/>
      <c r="AK209" s="707"/>
      <c r="AL209" s="707"/>
      <c r="AM209" s="707"/>
      <c r="AN209" s="707"/>
      <c r="AO209" s="216">
        <v>1</v>
      </c>
    </row>
    <row r="210" spans="1:43" ht="24.9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99"/>
      <c r="AC210" s="707"/>
      <c r="AD210" s="707"/>
      <c r="AE210" s="707"/>
      <c r="AF210" s="707"/>
      <c r="AG210" s="707"/>
      <c r="AH210" s="707"/>
      <c r="AI210" s="707"/>
      <c r="AJ210" s="707"/>
      <c r="AK210" s="707"/>
      <c r="AL210" s="707"/>
      <c r="AM210" s="707"/>
      <c r="AN210" s="707"/>
      <c r="AO210" s="216">
        <v>1</v>
      </c>
    </row>
    <row r="211" spans="1:43" ht="24.9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99"/>
      <c r="AC211" s="707"/>
      <c r="AD211" s="707"/>
      <c r="AE211" s="707"/>
      <c r="AF211" s="707"/>
      <c r="AG211" s="707"/>
      <c r="AH211" s="707"/>
      <c r="AI211" s="707"/>
      <c r="AJ211" s="707"/>
      <c r="AK211" s="707"/>
      <c r="AL211" s="707"/>
      <c r="AM211" s="707"/>
      <c r="AN211" s="707"/>
      <c r="AO211" s="216">
        <v>1</v>
      </c>
    </row>
    <row r="212" spans="1:43" ht="24.95" customHeight="1">
      <c r="A212" s="39"/>
      <c r="B212" s="39"/>
      <c r="C212" s="39"/>
      <c r="D212" s="39"/>
      <c r="E212" s="39"/>
      <c r="F212" s="39"/>
      <c r="G212" s="39"/>
      <c r="H212" s="39"/>
      <c r="I212" s="39"/>
      <c r="J212" s="39"/>
      <c r="K212" s="39"/>
      <c r="L212" s="39"/>
      <c r="M212" s="39"/>
      <c r="N212" s="2711" t="s">
        <v>1269</v>
      </c>
      <c r="O212" s="2989" t="s">
        <v>719</v>
      </c>
      <c r="P212" s="2993"/>
      <c r="Q212" s="39"/>
      <c r="R212" s="39"/>
      <c r="S212" s="39"/>
      <c r="T212" s="39"/>
      <c r="U212" s="39"/>
      <c r="V212" s="39"/>
      <c r="W212" s="39"/>
      <c r="X212" s="39"/>
      <c r="Y212" s="39"/>
      <c r="Z212" s="39"/>
      <c r="AA212" s="39"/>
      <c r="AB212" s="99"/>
      <c r="AC212" s="707"/>
      <c r="AD212" s="707"/>
      <c r="AE212" s="707"/>
      <c r="AF212" s="707"/>
      <c r="AG212" s="707"/>
      <c r="AH212" s="707"/>
      <c r="AI212" s="707"/>
      <c r="AJ212" s="707"/>
      <c r="AK212" s="707"/>
      <c r="AL212" s="707"/>
      <c r="AM212" s="707"/>
      <c r="AN212" s="707"/>
      <c r="AO212" s="216">
        <v>1</v>
      </c>
    </row>
    <row r="213" spans="1:43" ht="24.95" customHeight="1">
      <c r="A213" s="39"/>
      <c r="B213" s="39"/>
      <c r="C213" s="39"/>
      <c r="D213" s="39"/>
      <c r="E213" s="39"/>
      <c r="F213" s="39"/>
      <c r="G213" s="39"/>
      <c r="H213" s="39"/>
      <c r="I213" s="39"/>
      <c r="J213" s="39"/>
      <c r="K213" s="39"/>
      <c r="L213" s="39"/>
      <c r="M213" s="39"/>
      <c r="N213" s="2711" t="s">
        <v>1269</v>
      </c>
      <c r="O213" s="2989" t="s">
        <v>720</v>
      </c>
      <c r="P213" s="39"/>
      <c r="Q213" s="39"/>
      <c r="R213" s="39"/>
      <c r="S213" s="39"/>
      <c r="T213" s="39"/>
      <c r="U213" s="39"/>
      <c r="V213" s="39"/>
      <c r="W213" s="39"/>
      <c r="X213" s="39"/>
      <c r="Y213" s="39"/>
      <c r="Z213" s="39"/>
      <c r="AA213" s="39"/>
      <c r="AB213" s="99"/>
      <c r="AC213" s="707"/>
      <c r="AD213" s="707"/>
      <c r="AE213" s="707"/>
      <c r="AF213" s="707"/>
      <c r="AG213" s="707"/>
      <c r="AH213" s="707"/>
      <c r="AI213" s="707"/>
      <c r="AJ213" s="707"/>
      <c r="AK213" s="707"/>
      <c r="AL213" s="707"/>
      <c r="AM213" s="707"/>
      <c r="AN213" s="707"/>
      <c r="AO213" s="216">
        <v>1</v>
      </c>
    </row>
    <row r="214" spans="1:43" ht="24.95" customHeight="1">
      <c r="A214" s="39"/>
      <c r="B214" s="39"/>
      <c r="C214" s="39"/>
      <c r="D214" s="39"/>
      <c r="E214" s="39"/>
      <c r="F214" s="39"/>
      <c r="G214" s="39"/>
      <c r="H214" s="39"/>
      <c r="I214" s="39"/>
      <c r="J214" s="39"/>
      <c r="K214" s="39"/>
      <c r="L214" s="39"/>
      <c r="M214" s="39"/>
      <c r="N214" s="2711" t="s">
        <v>1269</v>
      </c>
      <c r="O214" s="2989" t="s">
        <v>721</v>
      </c>
      <c r="P214" s="39"/>
      <c r="Q214" s="39"/>
      <c r="R214" s="39"/>
      <c r="S214" s="39"/>
      <c r="T214" s="39"/>
      <c r="U214" s="39"/>
      <c r="V214" s="39"/>
      <c r="W214" s="39"/>
      <c r="X214" s="39"/>
      <c r="Y214" s="39"/>
      <c r="Z214" s="39"/>
      <c r="AA214" s="39"/>
      <c r="AB214" s="99"/>
      <c r="AC214" s="707"/>
      <c r="AD214" s="707"/>
      <c r="AE214" s="707"/>
      <c r="AF214" s="707"/>
      <c r="AG214" s="707"/>
      <c r="AH214" s="707"/>
      <c r="AI214" s="707"/>
      <c r="AJ214" s="707"/>
      <c r="AK214" s="707"/>
      <c r="AL214" s="707"/>
      <c r="AM214" s="707"/>
      <c r="AN214" s="707"/>
      <c r="AO214" s="216">
        <v>1</v>
      </c>
    </row>
    <row r="215" spans="1:43" ht="24.9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99"/>
      <c r="AC215" s="707"/>
      <c r="AD215" s="707"/>
      <c r="AE215" s="707"/>
      <c r="AF215" s="707"/>
      <c r="AG215" s="707"/>
      <c r="AH215" s="707"/>
      <c r="AI215" s="707"/>
      <c r="AJ215" s="707"/>
      <c r="AK215" s="707"/>
      <c r="AL215" s="707"/>
      <c r="AM215" s="707"/>
      <c r="AN215" s="707"/>
      <c r="AO215" s="216">
        <v>1</v>
      </c>
    </row>
    <row r="216" spans="1:43" ht="24.9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99"/>
      <c r="AC216" s="707"/>
      <c r="AD216" s="707"/>
      <c r="AE216" s="707"/>
      <c r="AF216" s="707"/>
      <c r="AG216" s="707"/>
      <c r="AH216" s="707"/>
      <c r="AI216" s="707"/>
      <c r="AJ216" s="707"/>
      <c r="AK216" s="707"/>
      <c r="AL216" s="707"/>
      <c r="AM216" s="707"/>
      <c r="AN216" s="707"/>
      <c r="AO216" s="216">
        <v>1</v>
      </c>
    </row>
    <row r="217" spans="1:43" ht="24.9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99"/>
      <c r="AC217" s="707"/>
      <c r="AD217" s="707"/>
      <c r="AE217" s="707"/>
      <c r="AF217" s="707"/>
      <c r="AG217" s="707"/>
      <c r="AH217" s="707"/>
      <c r="AI217" s="707"/>
      <c r="AJ217" s="707"/>
      <c r="AK217" s="707"/>
      <c r="AL217" s="707"/>
      <c r="AM217" s="707"/>
      <c r="AN217" s="707"/>
      <c r="AO217" s="629" t="s">
        <v>972</v>
      </c>
      <c r="AP217" s="212"/>
      <c r="AQ217" s="212"/>
    </row>
    <row r="218" spans="1:43" ht="15">
      <c r="A218" s="216">
        <v>1</v>
      </c>
      <c r="B218" s="216">
        <v>1</v>
      </c>
      <c r="C218" s="216">
        <v>1</v>
      </c>
      <c r="D218" s="216">
        <v>1</v>
      </c>
      <c r="E218" s="216">
        <v>1</v>
      </c>
      <c r="F218" s="216">
        <v>1</v>
      </c>
      <c r="G218" s="216">
        <v>1</v>
      </c>
      <c r="H218" s="216">
        <v>1</v>
      </c>
      <c r="I218" s="216">
        <v>1</v>
      </c>
      <c r="J218" s="216">
        <v>1</v>
      </c>
      <c r="K218" s="216">
        <v>1</v>
      </c>
      <c r="L218" s="216">
        <v>1</v>
      </c>
      <c r="M218" s="216">
        <v>1</v>
      </c>
      <c r="N218" s="216">
        <v>1</v>
      </c>
      <c r="O218" s="216">
        <v>1</v>
      </c>
      <c r="P218" s="216">
        <v>1</v>
      </c>
      <c r="Q218" s="216">
        <v>1</v>
      </c>
      <c r="R218" s="216">
        <v>1</v>
      </c>
      <c r="S218" s="216">
        <v>1</v>
      </c>
      <c r="T218" s="216">
        <v>1</v>
      </c>
      <c r="U218" s="216">
        <v>1</v>
      </c>
      <c r="V218" s="216">
        <v>1</v>
      </c>
      <c r="W218" s="216">
        <v>1</v>
      </c>
      <c r="X218" s="216">
        <v>1</v>
      </c>
      <c r="Y218" s="216">
        <v>1</v>
      </c>
      <c r="Z218" s="216">
        <v>1</v>
      </c>
      <c r="AA218" s="216">
        <v>1</v>
      </c>
      <c r="AB218" s="216">
        <v>1</v>
      </c>
      <c r="AC218" s="216">
        <v>1</v>
      </c>
      <c r="AD218" s="216">
        <v>1</v>
      </c>
      <c r="AE218" s="216">
        <v>1</v>
      </c>
      <c r="AF218" s="216">
        <v>1</v>
      </c>
      <c r="AG218" s="216">
        <v>1</v>
      </c>
      <c r="AH218" s="216">
        <v>1</v>
      </c>
      <c r="AI218" s="216">
        <v>1</v>
      </c>
      <c r="AJ218" s="216">
        <v>1</v>
      </c>
      <c r="AK218" s="216">
        <v>1</v>
      </c>
      <c r="AL218" s="216">
        <v>1</v>
      </c>
      <c r="AM218" s="216">
        <v>1</v>
      </c>
      <c r="AN218" s="216">
        <v>1</v>
      </c>
      <c r="AO218" s="1" t="str">
        <f>ADDRESS(ROW(),COLUMN(),4)</f>
        <v>AO218</v>
      </c>
      <c r="AP218" s="630"/>
      <c r="AQ218" s="631" t="str">
        <f>ADDRESS(ROW(),COLUMN(),4)</f>
        <v>AQ218</v>
      </c>
    </row>
  </sheetData>
  <mergeCells count="24">
    <mergeCell ref="AG68:AL68"/>
    <mergeCell ref="AG71:AL71"/>
    <mergeCell ref="AG59:AL59"/>
    <mergeCell ref="AG62:AL62"/>
    <mergeCell ref="AG65:AL65"/>
    <mergeCell ref="AG53:AL53"/>
    <mergeCell ref="AG56:AL56"/>
    <mergeCell ref="AG35:AL35"/>
    <mergeCell ref="AG38:AL38"/>
    <mergeCell ref="AG41:AL41"/>
    <mergeCell ref="AG44:AL44"/>
    <mergeCell ref="AG47:AL47"/>
    <mergeCell ref="AG50:AL50"/>
    <mergeCell ref="AG26:AL26"/>
    <mergeCell ref="AG29:AL29"/>
    <mergeCell ref="AG32:AL32"/>
    <mergeCell ref="AG20:AL20"/>
    <mergeCell ref="AG23:AL23"/>
    <mergeCell ref="AG14:AL14"/>
    <mergeCell ref="AG17:AL17"/>
    <mergeCell ref="AE7:AF7"/>
    <mergeCell ref="B2:B6"/>
    <mergeCell ref="C2:Z3"/>
    <mergeCell ref="L5:R5"/>
  </mergeCells>
  <hyperlinks>
    <hyperlink ref="C72" r:id="rId1" xr:uid="{4DA0A859-31BC-4426-8396-3AB5E9C242DB}"/>
    <hyperlink ref="C27" r:id="rId2" xr:uid="{38EA7C58-827A-45A9-87D8-698C91FD3FDB}"/>
    <hyperlink ref="C100" r:id="rId3" xr:uid="{D1C24A11-2D15-478C-AB54-015080ACB5FD}"/>
    <hyperlink ref="C101" r:id="rId4" xr:uid="{90D641D9-76ED-4AC8-AF10-6D559E57792C}"/>
    <hyperlink ref="C18" r:id="rId5" xr:uid="{0299013C-1EED-4326-ACFD-FB9C9B17290C}"/>
    <hyperlink ref="C21" r:id="rId6" xr:uid="{AF81CBB0-CA78-44E7-886B-ED6E29DDBC88}"/>
    <hyperlink ref="C104" r:id="rId7" xr:uid="{BF448127-65FF-4D94-A628-B46426F89CEE}"/>
    <hyperlink ref="C30" r:id="rId8" xr:uid="{7364035F-785C-498C-83BE-CA1B0DA8C82F}"/>
    <hyperlink ref="C47" r:id="rId9" xr:uid="{D65ADE8C-6B13-4897-AE2D-E5BD13102031}"/>
    <hyperlink ref="C107" r:id="rId10" xr:uid="{3F4912A8-1405-4F78-99DF-1B34312B3B03}"/>
    <hyperlink ref="C12" r:id="rId11" xr:uid="{0253CFB8-9929-47FE-96B7-9B67CB8E20D0}"/>
    <hyperlink ref="C48" r:id="rId12" xr:uid="{B8563A27-A51D-4F1E-834A-F44B2C3138F5}"/>
    <hyperlink ref="C51" r:id="rId13" xr:uid="{A364B676-5160-4FD9-B5FD-D660FD6172CA}"/>
    <hyperlink ref="C69" r:id="rId14" xr:uid="{FC30A6F7-CAEB-4336-BE44-64346E00743D}"/>
    <hyperlink ref="C75" r:id="rId15" xr:uid="{3A2D7E2A-EF5B-4F3C-8174-C82EE8EDB455}"/>
    <hyperlink ref="C78" r:id="rId16" xr:uid="{4C424E1F-E128-4005-AD07-9A3289418C58}"/>
    <hyperlink ref="C81" r:id="rId17" xr:uid="{32C72C6C-50AA-45AA-B7A2-D4DF2161E19D}"/>
    <hyperlink ref="C84" r:id="rId18" xr:uid="{37E3F4A4-BFD1-4FA4-A112-62BEBFD72BAE}"/>
    <hyperlink ref="C87" r:id="rId19" xr:uid="{F8E7A122-48E1-4587-98CD-A6DAF112305D}"/>
    <hyperlink ref="C90" r:id="rId20" xr:uid="{AA161B9F-940E-4BD7-9FC6-D54A4605834D}"/>
    <hyperlink ref="C41" r:id="rId21" xr:uid="{6CFD509A-2B0C-44E2-8957-423FD3CBFB22}"/>
    <hyperlink ref="C91" r:id="rId22" xr:uid="{6D34BC2B-3556-4B02-8D60-A9F3D2B9AD04}"/>
    <hyperlink ref="C94" r:id="rId23" xr:uid="{A2940E9F-C3CD-498A-A191-67CF1C587B19}"/>
    <hyperlink ref="C97" r:id="rId24" xr:uid="{DB9CFB2D-A4E8-4FFC-825F-F8FF812F3D47}"/>
    <hyperlink ref="O84" r:id="rId25" xr:uid="{048DF7BB-E500-4AD2-BEF7-5C3DD0F8BE05}"/>
    <hyperlink ref="C57" r:id="rId26" xr:uid="{17D6F554-E65B-4931-B31F-90306881326C}"/>
    <hyperlink ref="C24" r:id="rId27" xr:uid="{1FE1C571-0D27-4989-B5B9-BFB97F5D8973}"/>
    <hyperlink ref="C66" r:id="rId28" xr:uid="{F8CD345F-7F2B-4A0C-AB8D-33F0D3BF88A5}"/>
    <hyperlink ref="C60" r:id="rId29" xr:uid="{963BB451-EFE1-4D0B-9750-BFF82A1D5464}"/>
    <hyperlink ref="C63" r:id="rId30" xr:uid="{A1327C78-8240-4C4E-ABFD-0DF78DB23C81}"/>
    <hyperlink ref="C112" r:id="rId31" xr:uid="{22676C33-4DF7-457F-A791-79C9FF0C1362}"/>
    <hyperlink ref="C116" r:id="rId32" xr:uid="{5FF1278D-834D-45D6-93F8-7C06F2A6E53D}"/>
    <hyperlink ref="C33" r:id="rId33" xr:uid="{99CC2103-04F5-4ABB-B632-5E28D4D2C041}"/>
    <hyperlink ref="C36" r:id="rId34" xr:uid="{2FEA1645-B040-426C-B69D-E28B1B252FBC}"/>
    <hyperlink ref="C37" r:id="rId35" xr:uid="{D71F6CF8-21D8-4095-A218-710FFCBD226D}"/>
    <hyperlink ref="C38" r:id="rId36" xr:uid="{6A87334B-C83B-4492-8C29-F5C0B53C5B7E}"/>
    <hyperlink ref="C150" r:id="rId37" xr:uid="{AD0A75FE-1E05-4055-8D56-4763668D6B98}"/>
    <hyperlink ref="C173" r:id="rId38" xr:uid="{46195276-59EF-40C5-A8CF-BDC3F9B7D7AC}"/>
    <hyperlink ref="O12" r:id="rId39" xr:uid="{EB60FF89-6ED1-49DF-8985-61BA15767CD2}"/>
    <hyperlink ref="O76" r:id="rId40" xr:uid="{F571712B-AAF0-401E-9859-ADC857801620}"/>
    <hyperlink ref="O61" r:id="rId41" xr:uid="{8F0A59F9-B948-43A0-B4C7-7D0DBD5B9185}"/>
    <hyperlink ref="O64" r:id="rId42" xr:uid="{76F0D862-A4FC-4C1F-92D3-CE95DDF86114}"/>
    <hyperlink ref="O100" r:id="rId43" xr:uid="{DF895596-258E-433D-9CA9-7FEFAE33B190}"/>
    <hyperlink ref="O115" r:id="rId44" xr:uid="{8222BAA8-F0A2-4AB1-BCBC-E456FECE5A53}"/>
    <hyperlink ref="O90" r:id="rId45" xr:uid="{2FC53BFE-C0C1-40E8-8B70-19B32BC97100}"/>
    <hyperlink ref="O67" r:id="rId46" xr:uid="{C71EEA92-0462-4AC6-97CD-E7EDAAF20BFE}"/>
    <hyperlink ref="O70" r:id="rId47" xr:uid="{6615EF5F-7713-46BB-A528-0127DBDA6B05}"/>
    <hyperlink ref="O73" r:id="rId48" xr:uid="{B4A5563F-B8BA-44E0-9D62-F14E8F87FDD5}"/>
    <hyperlink ref="O103" r:id="rId49" xr:uid="{4B4654E9-F46B-4D8F-B5B5-B3C61E9348B6}"/>
    <hyperlink ref="O106" r:id="rId50" xr:uid="{8435E32F-EE47-44CD-8019-B87FFD510FE9}"/>
    <hyperlink ref="O79" r:id="rId51" xr:uid="{AB2080B6-4010-4296-8E74-7845EC19B3E3}"/>
    <hyperlink ref="O80" r:id="rId52" xr:uid="{E3BD3480-18B0-4B47-AF4B-5D1EFCF7D581}"/>
    <hyperlink ref="O81" r:id="rId53" xr:uid="{EE5F374E-36FE-4556-BA58-7E101B31B61A}"/>
    <hyperlink ref="O109" r:id="rId54" xr:uid="{0F475899-9874-4159-958A-9A37FCAF9A33}"/>
    <hyperlink ref="O13" r:id="rId55" xr:uid="{8CBFC2D6-BC6B-41F9-92D7-C3231C6C4634}"/>
    <hyperlink ref="O112" r:id="rId56" xr:uid="{6231AFF2-58A1-4044-B5C5-B0A877EA615D}"/>
    <hyperlink ref="O125" r:id="rId57" xr:uid="{D8289A3F-4EBE-4CB3-8A33-CF4FE22FF840}"/>
    <hyperlink ref="O97" r:id="rId58" xr:uid="{A0014AEA-35CF-4D08-9CBC-4A2855E28D4D}"/>
    <hyperlink ref="O87" r:id="rId59" xr:uid="{AB3C7EF0-3FA0-42F3-8809-378F96D53B34}"/>
    <hyperlink ref="O91" r:id="rId60" xr:uid="{72C0C5DC-3389-4015-A7FC-4818B30EC883}"/>
    <hyperlink ref="O121" r:id="rId61" xr:uid="{A1CF7AAB-9D00-468C-A3E5-F6784D77F28A}"/>
    <hyperlink ref="O122" r:id="rId62" xr:uid="{B17C1F2C-B1A3-4E88-9A57-883956FCED12}"/>
    <hyperlink ref="O94" r:id="rId63" xr:uid="{0449BAAF-D9D8-4CA5-8C50-14001B2B77BB}"/>
    <hyperlink ref="O118" r:id="rId64" xr:uid="{1F49C3D8-FF7D-43E3-A7CC-34334803F671}"/>
    <hyperlink ref="O19" r:id="rId65" xr:uid="{BC137DA8-7491-4022-9ABA-B750440A1DEC}"/>
    <hyperlink ref="O38" r:id="rId66" xr:uid="{A8B281DB-E7C5-4AD0-9E52-35F04EBB2536}"/>
    <hyperlink ref="O42" r:id="rId67" xr:uid="{5456CB21-166C-4017-8C4F-92B10BBED2D6}"/>
    <hyperlink ref="O43" r:id="rId68" xr:uid="{5393FF46-5C07-4EC8-858D-B262040AE92A}"/>
    <hyperlink ref="O49" r:id="rId69" xr:uid="{E1D8D2D8-9B8B-4602-92FB-E6CEE2B95222}"/>
    <hyperlink ref="O52" r:id="rId70" xr:uid="{EF78CBAD-CD41-4346-9378-0DA103CEF674}"/>
    <hyperlink ref="O55" r:id="rId71" xr:uid="{E57560E6-0493-4C30-96D0-A1A460604283}"/>
    <hyperlink ref="O58" r:id="rId72" xr:uid="{F8559768-CE00-418A-A183-DCA37E0AE75E}"/>
    <hyperlink ref="O28" r:id="rId73" xr:uid="{BD07686E-AC04-425B-8455-4290406840D5}"/>
    <hyperlink ref="O22" r:id="rId74" xr:uid="{16C12C3F-DE09-4D19-9A22-CD075EE153BC}"/>
    <hyperlink ref="O29" r:id="rId75" xr:uid="{9725E40E-A89B-4668-8815-0828C275E644}"/>
    <hyperlink ref="O25" r:id="rId76" xr:uid="{EA936B5E-3A48-4F9D-9935-CA68B6C2AEA5}"/>
    <hyperlink ref="O16" r:id="rId77" xr:uid="{BA05C279-8825-4443-8D07-6435987907FC}"/>
    <hyperlink ref="O32" r:id="rId78" xr:uid="{8EDC7FB6-BB6D-49CC-A623-6B80A98A1883}"/>
    <hyperlink ref="O35" r:id="rId79" xr:uid="{C22B8B46-7A41-4A65-AD06-23A3D57B8343}"/>
    <hyperlink ref="O128" r:id="rId80" xr:uid="{83B61FA7-714B-45E5-8A7A-FEF048A0CBFA}"/>
    <hyperlink ref="O149" r:id="rId81" xr:uid="{18914877-D3ED-49C7-963F-BE068B712D87}"/>
    <hyperlink ref="O169" r:id="rId82" xr:uid="{2D93D699-9E70-4F1B-B2DD-DC80753889EE}"/>
    <hyperlink ref="O212" r:id="rId83" xr:uid="{FEDDE437-3F24-47D2-BCCB-8A788DA665FE}"/>
    <hyperlink ref="O213" r:id="rId84" xr:uid="{1EFA1469-AE98-4018-AA31-256D206BC36C}"/>
    <hyperlink ref="O214" r:id="rId85" xr:uid="{D75359B3-D0E2-4249-9F7F-D8817F88F7F8}"/>
    <hyperlink ref="C15" r:id="rId86" xr:uid="{AB639DCF-C450-4FAC-A1A2-38BD51050D98}"/>
    <hyperlink ref="C16" r:id="rId87" xr:uid="{A405E0FC-47CF-4450-A241-02F88F59243E}"/>
    <hyperlink ref="C44" r:id="rId88" xr:uid="{567A1F65-6C5D-4FC2-AE57-FEDBF9E5B72F}"/>
    <hyperlink ref="C45" r:id="rId89" xr:uid="{4A986DE9-BE23-4D78-8759-586A16F0E2A9}"/>
    <hyperlink ref="C54" r:id="rId90" xr:uid="{F5B5DB8D-E2E3-42D8-87B1-325122DF70B8}"/>
    <hyperlink ref="AG14" r:id="rId91" xr:uid="{B19A68AF-1C38-4AA9-ACF7-AE229F5222C0}"/>
    <hyperlink ref="AG17" r:id="rId92" xr:uid="{64413F01-D7CD-45C2-87B6-03B8BDF8D4B3}"/>
    <hyperlink ref="AG20" r:id="rId93" xr:uid="{4797C1DE-3B9F-4041-9B4D-B72BD09721BC}"/>
    <hyperlink ref="AG23" r:id="rId94" xr:uid="{A50F1344-2795-4CA1-8A5A-F7C87FF134C6}"/>
    <hyperlink ref="AG26" r:id="rId95" xr:uid="{B10F76F0-46AF-44D3-8B27-8523FACE0C56}"/>
    <hyperlink ref="AG29" r:id="rId96" xr:uid="{34423C1D-AFD4-4367-9363-1825CAE113DE}"/>
    <hyperlink ref="AG32" r:id="rId97" xr:uid="{451001A0-694F-45B2-8AB1-9B479002050A}"/>
    <hyperlink ref="AG35" r:id="rId98" display="https://www.google.com/search?q=barman+dans+une+discotheque&amp;client=firefox-b-d&amp;sca_esv=595044018&amp;biw=1920&amp;bih=947&amp;tbm=vid&amp;sxsrf=AM9HkKl28i5qPkap_kvSI68isEdc6rjBXQ%3A1704189798712&amp;ei=Zt-TZZz9KtSfkdUP6-i7-AQ&amp;oq=barman+dans+une+discotheque&amp;gs_lp=Eg1nd3Mtd2l6LXZpZGVvIhtiYXJtYW4gZGFucyB1bmUgZGlzY290aGVxdWUqAggAMgUQIRifBUi1dlCOLViWZHABeACQAQCYAUqgAYMHqgECMTS4AQHIAQD4AQHCAgQQIxgnwgIGEAAYFhgewgIIEAAYFhgeGAqIBgE&amp;sclient=gws-wiz-video" xr:uid="{4A5502DD-B932-4BC1-BA27-7A6ACACE985C}"/>
    <hyperlink ref="AG38" r:id="rId99" xr:uid="{C2D4528F-1406-4AC3-9413-94614E55A71F}"/>
    <hyperlink ref="AG41" r:id="rId100" xr:uid="{7CC67515-6744-4FDD-A0F3-1BE8F24741D9}"/>
    <hyperlink ref="AG44" r:id="rId101" xr:uid="{A978B04C-B85B-4FBF-89D6-F4CA30CCA733}"/>
    <hyperlink ref="AG47" r:id="rId102" xr:uid="{C0D1E971-2CFC-4FCE-A3E7-AE4B12B15340}"/>
    <hyperlink ref="AG50" r:id="rId103" xr:uid="{253E28C1-DD4F-4025-8DDD-5DB2B4A6FAAC}"/>
    <hyperlink ref="AG53" r:id="rId104" xr:uid="{7CB540AE-D05A-491D-8CD6-CFAD35A89E02}"/>
    <hyperlink ref="AG56" r:id="rId105" xr:uid="{D05D81D1-68DB-4E90-94F5-F195D32BA31A}"/>
    <hyperlink ref="AG59" r:id="rId106" xr:uid="{348B6BD8-FD58-432A-BCD7-3E59004F7B41}"/>
    <hyperlink ref="AG62" r:id="rId107" xr:uid="{8F22DBA7-81C3-40DE-B5E5-53335521024B}"/>
    <hyperlink ref="AG65" r:id="rId108" xr:uid="{C72C1068-2BF4-4535-BE61-30655AC5C5C5}"/>
    <hyperlink ref="AG68" r:id="rId109" xr:uid="{F1058E73-4B26-4AC0-82BF-FB67B359B8F9}"/>
    <hyperlink ref="AG71" r:id="rId110" xr:uid="{4071BB08-B084-45AB-8704-50DF77E67F22}"/>
  </hyperlinks>
  <printOptions horizontalCentered="1"/>
  <pageMargins left="0.31496062992125984" right="0.11811023622047245" top="0.15748031496062992" bottom="0.15748031496062992" header="0.11811023622047245" footer="0.11811023622047245"/>
  <pageSetup paperSize="9" scale="15" orientation="portrait" r:id="rId111"/>
  <drawing r:id="rId1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270C-61D5-43FF-B537-28B730B7FC8E}">
  <dimension ref="A1:X145"/>
  <sheetViews>
    <sheetView showZeros="0" zoomScaleNormal="100" workbookViewId="0">
      <selection activeCell="B3" sqref="B3:G4"/>
    </sheetView>
  </sheetViews>
  <sheetFormatPr baseColWidth="10" defaultColWidth="11.42578125" defaultRowHeight="15"/>
  <cols>
    <col min="1" max="1" width="9.28515625" style="213" customWidth="1"/>
    <col min="2" max="2" width="8.28515625" style="213" customWidth="1"/>
    <col min="3" max="7" width="32.7109375" style="213" customWidth="1"/>
    <col min="8" max="8" width="7.42578125" style="213" customWidth="1"/>
    <col min="9" max="9" width="11.42578125" style="3020"/>
    <col min="10" max="10" width="11.42578125" style="213" customWidth="1"/>
    <col min="11" max="15" width="11.7109375" style="213" customWidth="1"/>
    <col min="16" max="16" width="7.28515625" style="213" customWidth="1"/>
    <col min="17" max="17" width="12" style="664" customWidth="1"/>
    <col min="18" max="20" width="11.7109375" style="664" customWidth="1"/>
    <col min="21" max="21" width="7.28515625" style="213" customWidth="1"/>
    <col min="22" max="22" width="8.7109375" style="213" customWidth="1"/>
    <col min="23" max="23" width="11.42578125" style="212"/>
    <col min="24" max="24" width="43.5703125" style="212" customWidth="1"/>
    <col min="25" max="16384" width="11.42578125" style="213"/>
  </cols>
  <sheetData>
    <row r="1" spans="1:24">
      <c r="A1" s="1" t="str">
        <f>ADDRESS(ROW(),COLUMN(),4)</f>
        <v>A1</v>
      </c>
      <c r="B1" s="584" t="str">
        <f t="shared" ref="B1:U1" si="0">SUBSTITUTE(ADDRESS(1,COLUMN(),4),"1","")</f>
        <v>B</v>
      </c>
      <c r="C1" s="584" t="str">
        <f t="shared" si="0"/>
        <v>C</v>
      </c>
      <c r="D1" s="584" t="str">
        <f t="shared" si="0"/>
        <v>D</v>
      </c>
      <c r="E1" s="584" t="str">
        <f t="shared" si="0"/>
        <v>E</v>
      </c>
      <c r="F1" s="584" t="str">
        <f t="shared" si="0"/>
        <v>F</v>
      </c>
      <c r="G1" s="584" t="str">
        <f t="shared" si="0"/>
        <v>G</v>
      </c>
      <c r="H1" s="584" t="str">
        <f t="shared" si="0"/>
        <v>H</v>
      </c>
      <c r="I1" s="584" t="str">
        <f t="shared" si="0"/>
        <v>I</v>
      </c>
      <c r="J1" s="584" t="str">
        <f t="shared" si="0"/>
        <v>J</v>
      </c>
      <c r="K1" s="584" t="str">
        <f t="shared" si="0"/>
        <v>K</v>
      </c>
      <c r="L1" s="584" t="str">
        <f t="shared" si="0"/>
        <v>L</v>
      </c>
      <c r="M1" s="584" t="str">
        <f t="shared" si="0"/>
        <v>M</v>
      </c>
      <c r="N1" s="584" t="str">
        <f t="shared" si="0"/>
        <v>N</v>
      </c>
      <c r="O1" s="584" t="str">
        <f t="shared" si="0"/>
        <v>O</v>
      </c>
      <c r="P1" s="584" t="str">
        <f t="shared" si="0"/>
        <v>P</v>
      </c>
      <c r="Q1" s="584" t="str">
        <f t="shared" si="0"/>
        <v>Q</v>
      </c>
      <c r="R1" s="584" t="str">
        <f t="shared" si="0"/>
        <v>R</v>
      </c>
      <c r="S1" s="584" t="str">
        <f t="shared" si="0"/>
        <v>S</v>
      </c>
      <c r="T1" s="584" t="str">
        <f t="shared" si="0"/>
        <v>T</v>
      </c>
      <c r="U1" s="584" t="str">
        <f t="shared" si="0"/>
        <v>U</v>
      </c>
      <c r="V1" s="216">
        <v>1</v>
      </c>
      <c r="W1" s="584" t="str">
        <f>SUBSTITUTE(ADDRESS(1,COLUMN(),4),"1","")</f>
        <v>W</v>
      </c>
      <c r="X1" s="585" t="str">
        <f>SUBSTITUTE(ADDRESS(1,COLUMN(),4),"1","")</f>
        <v>X</v>
      </c>
    </row>
    <row r="2" spans="1:24" ht="15.75" thickBot="1">
      <c r="A2" s="4">
        <f t="shared" ref="A2:U2" ca="1" si="1">CELL("largeur",A2)</f>
        <v>9</v>
      </c>
      <c r="B2" s="4">
        <f t="shared" ca="1" si="1"/>
        <v>8</v>
      </c>
      <c r="C2" s="4">
        <f t="shared" ca="1" si="1"/>
        <v>32</v>
      </c>
      <c r="D2" s="4">
        <f t="shared" ca="1" si="1"/>
        <v>32</v>
      </c>
      <c r="E2" s="4">
        <f t="shared" ca="1" si="1"/>
        <v>32</v>
      </c>
      <c r="F2" s="4">
        <f t="shared" ca="1" si="1"/>
        <v>32</v>
      </c>
      <c r="G2" s="4">
        <f t="shared" ca="1" si="1"/>
        <v>32</v>
      </c>
      <c r="H2" s="4">
        <f t="shared" ca="1" si="1"/>
        <v>7</v>
      </c>
      <c r="I2" s="4">
        <f t="shared" ca="1" si="1"/>
        <v>11</v>
      </c>
      <c r="J2" s="4">
        <f t="shared" ca="1" si="1"/>
        <v>11</v>
      </c>
      <c r="K2" s="4">
        <f t="shared" ca="1" si="1"/>
        <v>11</v>
      </c>
      <c r="L2" s="4">
        <f t="shared" ca="1" si="1"/>
        <v>11</v>
      </c>
      <c r="M2" s="4">
        <f t="shared" ca="1" si="1"/>
        <v>11</v>
      </c>
      <c r="N2" s="4">
        <f t="shared" ca="1" si="1"/>
        <v>11</v>
      </c>
      <c r="O2" s="4">
        <f t="shared" ca="1" si="1"/>
        <v>11</v>
      </c>
      <c r="P2" s="4">
        <f t="shared" ca="1" si="1"/>
        <v>7</v>
      </c>
      <c r="Q2" s="4">
        <f t="shared" ca="1" si="1"/>
        <v>11</v>
      </c>
      <c r="R2" s="4">
        <f t="shared" ca="1" si="1"/>
        <v>11</v>
      </c>
      <c r="S2" s="4">
        <f t="shared" ca="1" si="1"/>
        <v>11</v>
      </c>
      <c r="T2" s="4">
        <f t="shared" ca="1" si="1"/>
        <v>11</v>
      </c>
      <c r="U2" s="4">
        <f t="shared" ca="1" si="1"/>
        <v>7</v>
      </c>
      <c r="V2" s="216">
        <v>1</v>
      </c>
      <c r="W2" s="11"/>
      <c r="X2" s="11" t="s">
        <v>2004</v>
      </c>
    </row>
    <row r="3" spans="1:24" ht="25.5" customHeight="1">
      <c r="B3" s="3666" t="s">
        <v>5354</v>
      </c>
      <c r="C3" s="3667"/>
      <c r="D3" s="3667"/>
      <c r="E3" s="3667"/>
      <c r="F3" s="3667"/>
      <c r="G3" s="3668"/>
      <c r="I3" s="213"/>
      <c r="Q3" s="663"/>
      <c r="R3" s="663"/>
      <c r="S3" s="663"/>
      <c r="T3" s="744"/>
      <c r="V3" s="216">
        <v>1</v>
      </c>
      <c r="W3" s="23">
        <f ca="1">COUNTA(A1:V145) + COUNTBLANK(A1:V145)</f>
        <v>3190</v>
      </c>
      <c r="X3" s="24" t="str">
        <f>"cellules entre"&amp;" " &amp;A1&amp;" et  "&amp;V145</f>
        <v>cellules entre A1 et  V145</v>
      </c>
    </row>
    <row r="4" spans="1:24" ht="18" customHeight="1">
      <c r="B4" s="3669"/>
      <c r="C4" s="3670"/>
      <c r="D4" s="3670"/>
      <c r="E4" s="3670"/>
      <c r="F4" s="3670"/>
      <c r="G4" s="3671"/>
      <c r="I4" s="213"/>
      <c r="Q4" s="588"/>
      <c r="R4" s="657"/>
      <c r="S4" s="657"/>
      <c r="T4" s="744"/>
      <c r="V4" s="216">
        <v>1</v>
      </c>
      <c r="W4" s="23">
        <f ca="1">COUNTA(A1:V145)</f>
        <v>385</v>
      </c>
      <c r="X4" s="24" t="s">
        <v>2006</v>
      </c>
    </row>
    <row r="5" spans="1:24" ht="24" customHeight="1">
      <c r="B5" s="2996"/>
      <c r="C5" s="3060" t="s">
        <v>5348</v>
      </c>
      <c r="D5" s="3061"/>
      <c r="E5" s="3061"/>
      <c r="F5" s="3061"/>
      <c r="G5" s="2997" t="str">
        <f ca="1">"Page N°"&amp;_xlfn.SHEET()</f>
        <v>Page N°2</v>
      </c>
      <c r="I5" s="709" t="s">
        <v>5341</v>
      </c>
      <c r="J5" s="143"/>
      <c r="K5" s="663"/>
      <c r="L5" s="663"/>
      <c r="Q5" s="588"/>
      <c r="R5" s="657"/>
      <c r="S5" s="657"/>
      <c r="T5" s="744"/>
      <c r="V5" s="216">
        <v>1</v>
      </c>
      <c r="W5" s="23">
        <f ca="1">COUNTBLANK(A1:V145)</f>
        <v>2805</v>
      </c>
      <c r="X5" s="24" t="s">
        <v>21</v>
      </c>
    </row>
    <row r="6" spans="1:24" ht="21.75" customHeight="1" thickBot="1">
      <c r="B6" s="2998"/>
      <c r="C6" s="3062" t="s">
        <v>5226</v>
      </c>
      <c r="D6" s="3061"/>
      <c r="E6" s="3061"/>
      <c r="F6" s="3061"/>
      <c r="G6" s="2999"/>
      <c r="I6" s="602" t="s">
        <v>5340</v>
      </c>
      <c r="J6" s="657"/>
      <c r="K6" s="657"/>
      <c r="L6" s="657"/>
      <c r="Q6" s="591"/>
      <c r="S6" s="591" t="s">
        <v>722</v>
      </c>
      <c r="T6" s="1" t="str">
        <f>'Qu''est-ce'!$V$145</f>
        <v>V145</v>
      </c>
      <c r="V6" s="216">
        <v>1</v>
      </c>
      <c r="W6" s="23">
        <f>SUM(V1:V143)+2</f>
        <v>145</v>
      </c>
      <c r="X6" s="24" t="s">
        <v>392</v>
      </c>
    </row>
    <row r="7" spans="1:24" ht="18.75" customHeight="1" thickBot="1">
      <c r="B7" s="2998"/>
      <c r="C7" s="3062"/>
      <c r="D7" s="3061"/>
      <c r="E7" s="3061"/>
      <c r="F7" s="3061"/>
      <c r="G7" s="2999"/>
      <c r="I7" s="176" t="s">
        <v>43</v>
      </c>
      <c r="J7" s="2829"/>
      <c r="K7" s="657"/>
      <c r="L7" s="657"/>
      <c r="Q7" s="588"/>
      <c r="R7" s="657"/>
      <c r="S7" s="657"/>
      <c r="T7" s="744"/>
      <c r="V7" s="216">
        <v>1</v>
      </c>
      <c r="W7" s="23">
        <f>SUM(A145:U145)+1</f>
        <v>22</v>
      </c>
      <c r="X7" s="24" t="s">
        <v>2009</v>
      </c>
    </row>
    <row r="8" spans="1:24" ht="18.75" customHeight="1">
      <c r="B8" s="2998"/>
      <c r="C8" s="3373" t="s">
        <v>5887</v>
      </c>
      <c r="D8" s="3374"/>
      <c r="E8" s="3375"/>
      <c r="F8" s="3061"/>
      <c r="G8" s="2999"/>
      <c r="I8" s="710"/>
      <c r="J8" s="607"/>
      <c r="K8" s="607"/>
      <c r="L8" s="607"/>
      <c r="N8" s="3000" t="s">
        <v>5237</v>
      </c>
      <c r="Q8" s="588"/>
      <c r="R8" s="663"/>
      <c r="S8" s="663"/>
      <c r="T8" s="744"/>
      <c r="V8" s="216">
        <v>1</v>
      </c>
    </row>
    <row r="9" spans="1:24" ht="18.75" customHeight="1" thickBot="1">
      <c r="B9" s="2998"/>
      <c r="C9" s="3379"/>
      <c r="D9" s="3380"/>
      <c r="E9" s="3380"/>
      <c r="F9" s="3380"/>
      <c r="G9" s="2999"/>
      <c r="I9" s="610" t="s">
        <v>72</v>
      </c>
      <c r="J9" s="611"/>
      <c r="K9" s="611"/>
      <c r="L9" s="607"/>
      <c r="N9" s="3000" t="s">
        <v>5238</v>
      </c>
      <c r="Q9" s="663"/>
      <c r="R9" s="663"/>
      <c r="S9" s="663"/>
      <c r="T9" s="663"/>
      <c r="V9" s="216">
        <v>1</v>
      </c>
    </row>
    <row r="10" spans="1:24" ht="18.75" customHeight="1">
      <c r="B10" s="2998"/>
      <c r="C10" s="3376" t="s">
        <v>5322</v>
      </c>
      <c r="D10" s="3377"/>
      <c r="E10" s="3377"/>
      <c r="F10" s="3378"/>
      <c r="G10" s="2999"/>
      <c r="I10" s="710"/>
      <c r="J10" s="607"/>
      <c r="K10" s="607"/>
      <c r="L10" s="607"/>
      <c r="Q10" s="663"/>
      <c r="R10" s="663"/>
      <c r="S10" s="663"/>
      <c r="T10" s="663"/>
      <c r="V10" s="216">
        <v>1</v>
      </c>
    </row>
    <row r="11" spans="1:24" ht="18.75" customHeight="1">
      <c r="B11" s="2998"/>
      <c r="C11" s="3062"/>
      <c r="D11" s="3061"/>
      <c r="E11" s="3061"/>
      <c r="F11" s="3061"/>
      <c r="G11" s="2999"/>
      <c r="I11" s="610" t="s">
        <v>82</v>
      </c>
      <c r="J11" s="682"/>
      <c r="K11" s="611"/>
      <c r="L11" s="607"/>
      <c r="Q11" s="143"/>
      <c r="R11" s="143"/>
      <c r="S11" s="663"/>
      <c r="T11" s="663"/>
      <c r="V11" s="216">
        <v>1</v>
      </c>
    </row>
    <row r="12" spans="1:24" ht="18.75" customHeight="1" thickBot="1">
      <c r="B12" s="2998"/>
      <c r="C12" s="3062" t="s">
        <v>5227</v>
      </c>
      <c r="D12" s="3061"/>
      <c r="E12" s="3061"/>
      <c r="F12" s="3061"/>
      <c r="G12" s="2999"/>
      <c r="I12" s="710"/>
      <c r="J12" s="607"/>
      <c r="K12" s="607"/>
      <c r="L12" s="607"/>
      <c r="Q12" s="143"/>
      <c r="R12" s="143"/>
      <c r="S12" s="663"/>
      <c r="T12" s="663"/>
      <c r="V12" s="216">
        <v>1</v>
      </c>
    </row>
    <row r="13" spans="1:24" ht="18.75" customHeight="1">
      <c r="B13" s="2998"/>
      <c r="C13" s="3381" t="s">
        <v>5323</v>
      </c>
      <c r="D13" s="3374"/>
      <c r="E13" s="3374"/>
      <c r="F13" s="3375"/>
      <c r="G13" s="2999"/>
      <c r="I13" s="610" t="s">
        <v>92</v>
      </c>
      <c r="J13" s="611"/>
      <c r="K13" s="611"/>
      <c r="L13" s="607"/>
      <c r="V13" s="216">
        <v>1</v>
      </c>
    </row>
    <row r="14" spans="1:24" ht="18.75" customHeight="1">
      <c r="B14" s="2998"/>
      <c r="C14" s="3382" t="s">
        <v>5229</v>
      </c>
      <c r="D14" s="3061"/>
      <c r="E14" s="3061"/>
      <c r="F14" s="2999"/>
      <c r="G14" s="2999"/>
      <c r="I14" s="710"/>
      <c r="J14" s="607"/>
      <c r="K14" s="607"/>
      <c r="L14" s="607"/>
      <c r="V14" s="216">
        <v>1</v>
      </c>
    </row>
    <row r="15" spans="1:24" s="212" customFormat="1" ht="18.75" customHeight="1">
      <c r="A15" s="213"/>
      <c r="B15" s="2998"/>
      <c r="C15" s="3383" t="s">
        <v>5330</v>
      </c>
      <c r="D15" s="3061"/>
      <c r="E15" s="3061"/>
      <c r="F15" s="2999"/>
      <c r="G15" s="2999"/>
      <c r="H15" s="213"/>
      <c r="I15" s="710"/>
      <c r="J15" s="607"/>
      <c r="K15" s="607"/>
      <c r="L15" s="607"/>
      <c r="M15" s="213"/>
      <c r="N15" s="213"/>
      <c r="O15" s="213"/>
      <c r="P15" s="213"/>
      <c r="U15" s="213"/>
      <c r="V15" s="216">
        <v>1</v>
      </c>
    </row>
    <row r="16" spans="1:24" s="212" customFormat="1" ht="18.75" customHeight="1">
      <c r="A16" s="213"/>
      <c r="B16" s="2998"/>
      <c r="C16" s="3383" t="s">
        <v>5324</v>
      </c>
      <c r="D16" s="3061"/>
      <c r="E16" s="3061"/>
      <c r="F16" s="2999"/>
      <c r="G16" s="2999"/>
      <c r="H16" s="213"/>
      <c r="I16" s="711" t="s">
        <v>2024</v>
      </c>
      <c r="J16" s="682"/>
      <c r="K16" s="682"/>
      <c r="L16" s="607"/>
      <c r="M16" s="213"/>
      <c r="N16" s="213"/>
      <c r="O16" s="213"/>
      <c r="P16" s="213"/>
      <c r="U16" s="213"/>
      <c r="V16" s="216">
        <v>1</v>
      </c>
    </row>
    <row r="17" spans="1:22" s="212" customFormat="1" ht="18.75" customHeight="1">
      <c r="A17" s="213"/>
      <c r="B17" s="2998"/>
      <c r="C17" s="3382" t="s">
        <v>5230</v>
      </c>
      <c r="D17" s="3061"/>
      <c r="E17" s="3061"/>
      <c r="F17" s="2999"/>
      <c r="G17" s="2999"/>
      <c r="H17" s="213"/>
      <c r="I17" s="710"/>
      <c r="J17" s="607"/>
      <c r="K17" s="607"/>
      <c r="L17" s="607"/>
      <c r="M17" s="213"/>
      <c r="N17" s="213"/>
      <c r="O17" s="213"/>
      <c r="P17" s="213"/>
      <c r="U17" s="213"/>
      <c r="V17" s="216">
        <v>1</v>
      </c>
    </row>
    <row r="18" spans="1:22" s="212" customFormat="1" ht="18.75" customHeight="1">
      <c r="A18" s="213"/>
      <c r="B18" s="2998"/>
      <c r="C18" s="3383" t="s">
        <v>5325</v>
      </c>
      <c r="D18" s="3061"/>
      <c r="E18" s="3061"/>
      <c r="F18" s="2999"/>
      <c r="G18" s="2999"/>
      <c r="H18" s="213"/>
      <c r="I18" s="711" t="s">
        <v>2025</v>
      </c>
      <c r="J18" s="682"/>
      <c r="K18" s="682"/>
      <c r="L18" s="607"/>
      <c r="M18" s="213"/>
      <c r="N18" s="213"/>
      <c r="O18" s="213"/>
      <c r="P18" s="213"/>
      <c r="U18" s="213"/>
      <c r="V18" s="216">
        <v>1</v>
      </c>
    </row>
    <row r="19" spans="1:22" s="212" customFormat="1" ht="18.75" customHeight="1" thickBot="1">
      <c r="A19" s="213"/>
      <c r="B19" s="2998"/>
      <c r="C19" s="3384" t="s">
        <v>5231</v>
      </c>
      <c r="D19" s="3385"/>
      <c r="E19" s="3385"/>
      <c r="F19" s="3386"/>
      <c r="G19" s="2999"/>
      <c r="H19" s="213"/>
      <c r="I19" s="710"/>
      <c r="J19" s="607"/>
      <c r="K19" s="607"/>
      <c r="L19" s="607"/>
      <c r="M19" s="213"/>
      <c r="N19" s="213"/>
      <c r="O19" s="213"/>
      <c r="P19" s="213"/>
      <c r="U19" s="213"/>
      <c r="V19" s="216">
        <v>1</v>
      </c>
    </row>
    <row r="20" spans="1:22" s="212" customFormat="1" ht="18.75" customHeight="1" thickBot="1">
      <c r="A20" s="213"/>
      <c r="B20" s="2998"/>
      <c r="C20" s="3062"/>
      <c r="D20" s="3061"/>
      <c r="E20" s="3061"/>
      <c r="F20" s="3061"/>
      <c r="G20" s="2999"/>
      <c r="H20" s="213"/>
      <c r="I20" s="711" t="s">
        <v>2026</v>
      </c>
      <c r="J20" s="611"/>
      <c r="K20" s="682"/>
      <c r="L20" s="607"/>
      <c r="M20" s="213"/>
      <c r="N20" s="213"/>
      <c r="O20" s="213"/>
      <c r="P20" s="213"/>
      <c r="Q20" s="213"/>
      <c r="R20" s="213"/>
      <c r="S20" s="213"/>
      <c r="U20" s="213"/>
      <c r="V20" s="216">
        <v>1</v>
      </c>
    </row>
    <row r="21" spans="1:22" s="212" customFormat="1" ht="18.75" customHeight="1">
      <c r="A21" s="213"/>
      <c r="B21" s="2998"/>
      <c r="C21" s="3376" t="s">
        <v>5232</v>
      </c>
      <c r="D21" s="3377"/>
      <c r="E21" s="3378"/>
      <c r="F21" s="3061"/>
      <c r="G21" s="2999"/>
      <c r="H21" s="213"/>
      <c r="I21" s="710"/>
      <c r="J21" s="607"/>
      <c r="K21" s="607"/>
      <c r="L21" s="607"/>
      <c r="M21" s="213"/>
      <c r="N21" s="213"/>
      <c r="O21" s="213"/>
      <c r="P21" s="213"/>
      <c r="Q21" s="213"/>
      <c r="R21" s="213"/>
      <c r="S21" s="213"/>
      <c r="U21" s="213"/>
      <c r="V21" s="216">
        <v>1</v>
      </c>
    </row>
    <row r="22" spans="1:22" s="212" customFormat="1" ht="18.75" customHeight="1">
      <c r="A22" s="213"/>
      <c r="B22" s="2998"/>
      <c r="C22" s="3387" t="s">
        <v>5229</v>
      </c>
      <c r="D22" s="3061"/>
      <c r="E22" s="3388"/>
      <c r="F22" s="3061"/>
      <c r="G22" s="2999"/>
      <c r="H22" s="213"/>
      <c r="I22" s="710"/>
      <c r="J22" s="607"/>
      <c r="K22" s="607"/>
      <c r="L22" s="607"/>
      <c r="M22" s="213"/>
      <c r="N22" s="213"/>
      <c r="O22" s="213"/>
      <c r="P22" s="213"/>
      <c r="Q22" s="213"/>
      <c r="R22" s="213"/>
      <c r="S22" s="213"/>
      <c r="U22" s="213"/>
      <c r="V22" s="216">
        <v>1</v>
      </c>
    </row>
    <row r="23" spans="1:22" s="212" customFormat="1" ht="18.75" customHeight="1">
      <c r="A23" s="213"/>
      <c r="B23" s="2998"/>
      <c r="C23" s="3389" t="s">
        <v>5326</v>
      </c>
      <c r="D23" s="3061"/>
      <c r="E23" s="3388"/>
      <c r="F23" s="3061"/>
      <c r="G23" s="2999"/>
      <c r="H23" s="213"/>
      <c r="I23" s="710"/>
      <c r="J23" s="607"/>
      <c r="K23" s="607"/>
      <c r="L23" s="607"/>
      <c r="M23" s="213"/>
      <c r="N23" s="213"/>
      <c r="O23" s="213"/>
      <c r="P23" s="213"/>
      <c r="Q23" s="213"/>
      <c r="R23" s="213"/>
      <c r="S23" s="213"/>
      <c r="U23" s="213"/>
      <c r="V23" s="216">
        <v>1</v>
      </c>
    </row>
    <row r="24" spans="1:22" s="212" customFormat="1" ht="18.75" customHeight="1">
      <c r="A24" s="213"/>
      <c r="B24" s="2998"/>
      <c r="C24" s="3389" t="s">
        <v>5327</v>
      </c>
      <c r="D24" s="3061"/>
      <c r="E24" s="3388"/>
      <c r="F24" s="3061"/>
      <c r="G24" s="2999"/>
      <c r="H24" s="213"/>
      <c r="I24" s="710"/>
      <c r="J24" s="607"/>
      <c r="K24" s="607"/>
      <c r="L24" s="607"/>
      <c r="M24" s="213"/>
      <c r="N24" s="213"/>
      <c r="O24" s="213"/>
      <c r="P24" s="213"/>
      <c r="Q24" s="213"/>
      <c r="R24" s="213"/>
      <c r="S24" s="213"/>
      <c r="U24" s="213"/>
      <c r="V24" s="216">
        <v>1</v>
      </c>
    </row>
    <row r="25" spans="1:22" s="212" customFormat="1" ht="18.75" customHeight="1">
      <c r="A25" s="213"/>
      <c r="B25" s="2998"/>
      <c r="C25" s="3389" t="s">
        <v>5233</v>
      </c>
      <c r="D25" s="3061"/>
      <c r="E25" s="3388"/>
      <c r="F25" s="3061"/>
      <c r="G25" s="2999"/>
      <c r="H25" s="213"/>
      <c r="I25" s="710"/>
      <c r="J25" s="607"/>
      <c r="K25" s="607"/>
      <c r="L25" s="607"/>
      <c r="M25" s="213"/>
      <c r="N25" s="213"/>
      <c r="O25" s="213"/>
      <c r="P25" s="213"/>
      <c r="Q25" s="213"/>
      <c r="R25" s="213"/>
      <c r="S25" s="213"/>
      <c r="U25" s="213"/>
      <c r="V25" s="216">
        <v>1</v>
      </c>
    </row>
    <row r="26" spans="1:22" s="212" customFormat="1" ht="18.75" customHeight="1">
      <c r="A26" s="213"/>
      <c r="B26" s="2998"/>
      <c r="C26" s="3389" t="s">
        <v>5328</v>
      </c>
      <c r="D26" s="3061"/>
      <c r="E26" s="3388"/>
      <c r="F26" s="3061"/>
      <c r="G26" s="2999"/>
      <c r="H26" s="213"/>
      <c r="I26" s="710"/>
      <c r="J26" s="607"/>
      <c r="K26" s="607"/>
      <c r="L26" s="607"/>
      <c r="M26" s="213"/>
      <c r="N26" s="213"/>
      <c r="O26" s="213"/>
      <c r="P26" s="213"/>
      <c r="Q26" s="213"/>
      <c r="R26" s="213"/>
      <c r="S26" s="213"/>
      <c r="U26" s="213"/>
      <c r="V26" s="216">
        <v>1</v>
      </c>
    </row>
    <row r="27" spans="1:22" s="212" customFormat="1" ht="18.75" customHeight="1" thickBot="1">
      <c r="A27" s="213"/>
      <c r="B27" s="2998"/>
      <c r="C27" s="3390"/>
      <c r="D27" s="3380"/>
      <c r="E27" s="3391"/>
      <c r="F27" s="3061"/>
      <c r="G27" s="2999"/>
      <c r="H27" s="213"/>
      <c r="I27" s="710"/>
      <c r="J27" s="607"/>
      <c r="K27" s="607"/>
      <c r="L27" s="607"/>
      <c r="M27" s="213"/>
      <c r="N27" s="213"/>
      <c r="O27" s="213"/>
      <c r="P27" s="213"/>
      <c r="Q27" s="213"/>
      <c r="R27" s="213"/>
      <c r="S27" s="213"/>
      <c r="U27" s="213"/>
      <c r="V27" s="216">
        <v>1</v>
      </c>
    </row>
    <row r="28" spans="1:22" s="212" customFormat="1" ht="18.75" customHeight="1">
      <c r="A28" s="213"/>
      <c r="B28" s="2998"/>
      <c r="C28" s="3063" t="s">
        <v>5230</v>
      </c>
      <c r="D28" s="3061"/>
      <c r="E28" s="3061"/>
      <c r="F28" s="3061"/>
      <c r="G28" s="2999"/>
      <c r="H28" s="213"/>
      <c r="I28" s="712" t="s">
        <v>2027</v>
      </c>
      <c r="J28" s="611"/>
      <c r="K28" s="611"/>
      <c r="L28" s="607"/>
      <c r="M28" s="213"/>
      <c r="N28" s="213"/>
      <c r="O28" s="213"/>
      <c r="P28" s="213"/>
      <c r="Q28" s="213"/>
      <c r="R28" s="213"/>
      <c r="S28" s="213"/>
      <c r="U28" s="213"/>
      <c r="V28" s="216">
        <v>1</v>
      </c>
    </row>
    <row r="29" spans="1:22" s="212" customFormat="1" ht="18.75" customHeight="1">
      <c r="A29" s="213"/>
      <c r="B29" s="2998"/>
      <c r="C29" s="3062" t="s">
        <v>5234</v>
      </c>
      <c r="D29" s="3061"/>
      <c r="E29" s="3061"/>
      <c r="F29" s="3061"/>
      <c r="G29" s="2999"/>
      <c r="H29" s="213"/>
      <c r="I29" s="712" t="s">
        <v>2028</v>
      </c>
      <c r="J29" s="611"/>
      <c r="K29" s="611"/>
      <c r="L29" s="607"/>
      <c r="M29" s="213"/>
      <c r="N29" s="213"/>
      <c r="O29" s="213"/>
      <c r="P29" s="213"/>
      <c r="Q29" s="213"/>
      <c r="R29" s="213"/>
      <c r="S29" s="213"/>
      <c r="U29" s="213"/>
      <c r="V29" s="216">
        <v>1</v>
      </c>
    </row>
    <row r="30" spans="1:22" s="212" customFormat="1" ht="18.75" customHeight="1">
      <c r="A30" s="213"/>
      <c r="B30" s="2998"/>
      <c r="C30" s="3062" t="s">
        <v>5235</v>
      </c>
      <c r="D30" s="3061"/>
      <c r="E30" s="3061"/>
      <c r="F30" s="3061"/>
      <c r="G30" s="2999"/>
      <c r="H30" s="213"/>
      <c r="I30" s="710"/>
      <c r="J30" s="607"/>
      <c r="K30" s="607"/>
      <c r="L30" s="607"/>
      <c r="M30" s="213"/>
      <c r="N30" s="213"/>
      <c r="O30" s="213"/>
      <c r="P30" s="213"/>
      <c r="U30" s="213"/>
      <c r="V30" s="216">
        <v>1</v>
      </c>
    </row>
    <row r="31" spans="1:22" s="212" customFormat="1" ht="18.75" customHeight="1">
      <c r="A31" s="213"/>
      <c r="B31" s="2998"/>
      <c r="C31" s="3062" t="s">
        <v>5236</v>
      </c>
      <c r="D31" s="3061"/>
      <c r="E31" s="3061"/>
      <c r="F31" s="3061"/>
      <c r="G31" s="2999"/>
      <c r="H31" s="213"/>
      <c r="I31" s="710"/>
      <c r="J31" s="607"/>
      <c r="K31" s="607"/>
      <c r="L31" s="607"/>
      <c r="M31" s="213"/>
      <c r="N31" s="213"/>
      <c r="O31" s="213"/>
      <c r="P31" s="213"/>
      <c r="U31" s="213"/>
      <c r="V31" s="216">
        <v>1</v>
      </c>
    </row>
    <row r="32" spans="1:22" s="212" customFormat="1" ht="18.75" customHeight="1">
      <c r="A32" s="213"/>
      <c r="B32" s="2998"/>
      <c r="C32" s="3062"/>
      <c r="D32" s="3061"/>
      <c r="E32" s="3061"/>
      <c r="F32" s="3061"/>
      <c r="G32" s="2999"/>
      <c r="H32" s="213"/>
      <c r="I32" s="623" t="s">
        <v>2029</v>
      </c>
      <c r="J32" s="611"/>
      <c r="K32" s="611"/>
      <c r="L32" s="607"/>
      <c r="M32" s="213"/>
      <c r="N32" s="213"/>
      <c r="O32" s="213"/>
      <c r="P32" s="213"/>
      <c r="U32" s="213"/>
      <c r="V32" s="216">
        <v>1</v>
      </c>
    </row>
    <row r="33" spans="1:22" s="212" customFormat="1" ht="18.75" customHeight="1">
      <c r="A33" s="213"/>
      <c r="B33" s="2998"/>
      <c r="C33" s="3062" t="s">
        <v>5329</v>
      </c>
      <c r="D33" s="3061"/>
      <c r="E33" s="3061"/>
      <c r="F33" s="3061"/>
      <c r="G33" s="2999"/>
      <c r="H33" s="213"/>
      <c r="I33" s="713" t="s">
        <v>2030</v>
      </c>
      <c r="J33" s="611"/>
      <c r="K33" s="611"/>
      <c r="L33" s="607"/>
      <c r="M33" s="213"/>
      <c r="N33" s="213"/>
      <c r="O33" s="213"/>
      <c r="P33" s="213"/>
      <c r="U33" s="213"/>
      <c r="V33" s="216">
        <v>1</v>
      </c>
    </row>
    <row r="34" spans="1:22" s="212" customFormat="1" ht="18.75" customHeight="1">
      <c r="A34" s="213"/>
      <c r="B34" s="2998"/>
      <c r="C34" s="3062" t="s">
        <v>5318</v>
      </c>
      <c r="D34" s="3061"/>
      <c r="E34" s="3061"/>
      <c r="F34" s="3061"/>
      <c r="G34" s="2999"/>
      <c r="H34" s="213"/>
      <c r="I34" s="710"/>
      <c r="J34" s="607"/>
      <c r="K34" s="607"/>
      <c r="L34" s="607"/>
      <c r="M34" s="213"/>
      <c r="N34" s="213"/>
      <c r="O34" s="213"/>
      <c r="P34" s="213"/>
      <c r="U34" s="213"/>
      <c r="V34" s="216">
        <v>1</v>
      </c>
    </row>
    <row r="35" spans="1:22" s="212" customFormat="1" ht="18.75" customHeight="1">
      <c r="A35" s="213"/>
      <c r="B35" s="2998"/>
      <c r="C35" s="3062" t="s">
        <v>5331</v>
      </c>
      <c r="D35" s="3061"/>
      <c r="E35" s="3061"/>
      <c r="F35" s="3061"/>
      <c r="G35" s="2999"/>
      <c r="H35" s="213"/>
      <c r="I35" s="710"/>
      <c r="J35" s="607"/>
      <c r="K35" s="607"/>
      <c r="L35" s="607"/>
      <c r="M35" s="213"/>
      <c r="N35" s="213"/>
      <c r="O35" s="213"/>
      <c r="P35" s="213"/>
      <c r="U35" s="213"/>
      <c r="V35" s="216">
        <v>1</v>
      </c>
    </row>
    <row r="36" spans="1:22" s="212" customFormat="1" ht="18.75" customHeight="1">
      <c r="A36" s="213"/>
      <c r="B36" s="2998"/>
      <c r="C36" s="3062" t="s">
        <v>5332</v>
      </c>
      <c r="D36" s="3061"/>
      <c r="E36" s="3061"/>
      <c r="F36" s="3061"/>
      <c r="G36" s="2999"/>
      <c r="H36" s="213"/>
      <c r="I36" s="710"/>
      <c r="J36" s="607"/>
      <c r="K36" s="607"/>
      <c r="L36" s="607"/>
      <c r="M36" s="213"/>
      <c r="N36" s="213"/>
      <c r="O36" s="213"/>
      <c r="P36" s="213"/>
      <c r="U36" s="213"/>
      <c r="V36" s="216">
        <v>1</v>
      </c>
    </row>
    <row r="37" spans="1:22" s="212" customFormat="1" ht="18.75" customHeight="1">
      <c r="A37" s="213"/>
      <c r="B37" s="2998"/>
      <c r="C37" s="3062"/>
      <c r="D37" s="3061"/>
      <c r="E37" s="3061"/>
      <c r="F37" s="3061"/>
      <c r="G37" s="2999"/>
      <c r="H37" s="213"/>
      <c r="I37" s="710"/>
      <c r="J37" s="607"/>
      <c r="K37" s="607"/>
      <c r="L37" s="607"/>
      <c r="M37" s="213"/>
      <c r="N37" s="213"/>
      <c r="O37" s="213"/>
      <c r="P37" s="213"/>
      <c r="U37" s="213"/>
      <c r="V37" s="216">
        <v>1</v>
      </c>
    </row>
    <row r="38" spans="1:22" s="212" customFormat="1" ht="18.75" customHeight="1">
      <c r="A38" s="213"/>
      <c r="B38" s="2998"/>
      <c r="C38" s="3062" t="s">
        <v>5350</v>
      </c>
      <c r="D38" s="3061"/>
      <c r="E38" s="3061"/>
      <c r="F38" s="3061"/>
      <c r="G38" s="2999"/>
      <c r="H38" s="213"/>
      <c r="I38" s="710"/>
      <c r="J38" s="607"/>
      <c r="K38" s="607"/>
      <c r="L38" s="607"/>
      <c r="M38" s="213"/>
      <c r="N38" s="213"/>
      <c r="O38" s="213"/>
      <c r="P38" s="213"/>
      <c r="U38" s="213"/>
      <c r="V38" s="216">
        <v>1</v>
      </c>
    </row>
    <row r="39" spans="1:22" s="212" customFormat="1" ht="18.75" customHeight="1">
      <c r="A39" s="213"/>
      <c r="B39" s="2998"/>
      <c r="C39" s="3062"/>
      <c r="D39" s="3061"/>
      <c r="E39" s="3061"/>
      <c r="F39" s="3061"/>
      <c r="G39" s="2999"/>
      <c r="H39" s="213"/>
      <c r="I39" s="710"/>
      <c r="J39" s="607"/>
      <c r="K39" s="607"/>
      <c r="L39" s="607"/>
      <c r="M39" s="213"/>
      <c r="N39" s="213"/>
      <c r="O39" s="213"/>
      <c r="P39" s="213"/>
      <c r="U39" s="213"/>
      <c r="V39" s="216">
        <v>1</v>
      </c>
    </row>
    <row r="40" spans="1:22" s="212" customFormat="1" ht="18.75" customHeight="1">
      <c r="A40" s="213"/>
      <c r="B40" s="2998"/>
      <c r="C40" s="3062" t="s">
        <v>5351</v>
      </c>
      <c r="D40" s="3061"/>
      <c r="E40" s="3061"/>
      <c r="F40" s="3061"/>
      <c r="G40" s="2999"/>
      <c r="H40" s="213"/>
      <c r="I40" s="711" t="s">
        <v>2031</v>
      </c>
      <c r="J40" s="611"/>
      <c r="K40" s="611"/>
      <c r="L40" s="607"/>
      <c r="M40" s="213"/>
      <c r="N40" s="213"/>
      <c r="O40" s="213"/>
      <c r="P40" s="213"/>
      <c r="U40" s="213"/>
      <c r="V40" s="216">
        <v>1</v>
      </c>
    </row>
    <row r="41" spans="1:22" s="212" customFormat="1" ht="18.75" customHeight="1">
      <c r="A41" s="213"/>
      <c r="B41" s="2998"/>
      <c r="C41" s="3062"/>
      <c r="D41" s="3061"/>
      <c r="E41" s="3061"/>
      <c r="F41" s="3061"/>
      <c r="G41" s="2999"/>
      <c r="H41" s="213"/>
      <c r="I41" s="710"/>
      <c r="J41" s="607"/>
      <c r="K41" s="607"/>
      <c r="L41" s="607"/>
      <c r="M41" s="213"/>
      <c r="N41" s="213"/>
      <c r="O41" s="213"/>
      <c r="P41" s="213"/>
      <c r="U41" s="213"/>
      <c r="V41" s="216">
        <v>1</v>
      </c>
    </row>
    <row r="42" spans="1:22" s="212" customFormat="1" ht="18.75" customHeight="1">
      <c r="A42" s="213"/>
      <c r="B42" s="2998"/>
      <c r="C42" s="3062" t="s">
        <v>5321</v>
      </c>
      <c r="D42" s="3061"/>
      <c r="E42" s="3061"/>
      <c r="F42" s="3061"/>
      <c r="G42" s="2999"/>
      <c r="H42" s="213"/>
      <c r="I42" s="711" t="s">
        <v>2032</v>
      </c>
      <c r="J42" s="611"/>
      <c r="K42" s="611"/>
      <c r="L42" s="607"/>
      <c r="M42" s="213"/>
      <c r="N42" s="213"/>
      <c r="O42" s="213"/>
      <c r="P42" s="213"/>
      <c r="U42" s="213"/>
      <c r="V42" s="216">
        <v>1</v>
      </c>
    </row>
    <row r="43" spans="1:22" s="212" customFormat="1" ht="18.75" customHeight="1">
      <c r="A43" s="213"/>
      <c r="B43" s="2998"/>
      <c r="C43" s="3062"/>
      <c r="D43" s="3061"/>
      <c r="E43" s="3061"/>
      <c r="F43" s="3061"/>
      <c r="G43" s="2999"/>
      <c r="H43" s="213"/>
      <c r="I43" s="710"/>
      <c r="J43" s="607"/>
      <c r="K43" s="607"/>
      <c r="L43" s="607"/>
      <c r="M43" s="213"/>
      <c r="N43" s="213"/>
      <c r="O43" s="213"/>
      <c r="P43" s="213"/>
      <c r="U43" s="213"/>
      <c r="V43" s="216">
        <v>1</v>
      </c>
    </row>
    <row r="44" spans="1:22" s="212" customFormat="1" ht="18.75" customHeight="1">
      <c r="A44" s="213"/>
      <c r="B44" s="2998"/>
      <c r="C44" s="3062" t="s">
        <v>5320</v>
      </c>
      <c r="D44" s="3061"/>
      <c r="E44" s="3061"/>
      <c r="F44" s="3061"/>
      <c r="G44" s="2999"/>
      <c r="H44" s="213"/>
      <c r="I44" s="711" t="s">
        <v>2033</v>
      </c>
      <c r="J44" s="611"/>
      <c r="K44" s="611"/>
      <c r="L44" s="607"/>
      <c r="M44" s="213"/>
      <c r="N44" s="213"/>
      <c r="O44" s="213"/>
      <c r="P44" s="213"/>
      <c r="U44" s="213"/>
      <c r="V44" s="216">
        <v>1</v>
      </c>
    </row>
    <row r="45" spans="1:22" s="212" customFormat="1" ht="18.75" customHeight="1">
      <c r="A45" s="213"/>
      <c r="B45" s="2998"/>
      <c r="C45" s="3062" t="s">
        <v>5319</v>
      </c>
      <c r="D45" s="3061"/>
      <c r="E45" s="3061"/>
      <c r="F45" s="3061"/>
      <c r="G45" s="2999"/>
      <c r="H45" s="213"/>
      <c r="I45" s="710"/>
      <c r="J45" s="607"/>
      <c r="K45" s="607"/>
      <c r="L45" s="607"/>
      <c r="M45" s="213"/>
      <c r="N45" s="213"/>
      <c r="O45" s="213"/>
      <c r="P45" s="213"/>
      <c r="U45" s="213"/>
      <c r="V45" s="216">
        <v>1</v>
      </c>
    </row>
    <row r="46" spans="1:22" s="212" customFormat="1" ht="18.75" customHeight="1">
      <c r="A46" s="213"/>
      <c r="B46" s="2998"/>
      <c r="C46" s="3064"/>
      <c r="D46" s="3061"/>
      <c r="E46" s="3061"/>
      <c r="F46" s="3061"/>
      <c r="G46" s="2999"/>
      <c r="H46" s="213"/>
      <c r="I46" s="710"/>
      <c r="J46" s="607"/>
      <c r="K46" s="607"/>
      <c r="L46" s="607"/>
      <c r="M46" s="213"/>
      <c r="N46" s="213"/>
      <c r="O46" s="213"/>
      <c r="P46" s="213"/>
      <c r="U46" s="213"/>
      <c r="V46" s="216">
        <v>1</v>
      </c>
    </row>
    <row r="47" spans="1:22" s="212" customFormat="1" ht="18.75" customHeight="1">
      <c r="A47" s="213"/>
      <c r="B47" s="2998"/>
      <c r="C47" s="3062" t="s">
        <v>5239</v>
      </c>
      <c r="D47" s="3061"/>
      <c r="E47" s="3061"/>
      <c r="F47" s="3061"/>
      <c r="G47" s="2999"/>
      <c r="H47" s="213"/>
      <c r="I47" s="710"/>
      <c r="J47" s="607"/>
      <c r="K47" s="607"/>
      <c r="L47" s="607"/>
      <c r="M47" s="213"/>
      <c r="N47" s="213"/>
      <c r="O47" s="213"/>
      <c r="P47" s="213"/>
      <c r="U47" s="213"/>
      <c r="V47" s="216">
        <v>1</v>
      </c>
    </row>
    <row r="48" spans="1:22" s="212" customFormat="1" ht="18.75" customHeight="1">
      <c r="A48" s="213"/>
      <c r="B48" s="2998"/>
      <c r="C48" s="3062" t="s">
        <v>5240</v>
      </c>
      <c r="D48" s="3061"/>
      <c r="E48" s="3061"/>
      <c r="F48" s="3061"/>
      <c r="G48" s="2999"/>
      <c r="H48" s="213"/>
      <c r="I48" s="710"/>
      <c r="J48" s="607"/>
      <c r="K48" s="607"/>
      <c r="L48" s="607"/>
      <c r="M48" s="213"/>
      <c r="N48" s="213"/>
      <c r="O48" s="213"/>
      <c r="P48" s="213"/>
      <c r="U48" s="213"/>
      <c r="V48" s="216">
        <v>1</v>
      </c>
    </row>
    <row r="49" spans="1:22" s="212" customFormat="1" ht="18.75" customHeight="1">
      <c r="A49" s="213"/>
      <c r="B49" s="2998"/>
      <c r="C49" s="3062"/>
      <c r="D49" s="3061"/>
      <c r="E49" s="3061"/>
      <c r="F49" s="3061"/>
      <c r="G49" s="2999"/>
      <c r="H49" s="213"/>
      <c r="I49" s="710"/>
      <c r="J49" s="607"/>
      <c r="K49" s="607"/>
      <c r="L49" s="607"/>
      <c r="M49" s="213"/>
      <c r="N49" s="213"/>
      <c r="O49" s="213"/>
      <c r="P49" s="213"/>
      <c r="U49" s="213"/>
      <c r="V49" s="216">
        <v>1</v>
      </c>
    </row>
    <row r="50" spans="1:22" s="212" customFormat="1" ht="18.75" customHeight="1">
      <c r="A50" s="213"/>
      <c r="B50" s="2998"/>
      <c r="C50" s="3065" t="s">
        <v>5241</v>
      </c>
      <c r="D50" s="3061"/>
      <c r="E50" s="3061"/>
      <c r="F50" s="3061"/>
      <c r="G50" s="2999"/>
      <c r="H50" s="213"/>
      <c r="I50" s="710"/>
      <c r="J50" s="607"/>
      <c r="K50" s="607"/>
      <c r="L50" s="607"/>
      <c r="M50" s="213"/>
      <c r="N50" s="213"/>
      <c r="O50" s="213"/>
      <c r="P50" s="213"/>
      <c r="U50" s="213"/>
      <c r="V50" s="216">
        <v>1</v>
      </c>
    </row>
    <row r="51" spans="1:22" s="212" customFormat="1" ht="18.75" customHeight="1">
      <c r="A51" s="213"/>
      <c r="B51" s="2998"/>
      <c r="C51" s="3062"/>
      <c r="D51" s="3061"/>
      <c r="E51" s="3061"/>
      <c r="F51" s="3061"/>
      <c r="G51" s="2999"/>
      <c r="H51" s="213"/>
      <c r="I51" s="623" t="s">
        <v>168</v>
      </c>
      <c r="J51" s="682"/>
      <c r="K51" s="682"/>
      <c r="L51" s="607"/>
      <c r="M51" s="213"/>
      <c r="N51" s="213"/>
      <c r="O51" s="213"/>
      <c r="P51" s="213"/>
      <c r="U51" s="213"/>
      <c r="V51" s="216">
        <v>1</v>
      </c>
    </row>
    <row r="52" spans="1:22" s="212" customFormat="1" ht="18.75" customHeight="1">
      <c r="A52" s="213"/>
      <c r="B52" s="2998"/>
      <c r="C52" s="3062" t="s">
        <v>5352</v>
      </c>
      <c r="D52" s="3061"/>
      <c r="E52" s="3061"/>
      <c r="F52" s="3061"/>
      <c r="G52" s="2999"/>
      <c r="H52" s="213"/>
      <c r="I52" s="710"/>
      <c r="J52" s="607"/>
      <c r="K52" s="607"/>
      <c r="L52" s="607"/>
      <c r="M52" s="213"/>
      <c r="N52" s="213"/>
      <c r="O52" s="213"/>
      <c r="P52" s="213"/>
      <c r="U52" s="213"/>
      <c r="V52" s="216">
        <v>1</v>
      </c>
    </row>
    <row r="53" spans="1:22" s="212" customFormat="1" ht="18.75" customHeight="1">
      <c r="A53" s="213"/>
      <c r="B53" s="2998"/>
      <c r="C53" s="3037" t="s">
        <v>5344</v>
      </c>
      <c r="D53" s="3061"/>
      <c r="E53" s="3061"/>
      <c r="F53" s="3061"/>
      <c r="G53" s="2999"/>
      <c r="H53" s="213"/>
      <c r="I53" s="624" t="s">
        <v>173</v>
      </c>
      <c r="J53" s="682"/>
      <c r="K53" s="682"/>
      <c r="L53" s="607"/>
      <c r="M53" s="213" t="s">
        <v>28</v>
      </c>
      <c r="N53" s="213"/>
      <c r="O53" s="213"/>
      <c r="P53" s="213"/>
      <c r="U53" s="213"/>
      <c r="V53" s="216">
        <v>1</v>
      </c>
    </row>
    <row r="54" spans="1:22" s="212" customFormat="1" ht="18.75" customHeight="1">
      <c r="A54" s="213"/>
      <c r="B54" s="2998"/>
      <c r="C54" s="3037" t="s">
        <v>5345</v>
      </c>
      <c r="D54" s="3061"/>
      <c r="E54" s="3061"/>
      <c r="F54" s="3061"/>
      <c r="G54" s="2999"/>
      <c r="H54" s="213"/>
      <c r="I54" s="710"/>
      <c r="J54" s="607"/>
      <c r="K54" s="607"/>
      <c r="L54" s="607"/>
      <c r="M54" s="213"/>
      <c r="N54" s="213"/>
      <c r="O54" s="213"/>
      <c r="P54" s="213"/>
      <c r="U54" s="213"/>
      <c r="V54" s="216">
        <v>1</v>
      </c>
    </row>
    <row r="55" spans="1:22" s="212" customFormat="1" ht="18.75" customHeight="1">
      <c r="A55" s="213"/>
      <c r="B55" s="2998"/>
      <c r="C55" s="3037" t="s">
        <v>5346</v>
      </c>
      <c r="D55" s="3061"/>
      <c r="E55" s="3061"/>
      <c r="F55" s="3061"/>
      <c r="G55" s="2999"/>
      <c r="H55" s="213"/>
      <c r="I55" s="623" t="s">
        <v>314</v>
      </c>
      <c r="J55" s="682"/>
      <c r="K55" s="682"/>
      <c r="L55" s="607"/>
      <c r="M55" s="213"/>
      <c r="N55" s="213"/>
      <c r="O55" s="213"/>
      <c r="P55" s="213"/>
      <c r="U55" s="213"/>
      <c r="V55" s="216">
        <v>1</v>
      </c>
    </row>
    <row r="56" spans="1:22" s="212" customFormat="1" ht="18.75" customHeight="1">
      <c r="A56" s="213"/>
      <c r="B56" s="2998"/>
      <c r="C56" s="56" t="s">
        <v>5347</v>
      </c>
      <c r="D56" s="3061"/>
      <c r="E56" s="3061"/>
      <c r="F56" s="3061"/>
      <c r="G56" s="28"/>
      <c r="H56" s="213"/>
      <c r="I56" s="624" t="s">
        <v>319</v>
      </c>
      <c r="J56" s="682"/>
      <c r="K56" s="682"/>
      <c r="L56" s="607"/>
      <c r="M56" s="213" t="s">
        <v>28</v>
      </c>
      <c r="N56" s="213"/>
      <c r="O56" s="213"/>
      <c r="P56" s="213"/>
      <c r="U56" s="213"/>
      <c r="V56" s="216">
        <v>1</v>
      </c>
    </row>
    <row r="57" spans="1:22" s="212" customFormat="1" ht="18.75" customHeight="1">
      <c r="A57" s="213"/>
      <c r="B57" s="2998"/>
      <c r="C57" s="3066"/>
      <c r="D57" s="3061"/>
      <c r="E57" s="3061"/>
      <c r="F57" s="3061"/>
      <c r="G57" s="28"/>
      <c r="H57" s="213"/>
      <c r="I57" s="710"/>
      <c r="J57" s="607"/>
      <c r="K57" s="607"/>
      <c r="L57" s="607"/>
      <c r="M57" s="213"/>
      <c r="N57" s="213"/>
      <c r="O57" s="213"/>
      <c r="P57" s="213"/>
      <c r="U57" s="213"/>
      <c r="V57" s="216">
        <v>1</v>
      </c>
    </row>
    <row r="58" spans="1:22" s="212" customFormat="1" ht="18.75" customHeight="1">
      <c r="A58" s="213"/>
      <c r="B58" s="2998"/>
      <c r="C58" s="3062" t="s">
        <v>5242</v>
      </c>
      <c r="D58" s="3061"/>
      <c r="E58" s="3061"/>
      <c r="F58" s="3061"/>
      <c r="G58" s="28"/>
      <c r="H58" s="213"/>
      <c r="I58" s="623" t="s">
        <v>340</v>
      </c>
      <c r="J58" s="611"/>
      <c r="K58" s="611"/>
      <c r="L58" s="607"/>
      <c r="M58" s="213"/>
      <c r="N58" s="213"/>
      <c r="O58" s="213"/>
      <c r="P58" s="213"/>
      <c r="U58" s="213"/>
      <c r="V58" s="216">
        <v>1</v>
      </c>
    </row>
    <row r="59" spans="1:22" s="212" customFormat="1" ht="18.75" customHeight="1">
      <c r="A59" s="213"/>
      <c r="B59" s="2998"/>
      <c r="C59" s="3062" t="s">
        <v>5243</v>
      </c>
      <c r="D59" s="3061"/>
      <c r="E59" s="3061"/>
      <c r="F59" s="3061"/>
      <c r="G59" s="2999"/>
      <c r="H59" s="213"/>
      <c r="I59" s="624" t="s">
        <v>345</v>
      </c>
      <c r="J59" s="611"/>
      <c r="K59" s="611"/>
      <c r="L59" s="607"/>
      <c r="M59" s="213"/>
      <c r="N59" s="213"/>
      <c r="O59" s="213"/>
      <c r="P59" s="213"/>
      <c r="U59" s="213"/>
      <c r="V59" s="216">
        <v>1</v>
      </c>
    </row>
    <row r="60" spans="1:22" s="212" customFormat="1" ht="18.75" customHeight="1">
      <c r="A60" s="213"/>
      <c r="B60" s="2998"/>
      <c r="C60" s="3062"/>
      <c r="D60" s="3061"/>
      <c r="E60" s="3061"/>
      <c r="F60" s="3061"/>
      <c r="G60" s="2999"/>
      <c r="H60" s="213"/>
      <c r="I60" s="710"/>
      <c r="J60" s="607"/>
      <c r="K60" s="607"/>
      <c r="L60" s="607"/>
      <c r="M60" s="213"/>
      <c r="N60" s="213"/>
      <c r="O60" s="213"/>
      <c r="P60" s="213"/>
      <c r="U60" s="213"/>
      <c r="V60" s="216">
        <v>1</v>
      </c>
    </row>
    <row r="61" spans="1:22" s="212" customFormat="1" ht="18.75" customHeight="1">
      <c r="A61" s="213"/>
      <c r="B61" s="2998"/>
      <c r="C61" s="3062" t="s">
        <v>5244</v>
      </c>
      <c r="D61" s="3061"/>
      <c r="E61" s="3061"/>
      <c r="F61" s="3061"/>
      <c r="G61" s="2999"/>
      <c r="H61" s="213"/>
      <c r="I61" s="710"/>
      <c r="J61" s="607"/>
      <c r="K61" s="607"/>
      <c r="L61" s="607"/>
      <c r="M61" s="213"/>
      <c r="N61" s="213"/>
      <c r="O61" s="213"/>
      <c r="P61" s="213"/>
      <c r="U61" s="213"/>
      <c r="V61" s="216">
        <v>1</v>
      </c>
    </row>
    <row r="62" spans="1:22" s="212" customFormat="1" ht="18.75" customHeight="1">
      <c r="A62" s="213"/>
      <c r="B62" s="2998"/>
      <c r="C62" s="3062" t="s">
        <v>5245</v>
      </c>
      <c r="D62" s="3061"/>
      <c r="E62" s="3061"/>
      <c r="F62" s="3061"/>
      <c r="G62" s="2999"/>
      <c r="H62" s="213"/>
      <c r="I62" s="710"/>
      <c r="J62" s="607"/>
      <c r="K62" s="607"/>
      <c r="L62" s="607"/>
      <c r="M62" s="213"/>
      <c r="N62" s="213"/>
      <c r="O62" s="213"/>
      <c r="P62" s="213"/>
      <c r="U62" s="213"/>
      <c r="V62" s="216">
        <v>1</v>
      </c>
    </row>
    <row r="63" spans="1:22" s="212" customFormat="1" ht="18.75" customHeight="1">
      <c r="A63" s="213"/>
      <c r="B63" s="2998"/>
      <c r="C63" s="3062" t="s">
        <v>5246</v>
      </c>
      <c r="D63" s="3061"/>
      <c r="E63" s="3061"/>
      <c r="F63" s="3061"/>
      <c r="G63" s="2999"/>
      <c r="H63" s="213"/>
      <c r="I63" s="710"/>
      <c r="J63" s="607"/>
      <c r="K63" s="607"/>
      <c r="L63" s="607"/>
      <c r="M63" s="213"/>
      <c r="N63" s="213"/>
      <c r="O63" s="213"/>
      <c r="P63" s="213"/>
      <c r="U63" s="213"/>
      <c r="V63" s="216">
        <v>1</v>
      </c>
    </row>
    <row r="64" spans="1:22" s="212" customFormat="1" ht="18.75" customHeight="1">
      <c r="A64" s="213"/>
      <c r="B64" s="2998"/>
      <c r="C64" s="3062"/>
      <c r="D64" s="3061"/>
      <c r="E64" s="3061"/>
      <c r="F64" s="3061"/>
      <c r="G64" s="2999"/>
      <c r="H64" s="213"/>
      <c r="I64" s="710"/>
      <c r="J64" s="607"/>
      <c r="K64" s="607"/>
      <c r="L64" s="607"/>
      <c r="M64" s="213"/>
      <c r="N64" s="213"/>
      <c r="O64" s="213"/>
      <c r="P64" s="213"/>
      <c r="U64" s="213"/>
      <c r="V64" s="216">
        <v>1</v>
      </c>
    </row>
    <row r="65" spans="1:22" s="212" customFormat="1" ht="18.75" customHeight="1">
      <c r="A65" s="213"/>
      <c r="B65" s="2998"/>
      <c r="C65" s="3067" t="s">
        <v>5247</v>
      </c>
      <c r="D65" s="3061"/>
      <c r="E65" s="3061"/>
      <c r="F65" s="3061"/>
      <c r="G65" s="2999"/>
      <c r="H65" s="213"/>
      <c r="I65" s="710"/>
      <c r="J65" s="607"/>
      <c r="K65" s="607"/>
      <c r="L65" s="607"/>
      <c r="M65" s="213"/>
      <c r="N65" s="213"/>
      <c r="O65" s="213"/>
      <c r="P65" s="213"/>
      <c r="U65" s="213"/>
      <c r="V65" s="216">
        <v>1</v>
      </c>
    </row>
    <row r="66" spans="1:22" s="212" customFormat="1" ht="18.75" customHeight="1">
      <c r="A66" s="213"/>
      <c r="B66" s="2998"/>
      <c r="C66" s="3062"/>
      <c r="D66" s="3061"/>
      <c r="E66" s="3061"/>
      <c r="F66" s="3061"/>
      <c r="G66" s="2999"/>
      <c r="H66" s="213"/>
      <c r="I66" s="710"/>
      <c r="J66" s="607"/>
      <c r="K66" s="607"/>
      <c r="L66" s="607"/>
      <c r="M66" s="213"/>
      <c r="N66" s="213"/>
      <c r="O66" s="213"/>
      <c r="P66" s="213"/>
      <c r="U66" s="213"/>
      <c r="V66" s="216">
        <v>1</v>
      </c>
    </row>
    <row r="67" spans="1:22" s="212" customFormat="1" ht="18.75" customHeight="1">
      <c r="A67" s="213"/>
      <c r="B67" s="3676" t="s">
        <v>5248</v>
      </c>
      <c r="C67" s="3677"/>
      <c r="D67" s="3677"/>
      <c r="E67" s="3677"/>
      <c r="F67" s="3677"/>
      <c r="G67" s="3678" t="s">
        <v>0</v>
      </c>
      <c r="H67" s="213"/>
      <c r="I67" s="710"/>
      <c r="J67" s="607"/>
      <c r="K67" s="607"/>
      <c r="L67" s="607"/>
      <c r="M67" s="213"/>
      <c r="N67" s="213"/>
      <c r="O67" s="213"/>
      <c r="P67" s="213"/>
      <c r="U67" s="213"/>
      <c r="V67" s="216">
        <v>1</v>
      </c>
    </row>
    <row r="68" spans="1:22" s="212" customFormat="1" ht="18.75" customHeight="1">
      <c r="A68" s="213"/>
      <c r="B68" s="3676"/>
      <c r="C68" s="3677"/>
      <c r="D68" s="3677"/>
      <c r="E68" s="3677"/>
      <c r="F68" s="3677"/>
      <c r="G68" s="3678"/>
      <c r="H68" s="213"/>
      <c r="I68" s="710"/>
      <c r="J68" s="701" t="s">
        <v>2034</v>
      </c>
      <c r="K68" s="611"/>
      <c r="L68" s="607"/>
      <c r="M68" s="213"/>
      <c r="N68" s="213"/>
      <c r="O68" s="213"/>
      <c r="P68" s="213"/>
      <c r="U68" s="213"/>
      <c r="V68" s="216">
        <v>1</v>
      </c>
    </row>
    <row r="69" spans="1:22" s="212" customFormat="1" ht="18.75" customHeight="1">
      <c r="A69" s="213"/>
      <c r="B69" s="3002"/>
      <c r="C69" s="3068"/>
      <c r="D69" s="3068"/>
      <c r="E69" s="3068"/>
      <c r="F69" s="3069" t="s">
        <v>5228</v>
      </c>
      <c r="G69" s="3003" t="s">
        <v>43</v>
      </c>
      <c r="H69" s="213"/>
      <c r="I69" s="710"/>
      <c r="J69" s="701" t="s">
        <v>2035</v>
      </c>
      <c r="K69" s="611"/>
      <c r="L69" s="607"/>
      <c r="M69" s="213"/>
      <c r="N69" s="213"/>
      <c r="O69" s="213"/>
      <c r="P69" s="213"/>
      <c r="U69" s="213"/>
      <c r="V69" s="216">
        <v>1</v>
      </c>
    </row>
    <row r="70" spans="1:22" s="212" customFormat="1" ht="18.75" customHeight="1">
      <c r="A70" s="213"/>
      <c r="B70" s="3002"/>
      <c r="C70" s="3068"/>
      <c r="D70" s="3068"/>
      <c r="E70" s="3068"/>
      <c r="F70" s="407"/>
      <c r="G70" s="3004" t="s">
        <v>43</v>
      </c>
      <c r="H70" s="213"/>
      <c r="I70" s="710"/>
      <c r="J70" s="611"/>
      <c r="K70" s="611"/>
      <c r="L70" s="3051" t="s">
        <v>5342</v>
      </c>
      <c r="M70" s="213"/>
      <c r="N70" s="213"/>
      <c r="O70" s="213"/>
      <c r="P70" s="213"/>
      <c r="U70" s="213"/>
      <c r="V70" s="216">
        <v>1</v>
      </c>
    </row>
    <row r="71" spans="1:22" s="212" customFormat="1" ht="18.75" customHeight="1" thickBot="1">
      <c r="A71" s="213"/>
      <c r="B71" s="3005" t="s">
        <v>5249</v>
      </c>
      <c r="C71" s="3070"/>
      <c r="D71" s="3070"/>
      <c r="E71" s="3070"/>
      <c r="F71" s="3070"/>
      <c r="G71" s="3006"/>
      <c r="H71" s="213"/>
      <c r="I71" s="625">
        <v>11</v>
      </c>
      <c r="J71" s="625">
        <v>11</v>
      </c>
      <c r="K71" s="625">
        <v>11</v>
      </c>
      <c r="L71" s="625">
        <v>11</v>
      </c>
      <c r="M71" s="213"/>
      <c r="N71" s="213"/>
      <c r="O71" s="213"/>
      <c r="P71" s="213"/>
      <c r="U71" s="213"/>
      <c r="V71" s="216">
        <v>1</v>
      </c>
    </row>
    <row r="72" spans="1:22" s="212" customFormat="1" ht="18.75" customHeight="1">
      <c r="A72" s="213"/>
      <c r="B72" s="3005" t="s">
        <v>5250</v>
      </c>
      <c r="C72" s="407"/>
      <c r="D72" s="407"/>
      <c r="E72" s="407"/>
      <c r="F72" s="407"/>
      <c r="G72" s="408"/>
      <c r="H72" s="213"/>
      <c r="I72" s="4">
        <f ca="1">CELL("largeur",I72)</f>
        <v>11</v>
      </c>
      <c r="J72" s="4">
        <f ca="1">CELL("largeur",J72)</f>
        <v>11</v>
      </c>
      <c r="K72" s="4">
        <f ca="1">CELL("largeur",K72)</f>
        <v>11</v>
      </c>
      <c r="L72" s="4">
        <f ca="1">CELL("largeur",L72)</f>
        <v>11</v>
      </c>
      <c r="M72" s="213"/>
      <c r="N72" s="213"/>
      <c r="O72" s="213"/>
      <c r="P72" s="213"/>
      <c r="U72" s="213"/>
      <c r="V72" s="216">
        <v>1</v>
      </c>
    </row>
    <row r="73" spans="1:22" s="212" customFormat="1" ht="18.75" customHeight="1">
      <c r="A73" s="213"/>
      <c r="B73" s="3005" t="s">
        <v>5251</v>
      </c>
      <c r="C73" s="3001"/>
      <c r="D73" s="3001"/>
      <c r="E73" s="3001"/>
      <c r="F73" s="3001"/>
      <c r="G73" s="408"/>
      <c r="H73" s="213"/>
      <c r="I73" s="641"/>
      <c r="J73" s="641"/>
      <c r="K73" s="641"/>
      <c r="L73" s="641"/>
      <c r="M73" s="213"/>
      <c r="N73" s="213"/>
      <c r="O73" s="213"/>
      <c r="P73" s="213"/>
      <c r="U73" s="213"/>
      <c r="V73" s="216">
        <v>1</v>
      </c>
    </row>
    <row r="74" spans="1:22" s="212" customFormat="1" ht="18.75" customHeight="1">
      <c r="A74" s="213"/>
      <c r="B74" s="406"/>
      <c r="C74" s="407"/>
      <c r="D74" s="407"/>
      <c r="E74" s="407"/>
      <c r="F74" s="213"/>
      <c r="G74" s="408"/>
      <c r="H74" s="213"/>
      <c r="I74" s="641"/>
      <c r="J74" s="641"/>
      <c r="K74" s="641"/>
      <c r="L74" s="641"/>
      <c r="M74" s="213"/>
      <c r="N74" s="213"/>
      <c r="O74" s="213"/>
      <c r="P74" s="213"/>
      <c r="U74" s="213"/>
      <c r="V74" s="216">
        <v>1</v>
      </c>
    </row>
    <row r="75" spans="1:22" s="212" customFormat="1" ht="18.75" customHeight="1">
      <c r="A75" s="213"/>
      <c r="B75" s="3672" t="s">
        <v>5252</v>
      </c>
      <c r="C75" s="3673"/>
      <c r="D75" s="3673"/>
      <c r="E75" s="3673"/>
      <c r="F75" s="3673"/>
      <c r="G75" s="3674"/>
      <c r="H75" s="213"/>
      <c r="I75" s="641"/>
      <c r="J75" s="641"/>
      <c r="K75" s="641"/>
      <c r="L75" s="641"/>
      <c r="M75" s="213"/>
      <c r="N75" s="213"/>
      <c r="O75" s="213"/>
      <c r="P75" s="213"/>
      <c r="U75" s="213"/>
      <c r="V75" s="216">
        <v>1</v>
      </c>
    </row>
    <row r="76" spans="1:22" s="212" customFormat="1" ht="18.75" customHeight="1">
      <c r="A76" s="213"/>
      <c r="B76" s="3672" t="s">
        <v>5253</v>
      </c>
      <c r="C76" s="3673"/>
      <c r="D76" s="3673"/>
      <c r="E76" s="3673"/>
      <c r="F76" s="3673"/>
      <c r="G76" s="3674"/>
      <c r="H76" s="213"/>
      <c r="I76" s="641"/>
      <c r="J76" s="641"/>
      <c r="K76" s="641"/>
      <c r="L76" s="641"/>
      <c r="M76" s="213"/>
      <c r="N76" s="213"/>
      <c r="O76" s="213"/>
      <c r="P76" s="213"/>
      <c r="U76" s="213"/>
      <c r="V76" s="216">
        <v>1</v>
      </c>
    </row>
    <row r="77" spans="1:22" s="212" customFormat="1" ht="18.75" customHeight="1">
      <c r="A77" s="213"/>
      <c r="B77" s="3005" t="s">
        <v>5254</v>
      </c>
      <c r="C77" s="3001"/>
      <c r="D77" s="3007" t="s">
        <v>5255</v>
      </c>
      <c r="E77" s="3001"/>
      <c r="F77" s="3001"/>
      <c r="G77" s="3008" t="str">
        <f ca="1">"Page "&amp;_xlfn.SHEET()&amp;" sur "&amp;_xlfn.SHEETS()</f>
        <v>Page 2 sur 15</v>
      </c>
      <c r="H77" s="213"/>
      <c r="I77" s="641"/>
      <c r="J77" s="641"/>
      <c r="K77" s="641"/>
      <c r="L77" s="641"/>
      <c r="M77" s="213"/>
      <c r="N77" s="213"/>
      <c r="O77" s="213"/>
      <c r="P77" s="213"/>
      <c r="U77" s="213"/>
      <c r="V77" s="216">
        <v>1</v>
      </c>
    </row>
    <row r="78" spans="1:22" s="212" customFormat="1" ht="18.75" customHeight="1">
      <c r="A78" s="213"/>
      <c r="B78" s="406"/>
      <c r="C78" s="407"/>
      <c r="D78" s="407"/>
      <c r="E78" s="675" t="s">
        <v>5256</v>
      </c>
      <c r="F78" s="407"/>
      <c r="G78" s="408"/>
      <c r="H78" s="213"/>
      <c r="I78" s="213"/>
      <c r="J78" s="213"/>
      <c r="K78" s="213"/>
      <c r="L78" s="213"/>
      <c r="M78" s="213"/>
      <c r="N78" s="213"/>
      <c r="O78" s="213"/>
      <c r="P78" s="213"/>
      <c r="U78" s="213"/>
      <c r="V78" s="216">
        <v>1</v>
      </c>
    </row>
    <row r="79" spans="1:22" s="212" customFormat="1" ht="18.75" customHeight="1">
      <c r="A79" s="213"/>
      <c r="B79" s="406"/>
      <c r="C79" s="407"/>
      <c r="D79" s="407"/>
      <c r="E79" s="675"/>
      <c r="F79" s="407"/>
      <c r="G79" s="408"/>
      <c r="H79" s="213"/>
      <c r="I79" s="213"/>
      <c r="J79" s="213"/>
      <c r="K79" s="213"/>
      <c r="L79" s="213"/>
      <c r="M79" s="213"/>
      <c r="N79" s="213"/>
      <c r="O79" s="213"/>
      <c r="P79" s="213"/>
      <c r="U79" s="213"/>
      <c r="V79" s="216">
        <v>1</v>
      </c>
    </row>
    <row r="80" spans="1:22" s="212" customFormat="1" ht="18.75" customHeight="1">
      <c r="A80" s="213"/>
      <c r="B80" s="3009"/>
      <c r="C80" s="3071"/>
      <c r="D80" s="3071"/>
      <c r="E80" s="3071"/>
      <c r="F80" s="3072" t="s">
        <v>5257</v>
      </c>
      <c r="G80" s="3010" t="str">
        <f>'Qu''est-ce'!$V$145</f>
        <v>V145</v>
      </c>
      <c r="H80" s="213"/>
      <c r="M80" s="213"/>
      <c r="N80" s="213"/>
      <c r="O80" s="213"/>
      <c r="P80" s="213"/>
      <c r="U80" s="213"/>
      <c r="V80" s="216">
        <v>1</v>
      </c>
    </row>
    <row r="81" spans="1:22" s="212" customFormat="1" ht="18.75" customHeight="1" thickBot="1">
      <c r="A81" s="213"/>
      <c r="B81" s="3011">
        <v>8</v>
      </c>
      <c r="C81" s="3012">
        <v>32</v>
      </c>
      <c r="D81" s="3012">
        <v>32</v>
      </c>
      <c r="E81" s="3012">
        <v>32</v>
      </c>
      <c r="F81" s="3012">
        <v>32</v>
      </c>
      <c r="G81" s="3013">
        <v>32</v>
      </c>
      <c r="H81" s="213"/>
      <c r="M81" s="213"/>
      <c r="N81" s="213"/>
      <c r="O81" s="213"/>
      <c r="P81" s="213"/>
      <c r="U81" s="213"/>
      <c r="V81" s="216">
        <v>1</v>
      </c>
    </row>
    <row r="82" spans="1:22" s="212" customFormat="1" ht="18.75" customHeight="1">
      <c r="A82" s="213"/>
      <c r="B82" s="99"/>
      <c r="C82" s="99"/>
      <c r="D82" s="99"/>
      <c r="E82" s="99"/>
      <c r="M82" s="213"/>
      <c r="N82" s="213"/>
      <c r="O82" s="213"/>
      <c r="P82" s="213"/>
      <c r="Q82" s="641"/>
      <c r="R82" s="641"/>
      <c r="S82" s="641"/>
      <c r="T82" s="641"/>
      <c r="U82" s="213"/>
      <c r="V82" s="216">
        <v>1</v>
      </c>
    </row>
    <row r="83" spans="1:22" s="212" customFormat="1" ht="18.75" customHeight="1">
      <c r="A83" s="213"/>
      <c r="B83" s="67" t="s">
        <v>5258</v>
      </c>
      <c r="C83" s="99"/>
      <c r="D83" s="99"/>
      <c r="E83" s="99"/>
      <c r="M83" s="213"/>
      <c r="N83" s="213"/>
      <c r="O83" s="213"/>
      <c r="P83" s="213"/>
      <c r="Q83" s="641"/>
      <c r="R83" s="641"/>
      <c r="S83" s="641"/>
      <c r="T83" s="641"/>
      <c r="U83" s="213"/>
      <c r="V83" s="216">
        <v>1</v>
      </c>
    </row>
    <row r="84" spans="1:22" s="212" customFormat="1" ht="18.75" customHeight="1">
      <c r="A84" s="213"/>
      <c r="B84" s="99"/>
      <c r="C84" s="99"/>
      <c r="D84" s="99"/>
      <c r="E84" s="99"/>
      <c r="M84" s="213"/>
      <c r="N84" s="213"/>
      <c r="O84" s="213"/>
      <c r="P84" s="213"/>
      <c r="Q84" s="641"/>
      <c r="R84" s="641"/>
      <c r="S84" s="641"/>
      <c r="T84" s="641"/>
      <c r="U84" s="213"/>
      <c r="V84" s="216">
        <v>1</v>
      </c>
    </row>
    <row r="85" spans="1:22" s="212" customFormat="1" ht="18.75" customHeight="1">
      <c r="A85" s="213"/>
      <c r="B85" s="3014"/>
      <c r="C85" s="3015" t="s">
        <v>5259</v>
      </c>
      <c r="D85" s="2722"/>
      <c r="E85" s="213"/>
      <c r="M85" s="213"/>
      <c r="N85" s="213"/>
      <c r="O85" s="213"/>
      <c r="P85" s="213"/>
      <c r="Q85" s="641"/>
      <c r="R85" s="641"/>
      <c r="S85" s="641"/>
      <c r="T85" s="641"/>
      <c r="U85" s="213"/>
      <c r="V85" s="216">
        <v>1</v>
      </c>
    </row>
    <row r="86" spans="1:22" s="212" customFormat="1" ht="18.75" customHeight="1">
      <c r="A86" s="213"/>
      <c r="B86" s="3014"/>
      <c r="C86" s="3015" t="s">
        <v>5260</v>
      </c>
      <c r="D86" s="2722"/>
      <c r="E86" s="213"/>
      <c r="M86" s="213"/>
      <c r="N86" s="213"/>
      <c r="O86" s="213"/>
      <c r="P86" s="213"/>
      <c r="Q86" s="641"/>
      <c r="R86" s="641"/>
      <c r="S86" s="641"/>
      <c r="T86" s="641"/>
      <c r="U86" s="213"/>
      <c r="V86" s="216">
        <v>1</v>
      </c>
    </row>
    <row r="87" spans="1:22" s="212" customFormat="1" ht="18.75" customHeight="1">
      <c r="A87" s="213"/>
      <c r="B87" s="3014"/>
      <c r="C87" s="3015" t="s">
        <v>5261</v>
      </c>
      <c r="D87" s="2722"/>
      <c r="E87" s="213"/>
      <c r="M87" s="213"/>
      <c r="N87" s="213"/>
      <c r="O87" s="213"/>
      <c r="P87" s="213"/>
      <c r="Q87" s="641"/>
      <c r="R87" s="641"/>
      <c r="S87" s="641"/>
      <c r="T87" s="641"/>
      <c r="U87" s="213"/>
      <c r="V87" s="216">
        <v>1</v>
      </c>
    </row>
    <row r="88" spans="1:22" s="212" customFormat="1" ht="18.75" customHeight="1">
      <c r="A88" s="213"/>
      <c r="B88" s="3014"/>
      <c r="C88" s="3015" t="s">
        <v>5262</v>
      </c>
      <c r="D88" s="2722"/>
      <c r="E88" s="213"/>
      <c r="M88" s="213"/>
      <c r="N88" s="213"/>
      <c r="O88" s="213"/>
      <c r="P88" s="213"/>
      <c r="Q88" s="641"/>
      <c r="R88" s="641"/>
      <c r="S88" s="641"/>
      <c r="T88" s="641"/>
      <c r="U88" s="213"/>
      <c r="V88" s="216">
        <v>1</v>
      </c>
    </row>
    <row r="89" spans="1:22" s="212" customFormat="1" ht="18.75" customHeight="1">
      <c r="A89" s="213"/>
      <c r="B89" s="3014"/>
      <c r="C89" s="3015" t="s">
        <v>5263</v>
      </c>
      <c r="D89" s="2722"/>
      <c r="E89" s="213"/>
      <c r="K89" s="213"/>
      <c r="L89" s="213"/>
      <c r="M89" s="213"/>
      <c r="N89" s="213"/>
      <c r="O89" s="213"/>
      <c r="P89" s="213"/>
      <c r="Q89" s="641"/>
      <c r="R89" s="641"/>
      <c r="S89" s="641"/>
      <c r="T89" s="641"/>
      <c r="U89" s="213"/>
      <c r="V89" s="216">
        <v>1</v>
      </c>
    </row>
    <row r="90" spans="1:22" s="212" customFormat="1" ht="18.75" customHeight="1">
      <c r="A90" s="213"/>
      <c r="B90" s="3014"/>
      <c r="C90" s="3015" t="s">
        <v>5264</v>
      </c>
      <c r="D90" s="2722"/>
      <c r="E90" s="213"/>
      <c r="K90" s="213"/>
      <c r="L90" s="213"/>
      <c r="M90" s="213"/>
      <c r="N90" s="213"/>
      <c r="O90" s="213"/>
      <c r="P90" s="213"/>
      <c r="Q90" s="641"/>
      <c r="R90" s="641"/>
      <c r="S90" s="641"/>
      <c r="T90" s="641"/>
      <c r="U90" s="213"/>
      <c r="V90" s="216">
        <v>1</v>
      </c>
    </row>
    <row r="91" spans="1:22" s="212" customFormat="1" ht="18.75" customHeight="1">
      <c r="A91" s="213"/>
      <c r="B91" s="213"/>
      <c r="C91" s="213"/>
      <c r="D91" s="213"/>
      <c r="E91" s="213"/>
      <c r="K91" s="213"/>
      <c r="L91" s="213"/>
      <c r="M91" s="213"/>
      <c r="N91" s="213"/>
      <c r="O91" s="213"/>
      <c r="P91" s="213"/>
      <c r="Q91" s="641"/>
      <c r="R91" s="641"/>
      <c r="S91" s="641"/>
      <c r="T91" s="641"/>
      <c r="U91" s="213"/>
      <c r="V91" s="216">
        <v>1</v>
      </c>
    </row>
    <row r="92" spans="1:22" s="212" customFormat="1" ht="18.75" customHeight="1">
      <c r="A92" s="213"/>
      <c r="B92" s="67" t="s">
        <v>5265</v>
      </c>
      <c r="C92" s="7"/>
      <c r="D92" s="7"/>
      <c r="E92" s="7"/>
      <c r="K92" s="213"/>
      <c r="L92" s="213"/>
      <c r="M92" s="213"/>
      <c r="N92" s="213"/>
      <c r="O92" s="213"/>
      <c r="P92" s="213"/>
      <c r="Q92" s="641"/>
      <c r="R92" s="641"/>
      <c r="S92" s="641"/>
      <c r="T92" s="641"/>
      <c r="U92" s="213"/>
      <c r="V92" s="216">
        <v>1</v>
      </c>
    </row>
    <row r="93" spans="1:22" s="212" customFormat="1" ht="18.75" customHeight="1">
      <c r="A93" s="213"/>
      <c r="B93" s="99"/>
      <c r="C93" s="99"/>
      <c r="D93" s="99"/>
      <c r="E93" s="7"/>
      <c r="K93" s="213"/>
      <c r="L93" s="213"/>
      <c r="M93" s="213"/>
      <c r="N93" s="213"/>
      <c r="O93" s="213"/>
      <c r="P93" s="213"/>
      <c r="Q93" s="641"/>
      <c r="R93" s="641"/>
      <c r="S93" s="641"/>
      <c r="T93" s="641"/>
      <c r="U93" s="213"/>
      <c r="V93" s="216">
        <v>1</v>
      </c>
    </row>
    <row r="94" spans="1:22" s="212" customFormat="1" ht="18.75" customHeight="1">
      <c r="A94" s="213"/>
      <c r="B94" s="3014"/>
      <c r="C94" s="3016" t="s">
        <v>5266</v>
      </c>
      <c r="D94" s="117"/>
      <c r="E94" s="213"/>
      <c r="K94" s="213"/>
      <c r="L94" s="213"/>
      <c r="M94" s="213"/>
      <c r="N94" s="213"/>
      <c r="O94" s="213"/>
      <c r="P94" s="213"/>
      <c r="Q94" s="641"/>
      <c r="R94" s="641"/>
      <c r="S94" s="641"/>
      <c r="T94" s="641"/>
      <c r="U94" s="213"/>
      <c r="V94" s="216">
        <v>1</v>
      </c>
    </row>
    <row r="95" spans="1:22" s="212" customFormat="1" ht="18.75" customHeight="1">
      <c r="A95" s="213"/>
      <c r="B95" s="3014"/>
      <c r="C95" s="3016" t="s">
        <v>5267</v>
      </c>
      <c r="D95" s="117"/>
      <c r="E95" s="213"/>
      <c r="K95" s="213"/>
      <c r="L95" s="213"/>
      <c r="M95" s="213"/>
      <c r="N95" s="213"/>
      <c r="O95" s="213"/>
      <c r="P95" s="213"/>
      <c r="Q95" s="641"/>
      <c r="R95" s="641"/>
      <c r="S95" s="641"/>
      <c r="T95" s="641"/>
      <c r="U95" s="213"/>
      <c r="V95" s="216">
        <v>1</v>
      </c>
    </row>
    <row r="96" spans="1:22" s="212" customFormat="1" ht="18.75" customHeight="1">
      <c r="A96" s="213"/>
      <c r="B96" s="3014"/>
      <c r="C96" s="3016" t="s">
        <v>5268</v>
      </c>
      <c r="D96" s="117"/>
      <c r="E96" s="213"/>
      <c r="K96" s="213"/>
      <c r="L96" s="213"/>
      <c r="M96" s="213"/>
      <c r="N96" s="213"/>
      <c r="O96" s="213"/>
      <c r="P96" s="213"/>
      <c r="Q96" s="641"/>
      <c r="R96" s="641"/>
      <c r="S96" s="641"/>
      <c r="T96" s="641"/>
      <c r="U96" s="213"/>
      <c r="V96" s="216">
        <v>1</v>
      </c>
    </row>
    <row r="97" spans="1:22" s="212" customFormat="1" ht="18.75" customHeight="1">
      <c r="A97" s="213"/>
      <c r="B97" s="213"/>
      <c r="C97" s="213"/>
      <c r="D97" s="213"/>
      <c r="E97" s="213"/>
      <c r="K97" s="213"/>
      <c r="L97" s="213"/>
      <c r="M97" s="213"/>
      <c r="N97" s="213"/>
      <c r="O97" s="213"/>
      <c r="P97" s="213"/>
      <c r="Q97" s="641"/>
      <c r="R97" s="641"/>
      <c r="S97" s="641"/>
      <c r="T97" s="641"/>
      <c r="U97" s="213"/>
      <c r="V97" s="216">
        <v>1</v>
      </c>
    </row>
    <row r="98" spans="1:22" s="212" customFormat="1" ht="18.75" customHeight="1">
      <c r="A98" s="213"/>
      <c r="B98" s="3675" t="s">
        <v>5269</v>
      </c>
      <c r="C98" s="3015" t="s">
        <v>5270</v>
      </c>
      <c r="D98" s="2722"/>
      <c r="E98" s="213"/>
      <c r="K98" s="213"/>
      <c r="L98" s="213"/>
      <c r="M98" s="213"/>
      <c r="N98" s="213"/>
      <c r="O98" s="213"/>
      <c r="P98" s="213"/>
      <c r="Q98" s="641"/>
      <c r="R98" s="641"/>
      <c r="S98" s="641"/>
      <c r="T98" s="641"/>
      <c r="U98" s="213"/>
      <c r="V98" s="216">
        <v>1</v>
      </c>
    </row>
    <row r="99" spans="1:22" s="212" customFormat="1" ht="18.75" customHeight="1">
      <c r="A99" s="213"/>
      <c r="B99" s="3675"/>
      <c r="C99" s="3015" t="s">
        <v>5271</v>
      </c>
      <c r="D99" s="2722"/>
      <c r="E99" s="213"/>
      <c r="K99" s="213"/>
      <c r="L99" s="213"/>
      <c r="M99" s="213"/>
      <c r="N99" s="213"/>
      <c r="O99" s="213"/>
      <c r="P99" s="213"/>
      <c r="Q99" s="641"/>
      <c r="R99" s="641"/>
      <c r="S99" s="641"/>
      <c r="T99" s="641"/>
      <c r="U99" s="213"/>
      <c r="V99" s="216">
        <v>1</v>
      </c>
    </row>
    <row r="100" spans="1:22" s="212" customFormat="1" ht="18.75" customHeight="1">
      <c r="A100" s="213"/>
      <c r="B100" s="3675"/>
      <c r="C100" s="3015" t="s">
        <v>5272</v>
      </c>
      <c r="D100" s="2722"/>
      <c r="E100" s="213"/>
      <c r="K100" s="213"/>
      <c r="L100" s="213"/>
      <c r="M100" s="213"/>
      <c r="N100" s="213"/>
      <c r="O100" s="213"/>
      <c r="P100" s="213"/>
      <c r="Q100" s="641"/>
      <c r="R100" s="641"/>
      <c r="S100" s="641"/>
      <c r="T100" s="641"/>
      <c r="U100" s="213"/>
      <c r="V100" s="216">
        <v>1</v>
      </c>
    </row>
    <row r="101" spans="1:22" s="212" customFormat="1" ht="18.75" customHeight="1">
      <c r="A101" s="213"/>
      <c r="B101" s="3675"/>
      <c r="C101" s="3015" t="s">
        <v>5273</v>
      </c>
      <c r="D101" s="2722"/>
      <c r="E101" s="213"/>
      <c r="K101" s="213"/>
      <c r="L101" s="213"/>
      <c r="M101" s="213"/>
      <c r="N101" s="213"/>
      <c r="O101" s="213"/>
      <c r="P101" s="213"/>
      <c r="Q101" s="641"/>
      <c r="R101" s="641"/>
      <c r="S101" s="641"/>
      <c r="T101" s="641"/>
      <c r="U101" s="213"/>
      <c r="V101" s="216">
        <v>1</v>
      </c>
    </row>
    <row r="102" spans="1:22" s="212" customFormat="1" ht="18.75" customHeight="1">
      <c r="A102" s="213"/>
      <c r="B102" s="3675"/>
      <c r="C102" s="3015" t="s">
        <v>5274</v>
      </c>
      <c r="D102" s="2722"/>
      <c r="E102" s="213"/>
      <c r="K102" s="213"/>
      <c r="L102" s="213"/>
      <c r="M102" s="213"/>
      <c r="N102" s="213"/>
      <c r="O102" s="213"/>
      <c r="P102" s="213"/>
      <c r="Q102" s="641"/>
      <c r="R102" s="641"/>
      <c r="S102" s="641"/>
      <c r="T102" s="641"/>
      <c r="U102" s="213"/>
      <c r="V102" s="216">
        <v>1</v>
      </c>
    </row>
    <row r="103" spans="1:22" s="212" customFormat="1" ht="18.75" customHeight="1">
      <c r="A103" s="213"/>
      <c r="B103" s="3675"/>
      <c r="C103" s="3015" t="s">
        <v>5259</v>
      </c>
      <c r="D103" s="2722"/>
      <c r="E103" s="213"/>
      <c r="K103" s="213"/>
      <c r="L103" s="213"/>
      <c r="M103" s="213"/>
      <c r="N103" s="213"/>
      <c r="O103" s="213"/>
      <c r="P103" s="213"/>
      <c r="Q103" s="641"/>
      <c r="R103" s="641"/>
      <c r="S103" s="641"/>
      <c r="T103" s="641"/>
      <c r="U103" s="213"/>
      <c r="V103" s="216">
        <v>1</v>
      </c>
    </row>
    <row r="104" spans="1:22" s="212" customFormat="1" ht="18.75" customHeight="1">
      <c r="A104" s="213"/>
      <c r="B104" s="3675"/>
      <c r="C104" s="3015" t="s">
        <v>5260</v>
      </c>
      <c r="D104" s="2722"/>
      <c r="E104" s="213"/>
      <c r="K104" s="213"/>
      <c r="L104" s="213"/>
      <c r="M104" s="213"/>
      <c r="N104" s="213"/>
      <c r="O104" s="213"/>
      <c r="P104" s="213"/>
      <c r="Q104" s="641"/>
      <c r="R104" s="641"/>
      <c r="S104" s="641"/>
      <c r="T104" s="641"/>
      <c r="U104" s="213"/>
      <c r="V104" s="216">
        <v>1</v>
      </c>
    </row>
    <row r="105" spans="1:22" s="212" customFormat="1" ht="18.75" customHeight="1">
      <c r="A105" s="213"/>
      <c r="B105" s="3675"/>
      <c r="C105" s="3015" t="s">
        <v>5261</v>
      </c>
      <c r="D105" s="2722"/>
      <c r="E105" s="213"/>
      <c r="K105" s="213"/>
      <c r="L105" s="213"/>
      <c r="M105" s="213"/>
      <c r="N105" s="213"/>
      <c r="O105" s="213"/>
      <c r="P105" s="213"/>
      <c r="Q105" s="641"/>
      <c r="R105" s="641"/>
      <c r="S105" s="641"/>
      <c r="T105" s="641"/>
      <c r="U105" s="213"/>
      <c r="V105" s="216">
        <v>1</v>
      </c>
    </row>
    <row r="106" spans="1:22" s="212" customFormat="1" ht="18.75" customHeight="1">
      <c r="A106" s="213"/>
      <c r="B106" s="3675"/>
      <c r="C106" s="3015" t="s">
        <v>5262</v>
      </c>
      <c r="D106" s="2722"/>
      <c r="E106" s="213"/>
      <c r="F106" s="213"/>
      <c r="G106" s="213"/>
      <c r="H106" s="213"/>
      <c r="I106" s="213"/>
      <c r="J106" s="213"/>
      <c r="K106" s="213"/>
      <c r="L106" s="213"/>
      <c r="M106" s="213"/>
      <c r="N106" s="213"/>
      <c r="O106" s="213"/>
      <c r="P106" s="213"/>
      <c r="Q106" s="641"/>
      <c r="R106" s="641"/>
      <c r="S106" s="641"/>
      <c r="T106" s="641"/>
      <c r="U106" s="213"/>
      <c r="V106" s="216">
        <v>1</v>
      </c>
    </row>
    <row r="107" spans="1:22" s="212" customFormat="1" ht="18.75" customHeight="1">
      <c r="A107" s="213"/>
      <c r="B107" s="3675"/>
      <c r="C107" s="3015" t="s">
        <v>5263</v>
      </c>
      <c r="D107" s="2722"/>
      <c r="E107" s="213"/>
      <c r="F107" s="213"/>
      <c r="G107" s="213"/>
      <c r="H107" s="213"/>
      <c r="I107" s="213"/>
      <c r="J107" s="213"/>
      <c r="K107" s="213"/>
      <c r="L107" s="213"/>
      <c r="M107" s="213"/>
      <c r="N107" s="213"/>
      <c r="O107" s="213"/>
      <c r="P107" s="213"/>
      <c r="Q107" s="641"/>
      <c r="R107" s="641"/>
      <c r="S107" s="641"/>
      <c r="T107" s="641"/>
      <c r="U107" s="213"/>
      <c r="V107" s="216">
        <v>1</v>
      </c>
    </row>
    <row r="108" spans="1:22" s="212" customFormat="1" ht="18.75" customHeight="1">
      <c r="A108" s="213"/>
      <c r="B108" s="3675"/>
      <c r="C108" s="3015" t="s">
        <v>5264</v>
      </c>
      <c r="D108" s="2722"/>
      <c r="E108" s="213"/>
      <c r="F108" s="213"/>
      <c r="G108" s="213"/>
      <c r="H108" s="213"/>
      <c r="I108" s="213"/>
      <c r="J108" s="213"/>
      <c r="K108" s="213"/>
      <c r="L108" s="213"/>
      <c r="M108" s="213"/>
      <c r="N108" s="213"/>
      <c r="O108" s="213"/>
      <c r="P108" s="213"/>
      <c r="Q108" s="641"/>
      <c r="R108" s="641"/>
      <c r="S108" s="641"/>
      <c r="T108" s="641"/>
      <c r="U108" s="213"/>
      <c r="V108" s="216">
        <v>1</v>
      </c>
    </row>
    <row r="109" spans="1:22" s="212" customFormat="1" ht="18.75" customHeight="1">
      <c r="A109" s="213"/>
      <c r="B109" s="3675"/>
      <c r="C109" s="2970" t="s">
        <v>5275</v>
      </c>
      <c r="D109" s="117"/>
      <c r="E109" s="213"/>
      <c r="F109" s="213"/>
      <c r="G109" s="213"/>
      <c r="H109" s="213"/>
      <c r="I109" s="213"/>
      <c r="J109" s="213"/>
      <c r="K109" s="213"/>
      <c r="L109" s="213"/>
      <c r="M109" s="213"/>
      <c r="N109" s="213"/>
      <c r="O109" s="213"/>
      <c r="P109" s="213"/>
      <c r="Q109" s="641"/>
      <c r="R109" s="641"/>
      <c r="S109" s="641"/>
      <c r="T109" s="641"/>
      <c r="U109" s="213"/>
      <c r="V109" s="216">
        <v>1</v>
      </c>
    </row>
    <row r="110" spans="1:22" s="212" customFormat="1" ht="18.75" customHeight="1">
      <c r="A110" s="213"/>
      <c r="B110" s="3675"/>
      <c r="C110" s="3016" t="s">
        <v>5277</v>
      </c>
      <c r="D110" s="117"/>
      <c r="E110" s="213"/>
      <c r="F110" s="213"/>
      <c r="G110" s="213"/>
      <c r="H110" s="213"/>
      <c r="I110" s="213"/>
      <c r="J110" s="213"/>
      <c r="K110" s="213"/>
      <c r="L110" s="213"/>
      <c r="M110" s="213"/>
      <c r="N110" s="213"/>
      <c r="O110" s="213"/>
      <c r="P110" s="213"/>
      <c r="Q110" s="641"/>
      <c r="R110" s="641"/>
      <c r="S110" s="641"/>
      <c r="T110" s="641"/>
      <c r="U110" s="213"/>
      <c r="V110" s="216">
        <v>1</v>
      </c>
    </row>
    <row r="111" spans="1:22" s="212" customFormat="1" ht="18.75" customHeight="1">
      <c r="A111" s="213"/>
      <c r="B111" s="3675"/>
      <c r="C111" s="3016" t="s">
        <v>5278</v>
      </c>
      <c r="D111" s="117"/>
      <c r="E111" s="213"/>
      <c r="F111" s="213"/>
      <c r="G111" s="213"/>
      <c r="H111" s="213"/>
      <c r="I111" s="213"/>
      <c r="J111" s="213"/>
      <c r="K111" s="213"/>
      <c r="L111" s="213"/>
      <c r="M111" s="213"/>
      <c r="N111" s="213"/>
      <c r="O111" s="213"/>
      <c r="P111" s="213"/>
      <c r="Q111" s="641"/>
      <c r="R111" s="641"/>
      <c r="S111" s="641"/>
      <c r="T111" s="641"/>
      <c r="U111" s="213"/>
      <c r="V111" s="216">
        <v>1</v>
      </c>
    </row>
    <row r="112" spans="1:22" s="212" customFormat="1" ht="18.75" customHeight="1">
      <c r="A112" s="213"/>
      <c r="B112" s="3675"/>
      <c r="C112" s="3016" t="s">
        <v>5266</v>
      </c>
      <c r="D112" s="117"/>
      <c r="E112" s="213"/>
      <c r="F112" s="213"/>
      <c r="G112" s="213"/>
      <c r="H112" s="213"/>
      <c r="I112" s="213"/>
      <c r="J112" s="213"/>
      <c r="K112" s="213"/>
      <c r="L112" s="213"/>
      <c r="M112" s="213"/>
      <c r="N112" s="213"/>
      <c r="O112" s="213"/>
      <c r="P112" s="213"/>
      <c r="Q112" s="641"/>
      <c r="R112" s="641"/>
      <c r="S112" s="641"/>
      <c r="T112" s="641"/>
      <c r="U112" s="213"/>
      <c r="V112" s="216">
        <v>1</v>
      </c>
    </row>
    <row r="113" spans="1:22" s="212" customFormat="1" ht="18.75" customHeight="1">
      <c r="A113" s="213"/>
      <c r="B113" s="3675"/>
      <c r="C113" s="3016" t="s">
        <v>5267</v>
      </c>
      <c r="D113" s="117"/>
      <c r="E113" s="213"/>
      <c r="F113" s="213"/>
      <c r="G113" s="213"/>
      <c r="H113" s="213"/>
      <c r="I113" s="213"/>
      <c r="J113" s="213"/>
      <c r="K113" s="213"/>
      <c r="L113" s="213"/>
      <c r="M113" s="213"/>
      <c r="N113" s="213"/>
      <c r="O113" s="213"/>
      <c r="P113" s="213"/>
      <c r="Q113" s="641"/>
      <c r="R113" s="641"/>
      <c r="S113" s="641"/>
      <c r="T113" s="641"/>
      <c r="U113" s="213"/>
      <c r="V113" s="216">
        <v>1</v>
      </c>
    </row>
    <row r="114" spans="1:22" s="212" customFormat="1" ht="18.75" customHeight="1">
      <c r="A114" s="213"/>
      <c r="B114" s="3675"/>
      <c r="C114" s="3016" t="s">
        <v>5268</v>
      </c>
      <c r="D114" s="117"/>
      <c r="E114" s="213"/>
      <c r="F114" s="213"/>
      <c r="G114" s="213"/>
      <c r="H114" s="213"/>
      <c r="I114" s="213"/>
      <c r="J114" s="213"/>
      <c r="K114" s="213"/>
      <c r="L114" s="213"/>
      <c r="M114" s="213"/>
      <c r="N114" s="213"/>
      <c r="O114" s="213"/>
      <c r="P114" s="213"/>
      <c r="Q114" s="641"/>
      <c r="R114" s="641"/>
      <c r="S114" s="641"/>
      <c r="T114" s="641"/>
      <c r="U114" s="213"/>
      <c r="V114" s="216">
        <v>1</v>
      </c>
    </row>
    <row r="115" spans="1:22" s="212" customFormat="1" ht="18.75" customHeight="1">
      <c r="A115" s="213"/>
      <c r="B115" s="3675"/>
      <c r="C115" s="3019" t="s">
        <v>5282</v>
      </c>
      <c r="D115" s="3016" t="s">
        <v>5283</v>
      </c>
      <c r="E115" s="213"/>
      <c r="F115" s="213"/>
      <c r="G115" s="213"/>
      <c r="H115" s="213"/>
      <c r="I115" s="213"/>
      <c r="J115" s="213"/>
      <c r="K115" s="213"/>
      <c r="L115" s="213"/>
      <c r="M115" s="213"/>
      <c r="N115" s="213"/>
      <c r="O115" s="213"/>
      <c r="P115" s="213"/>
      <c r="Q115" s="641"/>
      <c r="R115" s="641"/>
      <c r="S115" s="641"/>
      <c r="T115" s="641"/>
      <c r="U115" s="213"/>
      <c r="V115" s="216">
        <v>1</v>
      </c>
    </row>
    <row r="116" spans="1:22" s="212" customFormat="1" ht="18.75" customHeight="1">
      <c r="A116" s="213"/>
      <c r="B116" s="3675"/>
      <c r="C116" s="3019" t="s">
        <v>5285</v>
      </c>
      <c r="D116" s="3016" t="s">
        <v>5286</v>
      </c>
      <c r="E116" s="213"/>
      <c r="F116" s="213"/>
      <c r="G116" s="213"/>
      <c r="H116" s="213"/>
      <c r="I116" s="213"/>
      <c r="J116" s="213"/>
      <c r="K116" s="213"/>
      <c r="L116" s="213"/>
      <c r="M116" s="213"/>
      <c r="N116" s="213"/>
      <c r="O116" s="213"/>
      <c r="P116" s="213"/>
      <c r="Q116" s="641"/>
      <c r="R116" s="641"/>
      <c r="S116" s="641"/>
      <c r="T116" s="641"/>
      <c r="U116" s="213"/>
      <c r="V116" s="216">
        <v>1</v>
      </c>
    </row>
    <row r="117" spans="1:22" s="212" customFormat="1" ht="18.75" customHeight="1">
      <c r="A117" s="213"/>
      <c r="B117" s="213"/>
      <c r="C117" s="213"/>
      <c r="D117" s="213"/>
      <c r="E117" s="213"/>
      <c r="F117" s="213"/>
      <c r="G117" s="213"/>
      <c r="H117" s="3017" t="s">
        <v>5276</v>
      </c>
      <c r="I117" s="7"/>
      <c r="J117" s="7"/>
      <c r="K117" s="7"/>
      <c r="L117" s="213"/>
      <c r="M117" s="213"/>
      <c r="N117" s="213"/>
      <c r="O117" s="213"/>
      <c r="P117" s="213"/>
      <c r="Q117" s="641"/>
      <c r="R117" s="641"/>
      <c r="S117" s="641"/>
      <c r="T117" s="641"/>
      <c r="U117" s="213"/>
      <c r="V117" s="216">
        <v>1</v>
      </c>
    </row>
    <row r="118" spans="1:22" s="212" customFormat="1" ht="18.75" customHeight="1">
      <c r="A118" s="213"/>
      <c r="B118" s="3001" t="s">
        <v>5289</v>
      </c>
      <c r="C118" s="7"/>
      <c r="D118" s="428"/>
      <c r="E118" s="428"/>
      <c r="F118" s="7"/>
      <c r="G118" s="7"/>
      <c r="H118" s="428"/>
      <c r="I118" s="7"/>
      <c r="J118" s="7"/>
      <c r="K118" s="7"/>
      <c r="L118" s="213"/>
      <c r="M118" s="213"/>
      <c r="N118" s="213"/>
      <c r="O118" s="213"/>
      <c r="P118" s="213"/>
      <c r="Q118" s="641"/>
      <c r="R118" s="641"/>
      <c r="S118" s="641"/>
      <c r="T118" s="641"/>
      <c r="U118" s="213"/>
      <c r="V118" s="216">
        <v>1</v>
      </c>
    </row>
    <row r="119" spans="1:22" s="212" customFormat="1" ht="18.75" customHeight="1">
      <c r="A119" s="213"/>
      <c r="B119" s="428" t="s">
        <v>5290</v>
      </c>
      <c r="C119" s="7"/>
      <c r="D119" s="428"/>
      <c r="E119" s="428"/>
      <c r="F119" s="7"/>
      <c r="G119" s="7"/>
      <c r="H119" s="428" t="s">
        <v>5279</v>
      </c>
      <c r="I119" s="7"/>
      <c r="J119" s="7"/>
      <c r="K119" s="7"/>
      <c r="L119" s="213"/>
      <c r="M119" s="213"/>
      <c r="N119" s="213"/>
      <c r="O119" s="213"/>
      <c r="P119" s="213"/>
      <c r="Q119" s="641"/>
      <c r="R119" s="641"/>
      <c r="S119" s="641"/>
      <c r="T119" s="641"/>
      <c r="U119" s="213"/>
      <c r="V119" s="216">
        <v>1</v>
      </c>
    </row>
    <row r="120" spans="1:22" s="212" customFormat="1" ht="18.75" customHeight="1">
      <c r="A120" s="213"/>
      <c r="B120" s="428" t="s">
        <v>5292</v>
      </c>
      <c r="C120" s="7"/>
      <c r="D120" s="428"/>
      <c r="E120" s="428"/>
      <c r="F120" s="7"/>
      <c r="G120" s="7"/>
      <c r="H120" s="466"/>
      <c r="I120" s="7"/>
      <c r="J120" s="7"/>
      <c r="K120" s="7"/>
      <c r="L120" s="213"/>
      <c r="M120" s="213"/>
      <c r="N120" s="213"/>
      <c r="O120" s="213"/>
      <c r="P120" s="213"/>
      <c r="Q120" s="641"/>
      <c r="R120" s="641"/>
      <c r="S120" s="641"/>
      <c r="T120" s="641"/>
      <c r="U120" s="213"/>
      <c r="V120" s="216">
        <v>1</v>
      </c>
    </row>
    <row r="121" spans="1:22" s="212" customFormat="1" ht="18.75" customHeight="1">
      <c r="A121" s="213"/>
      <c r="B121" s="466" t="s">
        <v>5293</v>
      </c>
      <c r="C121" s="7"/>
      <c r="D121" s="428"/>
      <c r="E121" s="428"/>
      <c r="F121" s="7"/>
      <c r="G121" s="7"/>
      <c r="H121" s="3018" t="s">
        <v>5280</v>
      </c>
      <c r="I121" s="7"/>
      <c r="J121" s="7"/>
      <c r="K121" s="7"/>
      <c r="L121" s="213"/>
      <c r="M121" s="213"/>
      <c r="N121" s="213"/>
      <c r="O121" s="213"/>
      <c r="P121" s="213"/>
      <c r="Q121" s="641"/>
      <c r="R121" s="641"/>
      <c r="S121" s="641"/>
      <c r="T121" s="641"/>
      <c r="U121" s="213"/>
      <c r="V121" s="216">
        <v>1</v>
      </c>
    </row>
    <row r="122" spans="1:22" s="212" customFormat="1" ht="18.75" customHeight="1">
      <c r="A122" s="213"/>
      <c r="B122" s="466"/>
      <c r="C122" s="7"/>
      <c r="D122" s="428"/>
      <c r="E122" s="428"/>
      <c r="F122" s="7"/>
      <c r="G122" s="7"/>
      <c r="H122" s="3018" t="s">
        <v>5281</v>
      </c>
      <c r="I122" s="428"/>
      <c r="J122" s="428"/>
      <c r="K122" s="428"/>
      <c r="L122" s="213"/>
      <c r="M122" s="213"/>
      <c r="N122" s="213"/>
      <c r="O122" s="213"/>
      <c r="P122" s="213"/>
      <c r="Q122" s="641"/>
      <c r="R122" s="641"/>
      <c r="S122" s="641"/>
      <c r="T122" s="641"/>
      <c r="U122" s="213"/>
      <c r="V122" s="216">
        <v>1</v>
      </c>
    </row>
    <row r="123" spans="1:22" s="212" customFormat="1" ht="18.75" customHeight="1">
      <c r="A123" s="213"/>
      <c r="B123" s="3018" t="s">
        <v>5295</v>
      </c>
      <c r="C123" s="7"/>
      <c r="D123" s="428"/>
      <c r="E123" s="428"/>
      <c r="F123" s="7"/>
      <c r="G123" s="7"/>
      <c r="H123" s="3018" t="s">
        <v>5284</v>
      </c>
      <c r="L123" s="213"/>
      <c r="M123" s="213"/>
      <c r="N123" s="213"/>
      <c r="O123" s="213"/>
      <c r="P123" s="213"/>
      <c r="Q123" s="641"/>
      <c r="R123" s="641"/>
      <c r="S123" s="641"/>
      <c r="T123" s="641"/>
      <c r="U123" s="213"/>
      <c r="V123" s="216">
        <v>1</v>
      </c>
    </row>
    <row r="124" spans="1:22" s="212" customFormat="1" ht="18.75" customHeight="1">
      <c r="A124" s="213"/>
      <c r="B124" s="466"/>
      <c r="C124" s="7"/>
      <c r="D124" s="428"/>
      <c r="E124" s="428"/>
      <c r="F124" s="7"/>
      <c r="G124" s="7"/>
      <c r="H124" s="3018" t="s">
        <v>5287</v>
      </c>
      <c r="J124" s="213"/>
      <c r="K124" s="213"/>
      <c r="L124" s="213"/>
      <c r="M124" s="213"/>
      <c r="N124" s="213"/>
      <c r="O124" s="213"/>
      <c r="P124" s="213"/>
      <c r="Q124" s="641"/>
      <c r="R124" s="641"/>
      <c r="S124" s="641"/>
      <c r="T124" s="641"/>
      <c r="U124" s="213"/>
      <c r="V124" s="216">
        <v>1</v>
      </c>
    </row>
    <row r="125" spans="1:22" s="212" customFormat="1">
      <c r="A125" s="213"/>
      <c r="B125" s="3018" t="s">
        <v>5298</v>
      </c>
      <c r="C125" s="7"/>
      <c r="D125" s="428"/>
      <c r="E125" s="428"/>
      <c r="F125" s="7"/>
      <c r="G125" s="7"/>
      <c r="H125" s="3018" t="s">
        <v>5288</v>
      </c>
      <c r="J125" s="213"/>
      <c r="K125" s="213"/>
      <c r="L125" s="213"/>
      <c r="M125" s="213"/>
      <c r="N125" s="213"/>
      <c r="O125" s="213"/>
      <c r="P125" s="213"/>
      <c r="Q125" s="641"/>
      <c r="R125" s="641"/>
      <c r="S125" s="641"/>
      <c r="T125" s="641"/>
      <c r="U125" s="213"/>
      <c r="V125" s="216">
        <v>1</v>
      </c>
    </row>
    <row r="126" spans="1:22" s="212" customFormat="1">
      <c r="A126" s="213"/>
      <c r="B126" s="3018" t="s">
        <v>5300</v>
      </c>
      <c r="C126" s="7"/>
      <c r="D126" s="428"/>
      <c r="E126" s="428"/>
      <c r="F126" s="7"/>
      <c r="G126" s="7"/>
      <c r="H126" s="428"/>
      <c r="J126" s="213"/>
      <c r="K126" s="213"/>
      <c r="L126" s="213"/>
      <c r="M126" s="213"/>
      <c r="N126" s="213"/>
      <c r="O126" s="213"/>
      <c r="P126" s="213"/>
      <c r="Q126" s="641"/>
      <c r="R126" s="641"/>
      <c r="S126" s="641"/>
      <c r="T126" s="641"/>
      <c r="U126" s="213"/>
      <c r="V126" s="216">
        <v>1</v>
      </c>
    </row>
    <row r="127" spans="1:22" s="212" customFormat="1" ht="18">
      <c r="A127" s="213"/>
      <c r="B127" s="3018" t="s">
        <v>5301</v>
      </c>
      <c r="C127" s="7"/>
      <c r="D127" s="428"/>
      <c r="E127" s="428"/>
      <c r="F127" s="7"/>
      <c r="G127" s="7"/>
      <c r="H127" s="3017" t="s">
        <v>5291</v>
      </c>
      <c r="J127" s="213"/>
      <c r="K127" s="213"/>
      <c r="L127" s="213"/>
      <c r="M127" s="213"/>
      <c r="N127" s="213"/>
      <c r="O127" s="213"/>
      <c r="P127" s="213"/>
      <c r="Q127" s="641"/>
      <c r="R127" s="641"/>
      <c r="S127" s="641"/>
      <c r="T127" s="641"/>
      <c r="U127" s="213"/>
      <c r="V127" s="216">
        <v>1</v>
      </c>
    </row>
    <row r="128" spans="1:22" s="212" customFormat="1">
      <c r="A128" s="213"/>
      <c r="B128" s="428"/>
      <c r="C128" s="428"/>
      <c r="D128" s="428"/>
      <c r="E128" s="428"/>
      <c r="F128" s="7"/>
      <c r="G128" s="7"/>
      <c r="H128" s="428"/>
      <c r="J128" s="213"/>
      <c r="K128" s="213"/>
      <c r="L128" s="213"/>
      <c r="M128" s="213"/>
      <c r="N128" s="213"/>
      <c r="O128" s="213"/>
      <c r="P128" s="213"/>
      <c r="Q128" s="641"/>
      <c r="R128" s="641"/>
      <c r="S128" s="641"/>
      <c r="T128" s="641"/>
      <c r="U128" s="213"/>
      <c r="V128" s="216">
        <v>1</v>
      </c>
    </row>
    <row r="129" spans="1:22" s="212" customFormat="1">
      <c r="A129" s="213"/>
      <c r="B129" s="3018" t="s">
        <v>5303</v>
      </c>
      <c r="C129" s="7"/>
      <c r="D129" s="428"/>
      <c r="E129" s="428"/>
      <c r="F129" s="7"/>
      <c r="G129" s="7"/>
      <c r="H129" s="428" t="s">
        <v>5294</v>
      </c>
      <c r="J129" s="213"/>
      <c r="K129" s="213"/>
      <c r="L129" s="213"/>
      <c r="M129" s="213"/>
      <c r="N129" s="213"/>
      <c r="O129" s="213"/>
      <c r="P129" s="213"/>
      <c r="Q129" s="641"/>
      <c r="R129" s="641"/>
      <c r="S129" s="641"/>
      <c r="T129" s="641"/>
      <c r="U129" s="213"/>
      <c r="V129" s="216">
        <v>1</v>
      </c>
    </row>
    <row r="130" spans="1:22" s="212" customFormat="1">
      <c r="A130" s="213"/>
      <c r="B130" s="466" t="s">
        <v>5305</v>
      </c>
      <c r="C130" s="7"/>
      <c r="D130" s="428"/>
      <c r="E130" s="428"/>
      <c r="F130" s="7"/>
      <c r="G130" s="7"/>
      <c r="H130" s="466"/>
      <c r="J130" s="213"/>
      <c r="K130" s="213"/>
      <c r="L130" s="213"/>
      <c r="M130" s="213"/>
      <c r="N130" s="213"/>
      <c r="O130" s="213"/>
      <c r="P130" s="213"/>
      <c r="Q130" s="641"/>
      <c r="R130" s="641"/>
      <c r="S130" s="641"/>
      <c r="T130" s="641"/>
      <c r="U130" s="213"/>
      <c r="V130" s="216">
        <v>1</v>
      </c>
    </row>
    <row r="131" spans="1:22" s="212" customFormat="1">
      <c r="A131" s="213"/>
      <c r="B131" s="466" t="s">
        <v>5307</v>
      </c>
      <c r="C131" s="7"/>
      <c r="D131" s="428"/>
      <c r="E131" s="428"/>
      <c r="F131" s="7"/>
      <c r="G131" s="7"/>
      <c r="H131" s="3018" t="s">
        <v>5296</v>
      </c>
      <c r="J131" s="213"/>
      <c r="K131" s="213"/>
      <c r="L131" s="213"/>
      <c r="M131" s="213"/>
      <c r="N131" s="213"/>
      <c r="O131" s="213"/>
      <c r="P131" s="213"/>
      <c r="Q131" s="641"/>
      <c r="R131" s="641"/>
      <c r="S131" s="641"/>
      <c r="T131" s="641"/>
      <c r="U131" s="213"/>
      <c r="V131" s="216">
        <v>1</v>
      </c>
    </row>
    <row r="132" spans="1:22" s="212" customFormat="1">
      <c r="A132" s="213"/>
      <c r="B132" s="466" t="s">
        <v>5309</v>
      </c>
      <c r="C132" s="7"/>
      <c r="D132" s="428"/>
      <c r="E132" s="428"/>
      <c r="F132" s="7"/>
      <c r="G132" s="7"/>
      <c r="H132" s="3018" t="s">
        <v>5297</v>
      </c>
      <c r="I132" s="213"/>
      <c r="J132" s="213"/>
      <c r="K132" s="213"/>
      <c r="L132" s="213"/>
      <c r="M132" s="213"/>
      <c r="N132" s="213"/>
      <c r="O132" s="213"/>
      <c r="P132" s="213"/>
      <c r="Q132" s="641"/>
      <c r="R132" s="641"/>
      <c r="S132" s="641"/>
      <c r="T132" s="641"/>
      <c r="U132" s="213"/>
      <c r="V132" s="216">
        <v>1</v>
      </c>
    </row>
    <row r="133" spans="1:22">
      <c r="B133" s="466" t="s">
        <v>5310</v>
      </c>
      <c r="C133" s="7"/>
      <c r="D133" s="428"/>
      <c r="E133" s="428"/>
      <c r="F133" s="7"/>
      <c r="G133" s="7"/>
      <c r="H133" s="3018" t="s">
        <v>5299</v>
      </c>
      <c r="I133" s="213"/>
      <c r="Q133" s="641"/>
      <c r="R133" s="641"/>
      <c r="S133" s="641"/>
      <c r="T133" s="641"/>
      <c r="V133" s="216">
        <v>1</v>
      </c>
    </row>
    <row r="134" spans="1:22">
      <c r="B134" s="3018" t="s">
        <v>5311</v>
      </c>
      <c r="C134" s="7"/>
      <c r="D134" s="428"/>
      <c r="E134" s="428"/>
      <c r="F134" s="7"/>
      <c r="G134" s="7"/>
      <c r="H134" s="428"/>
      <c r="I134" s="213"/>
      <c r="Q134" s="641"/>
      <c r="R134" s="641"/>
      <c r="S134" s="641"/>
      <c r="T134" s="641"/>
      <c r="V134" s="216">
        <v>1</v>
      </c>
    </row>
    <row r="135" spans="1:22" ht="18">
      <c r="B135" s="466" t="s">
        <v>5312</v>
      </c>
      <c r="C135" s="7"/>
      <c r="D135" s="428"/>
      <c r="E135" s="428"/>
      <c r="F135" s="7"/>
      <c r="G135" s="7"/>
      <c r="H135" s="3017" t="s">
        <v>5302</v>
      </c>
      <c r="I135" s="212"/>
      <c r="Q135" s="641"/>
      <c r="R135" s="641"/>
      <c r="S135" s="641"/>
      <c r="T135" s="641"/>
      <c r="V135" s="216">
        <v>1</v>
      </c>
    </row>
    <row r="136" spans="1:22">
      <c r="B136" s="428"/>
      <c r="C136" s="428"/>
      <c r="D136" s="428"/>
      <c r="E136" s="428"/>
      <c r="F136" s="7"/>
      <c r="G136" s="7"/>
      <c r="H136" s="428"/>
      <c r="I136" s="212"/>
      <c r="Q136" s="641"/>
      <c r="R136" s="641"/>
      <c r="S136" s="641"/>
      <c r="T136" s="641"/>
      <c r="V136" s="216">
        <v>1</v>
      </c>
    </row>
    <row r="137" spans="1:22">
      <c r="B137" s="3018" t="s">
        <v>5313</v>
      </c>
      <c r="C137" s="7"/>
      <c r="D137" s="428"/>
      <c r="E137" s="428"/>
      <c r="F137" s="7"/>
      <c r="G137" s="7"/>
      <c r="H137" s="428" t="s">
        <v>5304</v>
      </c>
      <c r="I137" s="212"/>
      <c r="Q137" s="641"/>
      <c r="R137" s="641"/>
      <c r="S137" s="641"/>
      <c r="T137" s="641"/>
      <c r="V137" s="216">
        <v>1</v>
      </c>
    </row>
    <row r="138" spans="1:22">
      <c r="B138" s="3018" t="s">
        <v>5314</v>
      </c>
      <c r="C138" s="7"/>
      <c r="D138" s="428"/>
      <c r="E138" s="428"/>
      <c r="F138" s="7"/>
      <c r="G138" s="7"/>
      <c r="H138" s="428" t="s">
        <v>5306</v>
      </c>
      <c r="I138" s="212"/>
      <c r="Q138" s="641"/>
      <c r="R138" s="641"/>
      <c r="S138" s="641"/>
      <c r="T138" s="641"/>
      <c r="V138" s="216">
        <v>1</v>
      </c>
    </row>
    <row r="139" spans="1:22">
      <c r="B139" s="3018" t="s">
        <v>5315</v>
      </c>
      <c r="C139" s="7"/>
      <c r="D139" s="428"/>
      <c r="E139" s="428"/>
      <c r="F139" s="7"/>
      <c r="G139" s="7"/>
      <c r="H139" s="428" t="s">
        <v>5308</v>
      </c>
      <c r="I139" s="212"/>
      <c r="Q139" s="641"/>
      <c r="R139" s="641"/>
      <c r="S139" s="641"/>
      <c r="T139" s="641"/>
      <c r="V139" s="216">
        <v>1</v>
      </c>
    </row>
    <row r="140" spans="1:22">
      <c r="B140" s="3018" t="s">
        <v>5316</v>
      </c>
      <c r="C140" s="7"/>
      <c r="D140" s="428"/>
      <c r="E140" s="428"/>
      <c r="F140" s="7"/>
      <c r="G140" s="7"/>
      <c r="Q140" s="641"/>
      <c r="R140" s="641"/>
      <c r="S140" s="641"/>
      <c r="T140" s="641"/>
      <c r="V140" s="216">
        <v>1</v>
      </c>
    </row>
    <row r="141" spans="1:22">
      <c r="B141" s="428" t="s">
        <v>5317</v>
      </c>
      <c r="C141" s="7"/>
      <c r="D141" s="428"/>
      <c r="E141" s="428"/>
      <c r="F141" s="7"/>
      <c r="G141" s="7"/>
      <c r="Q141" s="641"/>
      <c r="R141" s="641"/>
      <c r="S141" s="641"/>
      <c r="T141" s="641"/>
      <c r="V141" s="216">
        <v>1</v>
      </c>
    </row>
    <row r="142" spans="1:22">
      <c r="Q142" s="641"/>
      <c r="R142" s="641"/>
      <c r="S142" s="641"/>
      <c r="T142" s="641"/>
      <c r="V142" s="216">
        <v>1</v>
      </c>
    </row>
    <row r="143" spans="1:22" ht="15.75">
      <c r="B143" s="212"/>
      <c r="C143" s="212"/>
      <c r="D143" s="212"/>
      <c r="E143" s="3021"/>
      <c r="F143" s="212"/>
      <c r="G143" s="212"/>
      <c r="Q143" s="641"/>
      <c r="R143" s="641"/>
      <c r="S143" s="641"/>
      <c r="T143" s="641"/>
      <c r="V143" s="216">
        <v>1</v>
      </c>
    </row>
    <row r="144" spans="1:22" ht="15.75">
      <c r="B144" s="212"/>
      <c r="C144" s="212"/>
      <c r="D144" s="212"/>
      <c r="E144" s="3021"/>
      <c r="F144" s="212"/>
      <c r="G144" s="212"/>
      <c r="Q144" s="641"/>
      <c r="R144" s="641"/>
      <c r="S144" s="641"/>
      <c r="T144" s="641"/>
      <c r="V144" s="629" t="s">
        <v>972</v>
      </c>
    </row>
    <row r="145" spans="1:24">
      <c r="A145" s="216">
        <v>1</v>
      </c>
      <c r="B145" s="216">
        <v>1</v>
      </c>
      <c r="C145" s="216">
        <v>1</v>
      </c>
      <c r="D145" s="216">
        <v>1</v>
      </c>
      <c r="E145" s="216">
        <v>1</v>
      </c>
      <c r="F145" s="216">
        <v>1</v>
      </c>
      <c r="G145" s="216">
        <v>1</v>
      </c>
      <c r="H145" s="216">
        <v>1</v>
      </c>
      <c r="I145" s="216">
        <v>1</v>
      </c>
      <c r="J145" s="216">
        <v>1</v>
      </c>
      <c r="K145" s="216">
        <v>1</v>
      </c>
      <c r="L145" s="216">
        <v>1</v>
      </c>
      <c r="M145" s="216">
        <v>1</v>
      </c>
      <c r="N145" s="216">
        <v>1</v>
      </c>
      <c r="O145" s="216">
        <v>1</v>
      </c>
      <c r="P145" s="216">
        <v>1</v>
      </c>
      <c r="Q145" s="216">
        <v>1</v>
      </c>
      <c r="R145" s="216">
        <v>1</v>
      </c>
      <c r="S145" s="216">
        <v>1</v>
      </c>
      <c r="T145" s="216">
        <v>1</v>
      </c>
      <c r="U145" s="216">
        <v>1</v>
      </c>
      <c r="V145" s="1" t="str">
        <f>ADDRESS(ROW(),COLUMN(),4)</f>
        <v>V145</v>
      </c>
      <c r="W145" s="630"/>
      <c r="X145" s="631" t="str">
        <f>ADDRESS(ROW(),COLUMN(),4)</f>
        <v>X145</v>
      </c>
    </row>
  </sheetData>
  <mergeCells count="6">
    <mergeCell ref="B3:G4"/>
    <mergeCell ref="B75:G75"/>
    <mergeCell ref="B76:G76"/>
    <mergeCell ref="B98:B116"/>
    <mergeCell ref="B67:F68"/>
    <mergeCell ref="G67:G68"/>
  </mergeCells>
  <hyperlinks>
    <hyperlink ref="D77" r:id="rId1" xr:uid="{0794BEC8-577E-4DA4-AB81-28CE6A374FDF}"/>
    <hyperlink ref="C98" r:id="rId2" xr:uid="{C592DE3F-7670-462A-B144-2F55DA48B2D6}"/>
    <hyperlink ref="C99" r:id="rId3" xr:uid="{41AAC51F-2FE7-4C53-98C4-92C65696617C}"/>
    <hyperlink ref="C100" r:id="rId4" xr:uid="{A441F1A2-A531-41C0-A2E2-ED6CDE9298F7}"/>
    <hyperlink ref="C101" r:id="rId5" xr:uid="{EA9C308C-397B-4FE7-814C-A0E2A12A1625}"/>
    <hyperlink ref="C102" r:id="rId6" xr:uid="{09EF410F-9BD9-451D-9629-A98B7DCE003B}"/>
    <hyperlink ref="C103" r:id="rId7" xr:uid="{9C5477B6-EBFB-4182-AB9D-1B7FD9722EA6}"/>
    <hyperlink ref="C104" r:id="rId8" xr:uid="{97807108-8B76-41C4-9610-AC03E43A13E1}"/>
    <hyperlink ref="C105" r:id="rId9" xr:uid="{5AFF9D12-1954-4FCE-8D90-F9B3904FA774}"/>
    <hyperlink ref="C106" r:id="rId10" xr:uid="{43888B65-6729-4DEF-A49D-EC446A403EDC}"/>
    <hyperlink ref="C107" r:id="rId11" xr:uid="{EF1B1C97-56AC-4BD5-98F6-4B0E92B816C9}"/>
    <hyperlink ref="C108" r:id="rId12" xr:uid="{FF856E30-63D0-4A24-91C2-2415C2216403}"/>
    <hyperlink ref="C110" r:id="rId13" xr:uid="{07FF6FA1-F8F1-4CF9-B09B-04DE3EC4D36A}"/>
  </hyperlinks>
  <pageMargins left="0.7" right="0.7" top="0.75" bottom="0.75" header="0.3" footer="0.3"/>
  <pageSetup paperSize="9" orientation="portrait"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F63F1-824F-4572-A2DC-B068DEB33CA6}">
  <dimension ref="A1:CV408"/>
  <sheetViews>
    <sheetView zoomScaleNormal="100" workbookViewId="0">
      <selection activeCell="N17" sqref="N17"/>
    </sheetView>
  </sheetViews>
  <sheetFormatPr baseColWidth="10" defaultRowHeight="15"/>
  <cols>
    <col min="1" max="1" width="3.7109375" style="135" customWidth="1"/>
    <col min="2" max="2" width="14.140625" style="135" customWidth="1"/>
    <col min="3" max="3" width="11.7109375" style="135" customWidth="1"/>
    <col min="4" max="4" width="6.7109375" style="135" customWidth="1"/>
    <col min="5" max="5" width="11.42578125" style="135"/>
    <col min="6" max="6" width="6.7109375" style="135" customWidth="1"/>
    <col min="7" max="7" width="11.42578125" style="135"/>
    <col min="8" max="8" width="8.28515625" style="135" customWidth="1"/>
    <col min="9" max="9" width="11.42578125" style="135"/>
    <col min="10" max="10" width="7.85546875" style="135" customWidth="1"/>
    <col min="11" max="11" width="11.42578125" style="135"/>
    <col min="12" max="12" width="8" style="135" customWidth="1"/>
    <col min="13" max="13" width="11.42578125" style="135"/>
    <col min="14" max="14" width="7.28515625" style="135" customWidth="1"/>
    <col min="15" max="18" width="11.42578125" style="135"/>
    <col min="19" max="19" width="7.85546875" style="135" customWidth="1"/>
    <col min="20" max="21" width="11.42578125" style="135"/>
    <col min="22" max="22" width="7.42578125" style="135" customWidth="1"/>
    <col min="23" max="23" width="3.7109375" style="135" customWidth="1"/>
    <col min="24" max="27" width="11.7109375" style="135" customWidth="1"/>
    <col min="28" max="28" width="12.7109375" style="135" customWidth="1"/>
    <col min="29" max="29" width="40.7109375" style="135" customWidth="1"/>
    <col min="30" max="30" width="6.7109375" style="135" customWidth="1"/>
    <col min="31" max="31" width="3.7109375" style="135" customWidth="1"/>
    <col min="32" max="35" width="11.7109375" style="135" customWidth="1"/>
    <col min="36" max="36" width="12.7109375" style="135" customWidth="1"/>
    <col min="37" max="37" width="40.7109375" style="135" customWidth="1"/>
    <col min="38" max="38" width="10" style="135" customWidth="1"/>
    <col min="39" max="39" width="3.7109375" style="135" customWidth="1"/>
    <col min="40" max="43" width="11.7109375" style="135" customWidth="1"/>
    <col min="44" max="44" width="12.7109375" style="135" customWidth="1"/>
    <col min="45" max="45" width="40.7109375" style="135" customWidth="1"/>
    <col min="46" max="46" width="11.140625" style="135" customWidth="1"/>
    <col min="47" max="65" width="11.42578125" style="135"/>
    <col min="66" max="76" width="11.42578125" style="213"/>
    <col min="77" max="77" width="9.7109375" style="213" customWidth="1"/>
    <col min="78" max="78" width="23.7109375" style="213" customWidth="1"/>
    <col min="79" max="79" width="37.7109375" style="213" customWidth="1"/>
    <col min="80" max="82" width="8.7109375" style="213" customWidth="1"/>
    <col min="83" max="83" width="11.42578125" style="213"/>
    <col min="84" max="84" width="9.7109375" style="213" customWidth="1"/>
    <col min="85" max="85" width="23.7109375" style="213" customWidth="1"/>
    <col min="86" max="86" width="37.7109375" style="213" customWidth="1"/>
    <col min="87" max="89" width="8.7109375" style="213" customWidth="1"/>
    <col min="90" max="90" width="11.42578125" style="213"/>
    <col min="91" max="91" width="9.7109375" style="213" customWidth="1"/>
    <col min="92" max="92" width="23.7109375" style="213" customWidth="1"/>
    <col min="93" max="93" width="37.7109375" style="213" customWidth="1"/>
    <col min="94" max="96" width="8.7109375" style="213" customWidth="1"/>
    <col min="97" max="97" width="11.42578125" style="213"/>
    <col min="98" max="98" width="8.7109375" style="213" customWidth="1"/>
    <col min="99" max="99" width="11.42578125" style="212"/>
    <col min="100" max="100" width="43.5703125" style="212" customWidth="1"/>
    <col min="101" max="16384" width="11.42578125" style="135"/>
  </cols>
  <sheetData>
    <row r="1" spans="1:100">
      <c r="A1" s="2861" t="s">
        <v>5197</v>
      </c>
      <c r="BN1" s="584" t="str">
        <f t="shared" ref="BN1:CR1" si="0">SUBSTITUTE(ADDRESS(1,COLUMN(),4),"1","")</f>
        <v>BN</v>
      </c>
      <c r="BO1" s="584" t="str">
        <f t="shared" si="0"/>
        <v>BO</v>
      </c>
      <c r="BP1" s="584" t="str">
        <f t="shared" si="0"/>
        <v>BP</v>
      </c>
      <c r="BQ1" s="584" t="str">
        <f t="shared" si="0"/>
        <v>BQ</v>
      </c>
      <c r="BR1" s="584" t="str">
        <f t="shared" si="0"/>
        <v>BR</v>
      </c>
      <c r="BS1" s="584" t="str">
        <f t="shared" si="0"/>
        <v>BS</v>
      </c>
      <c r="BT1" s="584" t="str">
        <f t="shared" si="0"/>
        <v>BT</v>
      </c>
      <c r="BU1" s="584" t="str">
        <f t="shared" si="0"/>
        <v>BU</v>
      </c>
      <c r="BV1" s="584" t="str">
        <f t="shared" si="0"/>
        <v>BV</v>
      </c>
      <c r="BW1" s="584" t="str">
        <f t="shared" si="0"/>
        <v>BW</v>
      </c>
      <c r="BX1"/>
      <c r="BY1" s="584" t="str">
        <f t="shared" si="0"/>
        <v>BY</v>
      </c>
      <c r="BZ1" s="584" t="str">
        <f t="shared" si="0"/>
        <v>BZ</v>
      </c>
      <c r="CA1" s="584" t="str">
        <f t="shared" si="0"/>
        <v>CA</v>
      </c>
      <c r="CB1" s="584" t="str">
        <f t="shared" si="0"/>
        <v>CB</v>
      </c>
      <c r="CC1" s="584" t="str">
        <f t="shared" si="0"/>
        <v>CC</v>
      </c>
      <c r="CD1"/>
      <c r="CE1"/>
      <c r="CF1" s="584" t="str">
        <f t="shared" si="0"/>
        <v>CF</v>
      </c>
      <c r="CG1" s="584" t="str">
        <f t="shared" si="0"/>
        <v>CG</v>
      </c>
      <c r="CH1" s="584" t="str">
        <f t="shared" si="0"/>
        <v>CH</v>
      </c>
      <c r="CI1" s="584" t="str">
        <f t="shared" si="0"/>
        <v>CI</v>
      </c>
      <c r="CJ1" s="584" t="str">
        <f t="shared" si="0"/>
        <v>CJ</v>
      </c>
      <c r="CK1" s="584" t="str">
        <f t="shared" si="0"/>
        <v>CK</v>
      </c>
      <c r="CL1"/>
      <c r="CM1" s="584" t="str">
        <f t="shared" si="0"/>
        <v>CM</v>
      </c>
      <c r="CN1" s="584" t="str">
        <f t="shared" si="0"/>
        <v>CN</v>
      </c>
      <c r="CO1" s="584" t="str">
        <f t="shared" si="0"/>
        <v>CO</v>
      </c>
      <c r="CP1" s="584" t="str">
        <f t="shared" si="0"/>
        <v>CP</v>
      </c>
      <c r="CQ1" s="584" t="str">
        <f t="shared" si="0"/>
        <v>CQ</v>
      </c>
      <c r="CR1" s="584" t="str">
        <f t="shared" si="0"/>
        <v>CR</v>
      </c>
      <c r="CS1"/>
      <c r="CT1" s="216">
        <v>1</v>
      </c>
      <c r="CU1" s="584" t="str">
        <f>SUBSTITUTE(ADDRESS(1,COLUMN(),4),"1","")</f>
        <v>CU</v>
      </c>
      <c r="CV1" s="585" t="str">
        <f>SUBSTITUTE(ADDRESS(1,COLUMN(),4),"1","")</f>
        <v>CV</v>
      </c>
    </row>
    <row r="2" spans="1:100">
      <c r="B2" s="1967">
        <f ca="1">CELL("largeur",B2)</f>
        <v>13</v>
      </c>
      <c r="C2" s="1967">
        <f ca="1">CELL("largeur",C2)</f>
        <v>11</v>
      </c>
      <c r="E2" s="99"/>
      <c r="F2" s="99"/>
      <c r="G2" s="99"/>
      <c r="H2" s="99"/>
      <c r="I2" s="99"/>
      <c r="J2" s="99"/>
      <c r="K2" s="99"/>
      <c r="L2" s="99"/>
      <c r="M2" s="99"/>
      <c r="O2" s="99"/>
      <c r="T2" s="1967">
        <f ca="1">CELL("largeur",T2)</f>
        <v>11</v>
      </c>
      <c r="U2" s="1967">
        <f ca="1">CELL("largeur",U2)</f>
        <v>11</v>
      </c>
      <c r="W2" s="1967">
        <f t="shared" ref="W2:AC2" ca="1" si="1">CELL("largeur",W2)</f>
        <v>3</v>
      </c>
      <c r="X2" s="1967">
        <f t="shared" ca="1" si="1"/>
        <v>11</v>
      </c>
      <c r="Y2" s="1967">
        <f t="shared" ca="1" si="1"/>
        <v>11</v>
      </c>
      <c r="Z2" s="1967">
        <f t="shared" ca="1" si="1"/>
        <v>11</v>
      </c>
      <c r="AA2" s="1967">
        <f t="shared" ca="1" si="1"/>
        <v>11</v>
      </c>
      <c r="AB2" s="1967">
        <f t="shared" ca="1" si="1"/>
        <v>12</v>
      </c>
      <c r="AC2" s="1967">
        <f t="shared" ca="1" si="1"/>
        <v>40</v>
      </c>
      <c r="AE2" s="1967">
        <f t="shared" ref="AE2:AK2" ca="1" si="2">CELL("largeur",AE2)</f>
        <v>3</v>
      </c>
      <c r="AF2" s="1967">
        <f t="shared" ca="1" si="2"/>
        <v>11</v>
      </c>
      <c r="AG2" s="1967">
        <f t="shared" ca="1" si="2"/>
        <v>11</v>
      </c>
      <c r="AH2" s="1967">
        <f t="shared" ca="1" si="2"/>
        <v>11</v>
      </c>
      <c r="AI2" s="1967">
        <f t="shared" ca="1" si="2"/>
        <v>11</v>
      </c>
      <c r="AJ2" s="1967">
        <f t="shared" ca="1" si="2"/>
        <v>12</v>
      </c>
      <c r="AK2" s="1967">
        <f t="shared" ca="1" si="2"/>
        <v>40</v>
      </c>
      <c r="AM2" s="1967">
        <f t="shared" ref="AM2:AS2" ca="1" si="3">CELL("largeur",AM2)</f>
        <v>3</v>
      </c>
      <c r="AN2" s="1967">
        <f t="shared" ca="1" si="3"/>
        <v>11</v>
      </c>
      <c r="AO2" s="1967">
        <f t="shared" ca="1" si="3"/>
        <v>11</v>
      </c>
      <c r="AP2" s="1967">
        <f t="shared" ca="1" si="3"/>
        <v>11</v>
      </c>
      <c r="AQ2" s="1967">
        <f t="shared" ca="1" si="3"/>
        <v>11</v>
      </c>
      <c r="AR2" s="1967">
        <f t="shared" ca="1" si="3"/>
        <v>12</v>
      </c>
      <c r="AS2" s="1967">
        <f t="shared" ca="1" si="3"/>
        <v>40</v>
      </c>
      <c r="AV2" s="1967">
        <f ca="1">CELL("largeur",AV2)</f>
        <v>11</v>
      </c>
      <c r="AX2" s="1967">
        <f ca="1">CELL("largeur",AX2)</f>
        <v>11</v>
      </c>
      <c r="AZ2" s="1967">
        <f ca="1">CELL("largeur",AZ2)</f>
        <v>11</v>
      </c>
      <c r="BB2" s="1967">
        <f ca="1">CELL("largeur",BB2)</f>
        <v>11</v>
      </c>
      <c r="BD2" s="1967">
        <f ca="1">CELL("largeur",BD2)</f>
        <v>11</v>
      </c>
      <c r="BF2" s="1967">
        <f ca="1">CELL("largeur",BF2)</f>
        <v>11</v>
      </c>
      <c r="BH2" s="1967">
        <f ca="1">CELL("largeur",BH2)</f>
        <v>11</v>
      </c>
      <c r="BJ2" s="1967">
        <f ca="1">CELL("largeur",BJ2)</f>
        <v>11</v>
      </c>
      <c r="BL2" s="1967">
        <f ca="1">CELL("largeur",BL2)</f>
        <v>11</v>
      </c>
      <c r="BN2" s="4">
        <f t="shared" ref="BN2:BW2" ca="1" si="4">CELL("largeur",BN2)</f>
        <v>11</v>
      </c>
      <c r="BO2" s="4">
        <f t="shared" ca="1" si="4"/>
        <v>11</v>
      </c>
      <c r="BP2" s="4">
        <f t="shared" ca="1" si="4"/>
        <v>11</v>
      </c>
      <c r="BQ2" s="4">
        <f t="shared" ca="1" si="4"/>
        <v>11</v>
      </c>
      <c r="BR2" s="4">
        <f t="shared" ca="1" si="4"/>
        <v>11</v>
      </c>
      <c r="BS2" s="4">
        <f t="shared" ca="1" si="4"/>
        <v>11</v>
      </c>
      <c r="BT2" s="4">
        <f t="shared" ca="1" si="4"/>
        <v>11</v>
      </c>
      <c r="BU2" s="4">
        <f t="shared" ca="1" si="4"/>
        <v>11</v>
      </c>
      <c r="BV2" s="4">
        <f t="shared" ca="1" si="4"/>
        <v>11</v>
      </c>
      <c r="BW2" s="4">
        <f t="shared" ca="1" si="4"/>
        <v>11</v>
      </c>
      <c r="BX2"/>
      <c r="BY2" s="4">
        <f ca="1">CELL("largeur",BY2)</f>
        <v>9</v>
      </c>
      <c r="BZ2" s="4">
        <f ca="1">CELL("largeur",BZ2)</f>
        <v>23</v>
      </c>
      <c r="CA2" s="4">
        <f ca="1">CELL("largeur",CA2)</f>
        <v>37</v>
      </c>
      <c r="CB2" s="4">
        <f ca="1">CELL("largeur",CB2)</f>
        <v>8</v>
      </c>
      <c r="CC2" s="4">
        <f ca="1">CELL("largeur",CC2)</f>
        <v>8</v>
      </c>
      <c r="CD2"/>
      <c r="CE2"/>
      <c r="CF2" s="4">
        <f t="shared" ref="CF2:CK2" ca="1" si="5">CELL("largeur",CF2)</f>
        <v>9</v>
      </c>
      <c r="CG2" s="4">
        <f t="shared" ca="1" si="5"/>
        <v>23</v>
      </c>
      <c r="CH2" s="4">
        <f t="shared" ca="1" si="5"/>
        <v>37</v>
      </c>
      <c r="CI2" s="4">
        <f t="shared" ca="1" si="5"/>
        <v>8</v>
      </c>
      <c r="CJ2" s="4">
        <f t="shared" ca="1" si="5"/>
        <v>8</v>
      </c>
      <c r="CK2" s="4">
        <f t="shared" ca="1" si="5"/>
        <v>8</v>
      </c>
      <c r="CL2"/>
      <c r="CM2" s="4">
        <f t="shared" ref="CM2:CR2" ca="1" si="6">CELL("largeur",CM2)</f>
        <v>9</v>
      </c>
      <c r="CN2" s="4">
        <f t="shared" ca="1" si="6"/>
        <v>23</v>
      </c>
      <c r="CO2" s="4">
        <f t="shared" ca="1" si="6"/>
        <v>37</v>
      </c>
      <c r="CP2" s="4">
        <f t="shared" ca="1" si="6"/>
        <v>8</v>
      </c>
      <c r="CQ2" s="4">
        <f t="shared" ca="1" si="6"/>
        <v>8</v>
      </c>
      <c r="CR2" s="4">
        <f t="shared" ca="1" si="6"/>
        <v>8</v>
      </c>
      <c r="CS2"/>
      <c r="CT2" s="216">
        <v>1</v>
      </c>
      <c r="CU2" s="11"/>
      <c r="CV2" s="11" t="s">
        <v>2004</v>
      </c>
    </row>
    <row r="3" spans="1:100" ht="15.75">
      <c r="E3" s="99"/>
      <c r="F3" s="99"/>
      <c r="G3" s="99"/>
      <c r="H3" s="99"/>
      <c r="I3" s="99"/>
      <c r="J3" s="99"/>
      <c r="K3" s="99"/>
      <c r="L3" s="99"/>
      <c r="M3" s="99"/>
      <c r="O3" s="99"/>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c r="CT3" s="216">
        <v>1</v>
      </c>
      <c r="CU3" s="23" cm="1">
        <f t="array" aca="1" ref="CU3" ca="1">COUNTA(A1:CT408+COUNTBLANK(A1:CT408))</f>
        <v>39984</v>
      </c>
      <c r="CV3" s="24" t="str">
        <f>"cellules entre"&amp;" " &amp;A1&amp;" et  "&amp;CT408</f>
        <v>cellules entre A1 et  CT408</v>
      </c>
    </row>
    <row r="4" spans="1:100" ht="16.5" customHeight="1">
      <c r="B4" s="63" t="s">
        <v>69</v>
      </c>
      <c r="C4" s="312">
        <v>1E-3</v>
      </c>
      <c r="E4" s="300" t="s">
        <v>1280</v>
      </c>
      <c r="F4" s="314">
        <v>0</v>
      </c>
      <c r="G4" s="99"/>
      <c r="H4" s="3685" t="s">
        <v>1290</v>
      </c>
      <c r="I4" s="3686"/>
      <c r="J4" s="3686"/>
      <c r="K4" s="3686"/>
      <c r="L4" s="3686"/>
      <c r="M4" s="3687"/>
      <c r="N4" s="99"/>
      <c r="O4" s="99"/>
      <c r="P4" s="99"/>
      <c r="Q4" s="99"/>
      <c r="R4" s="99"/>
      <c r="S4" s="99"/>
      <c r="T4" s="182" t="s">
        <v>42</v>
      </c>
      <c r="U4" s="182" t="s">
        <v>103</v>
      </c>
      <c r="W4" s="182" t="s">
        <v>41</v>
      </c>
      <c r="X4" s="182" t="s">
        <v>42</v>
      </c>
      <c r="Y4" s="182" t="s">
        <v>103</v>
      </c>
      <c r="Z4" s="182"/>
      <c r="AA4" s="182" t="s">
        <v>104</v>
      </c>
      <c r="AB4" s="182" t="s">
        <v>105</v>
      </c>
      <c r="AC4" s="183" t="s">
        <v>106</v>
      </c>
      <c r="AE4" s="182" t="s">
        <v>41</v>
      </c>
      <c r="AF4" s="182" t="s">
        <v>42</v>
      </c>
      <c r="AG4" s="182" t="s">
        <v>103</v>
      </c>
      <c r="AH4" s="182" t="s">
        <v>104</v>
      </c>
      <c r="AI4" s="182"/>
      <c r="AJ4" s="182" t="s">
        <v>105</v>
      </c>
      <c r="AK4" s="183" t="s">
        <v>106</v>
      </c>
      <c r="AM4" s="182" t="s">
        <v>41</v>
      </c>
      <c r="AN4" s="182" t="s">
        <v>42</v>
      </c>
      <c r="AO4" s="182" t="s">
        <v>103</v>
      </c>
      <c r="AP4" s="182" t="s">
        <v>104</v>
      </c>
      <c r="AQ4" s="182"/>
      <c r="AR4" s="182" t="s">
        <v>105</v>
      </c>
      <c r="AS4" s="183" t="s">
        <v>106</v>
      </c>
      <c r="AV4" s="182" t="s">
        <v>42</v>
      </c>
      <c r="AX4" s="182" t="s">
        <v>103</v>
      </c>
      <c r="AZ4" s="182" t="s">
        <v>103</v>
      </c>
      <c r="BB4" s="182" t="s">
        <v>42</v>
      </c>
      <c r="BD4" s="182" t="s">
        <v>103</v>
      </c>
      <c r="BF4" s="182" t="s">
        <v>103</v>
      </c>
      <c r="BH4" s="182" t="s">
        <v>42</v>
      </c>
      <c r="BJ4" s="182" t="s">
        <v>103</v>
      </c>
      <c r="BL4" s="182" t="s">
        <v>103</v>
      </c>
      <c r="BN4" s="407"/>
      <c r="BO4" s="407"/>
      <c r="BP4" s="407"/>
      <c r="BQ4" s="407"/>
      <c r="BR4" s="407"/>
      <c r="BS4" s="407"/>
      <c r="BT4" s="407"/>
      <c r="BU4" s="407"/>
      <c r="BV4" s="407"/>
      <c r="BW4" s="407"/>
      <c r="BX4" s="407"/>
      <c r="BY4" s="407"/>
      <c r="BZ4" s="407"/>
      <c r="CA4" s="407"/>
      <c r="CB4" s="407"/>
      <c r="CC4" s="407"/>
      <c r="CD4" s="407"/>
      <c r="CE4" s="407"/>
      <c r="CF4" s="407"/>
      <c r="CG4" s="407"/>
      <c r="CH4" s="407"/>
      <c r="CI4" s="407"/>
      <c r="CJ4" s="407"/>
      <c r="CK4" s="407"/>
      <c r="CL4" s="407"/>
      <c r="CM4" s="407"/>
      <c r="CN4" s="407"/>
      <c r="CO4" s="407"/>
      <c r="CP4" s="407"/>
      <c r="CQ4" s="407"/>
      <c r="CR4" s="407"/>
      <c r="CS4" s="19"/>
      <c r="CT4" s="216">
        <v>1</v>
      </c>
      <c r="CU4" s="23">
        <f ca="1">COUNTA(A1:CT408)</f>
        <v>7905</v>
      </c>
      <c r="CV4" s="24" t="s">
        <v>2006</v>
      </c>
    </row>
    <row r="5" spans="1:100" ht="15.75">
      <c r="B5" s="111" t="s">
        <v>377</v>
      </c>
      <c r="C5" s="496">
        <v>1</v>
      </c>
      <c r="E5" s="300" t="s">
        <v>1286</v>
      </c>
      <c r="F5" s="314">
        <v>0</v>
      </c>
      <c r="G5" s="99"/>
      <c r="H5" s="3688"/>
      <c r="I5" s="3689"/>
      <c r="J5" s="3689"/>
      <c r="K5" s="3689"/>
      <c r="L5" s="3689"/>
      <c r="M5" s="3690"/>
      <c r="N5" s="99"/>
      <c r="O5" s="99"/>
      <c r="P5" s="99"/>
      <c r="Q5" s="99"/>
      <c r="R5" s="99"/>
      <c r="S5" s="99"/>
      <c r="BN5" s="407"/>
      <c r="BO5" s="407"/>
      <c r="BP5" s="407"/>
      <c r="BQ5" s="407"/>
      <c r="BR5" s="407"/>
      <c r="BS5" s="407"/>
      <c r="BT5" s="407"/>
      <c r="BU5" s="407"/>
      <c r="BV5" s="407"/>
      <c r="BW5" s="407"/>
      <c r="BX5" s="407"/>
      <c r="BY5" s="407"/>
      <c r="BZ5" s="407"/>
      <c r="CA5" s="407"/>
      <c r="CB5" s="407"/>
      <c r="CC5" s="407"/>
      <c r="CD5" s="407"/>
      <c r="CE5" s="407"/>
      <c r="CF5" s="2710"/>
      <c r="CG5" s="19"/>
      <c r="CH5" s="19"/>
      <c r="CI5" s="19"/>
      <c r="CJ5" s="407"/>
      <c r="CK5" s="407"/>
      <c r="CL5" s="407"/>
      <c r="CM5" s="407"/>
      <c r="CN5" s="407"/>
      <c r="CO5" s="407"/>
      <c r="CP5" s="407"/>
      <c r="CQ5" s="407"/>
      <c r="CR5" s="407"/>
      <c r="CS5" s="19"/>
      <c r="CT5" s="216">
        <v>1</v>
      </c>
      <c r="CU5" s="23">
        <f ca="1">COUNTBLANK(A1:CT408)</f>
        <v>32079</v>
      </c>
      <c r="CV5" s="24" t="s">
        <v>21</v>
      </c>
    </row>
    <row r="6" spans="1:100" ht="17.25" customHeight="1">
      <c r="B6" s="128" t="s">
        <v>70</v>
      </c>
      <c r="C6" s="496">
        <v>1</v>
      </c>
      <c r="E6" s="300" t="s">
        <v>1291</v>
      </c>
      <c r="F6" s="314">
        <v>0</v>
      </c>
      <c r="G6" s="99"/>
      <c r="H6" s="310" t="s">
        <v>731</v>
      </c>
      <c r="I6" s="246" t="s">
        <v>1287</v>
      </c>
      <c r="J6" s="101"/>
      <c r="K6" s="99"/>
      <c r="L6" s="99"/>
      <c r="M6" s="99"/>
      <c r="N6" s="99"/>
      <c r="O6" s="99"/>
      <c r="P6" s="99"/>
      <c r="Q6" s="99"/>
      <c r="R6" s="99"/>
      <c r="S6" s="99"/>
      <c r="V6" s="99"/>
      <c r="W6" s="3708" t="s">
        <v>200</v>
      </c>
      <c r="X6" s="3717" t="s">
        <v>1045</v>
      </c>
      <c r="Y6" s="3717"/>
      <c r="Z6" s="3717"/>
      <c r="AA6" s="3717"/>
      <c r="AB6" s="3717"/>
      <c r="AC6" s="3718"/>
      <c r="AD6" s="5"/>
      <c r="AE6" s="3699" t="s">
        <v>200</v>
      </c>
      <c r="AF6" s="3719" t="s">
        <v>1050</v>
      </c>
      <c r="AG6" s="3719"/>
      <c r="AH6" s="3719"/>
      <c r="AI6" s="3719"/>
      <c r="AJ6" s="3719"/>
      <c r="AK6" s="3720"/>
      <c r="AL6" s="5"/>
      <c r="AM6" s="3696" t="s">
        <v>200</v>
      </c>
      <c r="AN6" s="3715" t="s">
        <v>1051</v>
      </c>
      <c r="AO6" s="3715"/>
      <c r="AP6" s="3715"/>
      <c r="AQ6" s="3715"/>
      <c r="AR6" s="3715"/>
      <c r="AS6" s="3716"/>
      <c r="AU6" s="99"/>
      <c r="AV6" s="3711" t="s">
        <v>1367</v>
      </c>
      <c r="AW6" s="3711"/>
      <c r="AX6" s="3711"/>
      <c r="AY6" s="3711"/>
      <c r="AZ6" s="3711"/>
      <c r="BA6" s="3711"/>
      <c r="BB6" s="3711"/>
      <c r="BC6" s="3711"/>
      <c r="BD6" s="3711"/>
      <c r="BE6" s="3711"/>
      <c r="BF6" s="3711"/>
      <c r="BG6" s="3711"/>
      <c r="BH6" s="3711"/>
      <c r="BI6" s="3711"/>
      <c r="BJ6" s="3711"/>
      <c r="BK6" s="3711"/>
      <c r="BL6" s="3711"/>
      <c r="BM6" s="99"/>
      <c r="BN6" s="407"/>
      <c r="BO6" s="407"/>
      <c r="BP6" s="407"/>
      <c r="BQ6" s="407"/>
      <c r="BR6" s="407"/>
      <c r="BS6" s="407"/>
      <c r="BT6" s="407"/>
      <c r="BU6" s="407"/>
      <c r="BV6" s="407"/>
      <c r="BW6" s="407"/>
      <c r="BX6" s="407"/>
      <c r="BY6" s="407"/>
      <c r="BZ6" s="407"/>
      <c r="CA6" s="407"/>
      <c r="CB6" s="407"/>
      <c r="CC6" s="407"/>
      <c r="CD6" s="407"/>
      <c r="CE6" s="407"/>
      <c r="CF6" s="2710" t="s">
        <v>5168</v>
      </c>
      <c r="CG6" s="19"/>
      <c r="CH6" s="19"/>
      <c r="CI6" s="19"/>
      <c r="CJ6" s="407"/>
      <c r="CK6" s="407"/>
      <c r="CL6" s="407"/>
      <c r="CM6" s="407"/>
      <c r="CN6" s="407"/>
      <c r="CO6" s="407"/>
      <c r="CP6" s="407"/>
      <c r="CQ6" s="407"/>
      <c r="CR6" s="407"/>
      <c r="CS6" s="19"/>
      <c r="CT6" s="216">
        <v>1</v>
      </c>
      <c r="CU6" s="23">
        <f>SUM(CT1:CT406)+2</f>
        <v>408</v>
      </c>
      <c r="CV6" s="24" t="s">
        <v>392</v>
      </c>
    </row>
    <row r="7" spans="1:100" ht="15.75" customHeight="1">
      <c r="B7" s="128" t="s">
        <v>77</v>
      </c>
      <c r="C7" s="496">
        <v>0.1</v>
      </c>
      <c r="E7" s="3314" t="s">
        <v>724</v>
      </c>
      <c r="F7" s="496">
        <v>1E-3</v>
      </c>
      <c r="G7" s="99"/>
      <c r="H7" s="198" t="s">
        <v>730</v>
      </c>
      <c r="I7" s="246" t="s">
        <v>1287</v>
      </c>
      <c r="J7" s="101"/>
      <c r="K7" s="99"/>
      <c r="L7" s="99"/>
      <c r="M7" s="99"/>
      <c r="N7" s="99"/>
      <c r="O7" s="99"/>
      <c r="P7" s="99"/>
      <c r="Q7" s="99"/>
      <c r="R7" s="99"/>
      <c r="S7" s="99"/>
      <c r="T7" s="55"/>
      <c r="U7" s="55"/>
      <c r="V7" s="99"/>
      <c r="W7" s="3708"/>
      <c r="X7" s="3717"/>
      <c r="Y7" s="3717"/>
      <c r="Z7" s="3717"/>
      <c r="AA7" s="3717"/>
      <c r="AB7" s="3717"/>
      <c r="AC7" s="3718"/>
      <c r="AD7" s="5"/>
      <c r="AE7" s="3699"/>
      <c r="AF7" s="3719"/>
      <c r="AG7" s="3719"/>
      <c r="AH7" s="3719"/>
      <c r="AI7" s="3719"/>
      <c r="AJ7" s="3719"/>
      <c r="AK7" s="3720"/>
      <c r="AL7" s="5"/>
      <c r="AM7" s="3696"/>
      <c r="AN7" s="3715"/>
      <c r="AO7" s="3715"/>
      <c r="AP7" s="3715"/>
      <c r="AQ7" s="3715"/>
      <c r="AR7" s="3715"/>
      <c r="AS7" s="3716"/>
      <c r="AU7" s="99"/>
      <c r="AV7" s="114"/>
      <c r="AW7" s="114"/>
      <c r="AX7" s="3702" t="s">
        <v>1408</v>
      </c>
      <c r="AY7" s="3702"/>
      <c r="AZ7" s="3702"/>
      <c r="BA7" s="3702"/>
      <c r="BB7" s="3702"/>
      <c r="BC7" s="3702"/>
      <c r="BD7" s="3702"/>
      <c r="BE7" s="3702"/>
      <c r="BF7" s="3702"/>
      <c r="BG7" s="3702"/>
      <c r="BH7" s="3702"/>
      <c r="BI7" s="3702"/>
      <c r="BJ7" s="114"/>
      <c r="BK7" s="114"/>
      <c r="BL7" s="114"/>
      <c r="BM7" s="99"/>
      <c r="BN7" s="407"/>
      <c r="BO7" s="407"/>
      <c r="BP7" s="407"/>
      <c r="BQ7" s="407"/>
      <c r="BR7" s="407"/>
      <c r="BS7" s="407"/>
      <c r="BT7" s="407"/>
      <c r="BU7" s="407"/>
      <c r="BV7" s="407"/>
      <c r="BW7" s="407"/>
      <c r="BX7" s="407"/>
      <c r="BY7" s="407"/>
      <c r="BZ7" s="407"/>
      <c r="CA7" s="407"/>
      <c r="CB7" s="407"/>
      <c r="CC7" s="407"/>
      <c r="CD7" s="407"/>
      <c r="CE7" s="407"/>
      <c r="CF7" s="2711" t="s">
        <v>1269</v>
      </c>
      <c r="CG7" s="3692" t="s">
        <v>5169</v>
      </c>
      <c r="CH7" s="3692"/>
      <c r="CI7" s="3692"/>
      <c r="CJ7" s="407"/>
      <c r="CK7" s="407"/>
      <c r="CL7" s="407"/>
      <c r="CM7" s="407"/>
      <c r="CN7" s="407"/>
      <c r="CO7" s="407"/>
      <c r="CP7" s="407"/>
      <c r="CQ7" s="407"/>
      <c r="CR7" s="407"/>
      <c r="CS7" s="19"/>
      <c r="CT7" s="216">
        <v>1</v>
      </c>
      <c r="CU7" s="23">
        <f>SUM(A408:CS408)+1</f>
        <v>98</v>
      </c>
      <c r="CV7" s="24" t="s">
        <v>2009</v>
      </c>
    </row>
    <row r="8" spans="1:100" ht="15.75" customHeight="1">
      <c r="B8" s="128" t="s">
        <v>78</v>
      </c>
      <c r="C8" s="496">
        <v>0.01</v>
      </c>
      <c r="E8" s="3314" t="s">
        <v>5809</v>
      </c>
      <c r="F8" s="496">
        <v>6.5000000000000002E-2</v>
      </c>
      <c r="G8" s="99"/>
      <c r="H8" s="196" t="s">
        <v>90</v>
      </c>
      <c r="I8" s="246" t="s">
        <v>1288</v>
      </c>
      <c r="J8" s="101"/>
      <c r="K8" s="99"/>
      <c r="L8" s="99"/>
      <c r="M8" s="99"/>
      <c r="N8" s="99"/>
      <c r="O8" s="99"/>
      <c r="P8" s="99"/>
      <c r="Q8" s="99"/>
      <c r="R8" s="99"/>
      <c r="S8" s="99"/>
      <c r="T8" s="3709" t="s">
        <v>1042</v>
      </c>
      <c r="U8" s="3709"/>
      <c r="V8" s="99"/>
      <c r="W8" s="133"/>
      <c r="X8" s="133" t="s">
        <v>1283</v>
      </c>
      <c r="Y8" s="5"/>
      <c r="Z8" s="5"/>
      <c r="AA8" s="5"/>
      <c r="AB8" s="5"/>
      <c r="AC8" s="5"/>
      <c r="AD8" s="5"/>
      <c r="AE8" s="133"/>
      <c r="AF8" s="133" t="s">
        <v>1283</v>
      </c>
      <c r="AG8" s="5"/>
      <c r="AH8" s="5"/>
      <c r="AI8" s="5"/>
      <c r="AJ8" s="5"/>
      <c r="AK8" s="5"/>
      <c r="AL8" s="5"/>
      <c r="AM8" s="133"/>
      <c r="AN8" s="133" t="s">
        <v>1283</v>
      </c>
      <c r="AO8" s="5"/>
      <c r="AP8" s="5"/>
      <c r="AQ8" s="5"/>
      <c r="AR8" s="5"/>
      <c r="AS8" s="5"/>
      <c r="AU8" s="99"/>
      <c r="AX8" s="3702"/>
      <c r="AY8" s="3702"/>
      <c r="AZ8" s="3702"/>
      <c r="BA8" s="3702"/>
      <c r="BB8" s="3702"/>
      <c r="BC8" s="3702"/>
      <c r="BD8" s="3702"/>
      <c r="BE8" s="3702"/>
      <c r="BF8" s="3702"/>
      <c r="BG8" s="3702"/>
      <c r="BH8" s="3702"/>
      <c r="BI8" s="3702"/>
      <c r="BM8" s="99"/>
      <c r="BN8" s="407"/>
      <c r="BO8" s="407"/>
      <c r="BP8" s="407"/>
      <c r="BQ8" s="407"/>
      <c r="BR8" s="407"/>
      <c r="BS8" s="407"/>
      <c r="BT8" s="407"/>
      <c r="BU8" s="407"/>
      <c r="BV8" s="407"/>
      <c r="BW8" s="407"/>
      <c r="BX8" s="407"/>
      <c r="BY8" s="407"/>
      <c r="BZ8" s="407"/>
      <c r="CA8" s="407"/>
      <c r="CB8" s="407"/>
      <c r="CC8" s="407"/>
      <c r="CD8" s="407"/>
      <c r="CE8" s="407"/>
      <c r="CF8" s="407" t="s">
        <v>5170</v>
      </c>
      <c r="CG8" s="19"/>
      <c r="CH8" s="19"/>
      <c r="CI8" s="19"/>
      <c r="CJ8" s="407"/>
      <c r="CK8" s="407"/>
      <c r="CL8" s="407"/>
      <c r="CM8" s="407"/>
      <c r="CN8" s="407"/>
      <c r="CO8" s="407"/>
      <c r="CP8" s="407"/>
      <c r="CQ8" s="407"/>
      <c r="CR8" s="407"/>
      <c r="CS8" s="19"/>
      <c r="CT8" s="216">
        <v>1</v>
      </c>
    </row>
    <row r="9" spans="1:100" ht="15.75">
      <c r="B9" s="128" t="s">
        <v>79</v>
      </c>
      <c r="C9" s="496">
        <v>1E-3</v>
      </c>
      <c r="E9" s="3314" t="s">
        <v>727</v>
      </c>
      <c r="F9" s="496">
        <v>4.4999999999999998E-2</v>
      </c>
      <c r="G9" s="99"/>
      <c r="H9" s="196" t="s">
        <v>91</v>
      </c>
      <c r="I9" s="246" t="s">
        <v>1288</v>
      </c>
      <c r="J9" s="101"/>
      <c r="K9" s="99"/>
      <c r="L9" s="99"/>
      <c r="M9" s="99"/>
      <c r="N9" s="99"/>
      <c r="O9" s="99"/>
      <c r="P9" s="99"/>
      <c r="Q9" s="99"/>
      <c r="R9" s="99"/>
      <c r="S9" s="99"/>
      <c r="T9" s="3709"/>
      <c r="U9" s="3709"/>
      <c r="V9" s="99"/>
      <c r="W9" s="5"/>
      <c r="X9" s="5"/>
      <c r="Y9" s="5"/>
      <c r="Z9" s="5"/>
      <c r="AA9" s="5"/>
      <c r="AB9" s="5"/>
      <c r="AC9" s="5"/>
      <c r="AD9" s="5"/>
      <c r="AE9" s="5"/>
      <c r="AF9" s="5"/>
      <c r="AG9" s="5"/>
      <c r="AH9" s="5"/>
      <c r="AI9" s="5"/>
      <c r="AJ9" s="5"/>
      <c r="AK9" s="5"/>
      <c r="AL9" s="5"/>
      <c r="AM9" s="5"/>
      <c r="AN9" s="5"/>
      <c r="AO9" s="5"/>
      <c r="AP9" s="5"/>
      <c r="AQ9" s="5"/>
      <c r="AR9" s="5"/>
      <c r="AS9" s="5"/>
      <c r="AU9" s="99"/>
      <c r="BM9" s="99"/>
      <c r="BN9" s="407"/>
      <c r="BO9" s="407"/>
      <c r="BP9" s="407"/>
      <c r="BQ9" s="407"/>
      <c r="BR9" s="407"/>
      <c r="BS9" s="407"/>
      <c r="BT9" s="407"/>
      <c r="BU9" s="407"/>
      <c r="BV9" s="407"/>
      <c r="BW9" s="407"/>
      <c r="BX9" s="407"/>
      <c r="BY9" s="407"/>
      <c r="BZ9" s="407"/>
      <c r="CA9" s="407"/>
      <c r="CB9" s="407"/>
      <c r="CC9" s="407"/>
      <c r="CD9" s="407"/>
      <c r="CE9" s="407"/>
      <c r="CF9" s="2711" t="s">
        <v>1269</v>
      </c>
      <c r="CG9" s="3692" t="s">
        <v>5171</v>
      </c>
      <c r="CH9" s="3692"/>
      <c r="CI9" s="3692"/>
      <c r="CJ9" s="407"/>
      <c r="CK9" s="407"/>
      <c r="CL9" s="407"/>
      <c r="CM9" s="407"/>
      <c r="CN9" s="407"/>
      <c r="CO9" s="407"/>
      <c r="CP9" s="407"/>
      <c r="CQ9" s="407"/>
      <c r="CR9" s="407"/>
      <c r="CS9" s="19"/>
      <c r="CT9" s="216">
        <v>1</v>
      </c>
    </row>
    <row r="10" spans="1:100" ht="16.5" customHeight="1" thickBot="1">
      <c r="B10" s="197" t="s">
        <v>731</v>
      </c>
      <c r="C10" s="313">
        <v>0.25</v>
      </c>
      <c r="E10" s="3314" t="s">
        <v>5810</v>
      </c>
      <c r="F10" s="496">
        <v>0.03</v>
      </c>
      <c r="G10" s="99"/>
      <c r="H10" s="114"/>
      <c r="I10" s="55"/>
      <c r="J10" s="101"/>
      <c r="K10" s="99"/>
      <c r="L10" s="99"/>
      <c r="M10" s="99"/>
      <c r="N10" s="99"/>
      <c r="O10" s="99"/>
      <c r="P10" s="99"/>
      <c r="Q10" s="99"/>
      <c r="R10" s="99"/>
      <c r="S10" s="99"/>
      <c r="T10" s="101"/>
      <c r="U10" s="101"/>
      <c r="V10" s="99"/>
      <c r="W10" s="3708" t="s">
        <v>200</v>
      </c>
      <c r="X10" s="3697" t="s">
        <v>1793</v>
      </c>
      <c r="Y10" s="3697"/>
      <c r="Z10" s="3697"/>
      <c r="AA10" s="3697"/>
      <c r="AB10" s="3697"/>
      <c r="AC10" s="3698"/>
      <c r="AD10" s="5"/>
      <c r="AE10" s="3699" t="s">
        <v>200</v>
      </c>
      <c r="AF10" s="3700" t="s">
        <v>1798</v>
      </c>
      <c r="AG10" s="3700"/>
      <c r="AH10" s="3700"/>
      <c r="AI10" s="3700"/>
      <c r="AJ10" s="3700"/>
      <c r="AK10" s="3701"/>
      <c r="AL10" s="5"/>
      <c r="AM10" s="3696" t="s">
        <v>200</v>
      </c>
      <c r="AN10" s="3703" t="s">
        <v>1807</v>
      </c>
      <c r="AO10" s="3703"/>
      <c r="AP10" s="3703"/>
      <c r="AQ10" s="3703"/>
      <c r="AR10" s="3703"/>
      <c r="AS10" s="3704"/>
      <c r="AT10" s="34" t="s">
        <v>1268</v>
      </c>
      <c r="AU10" s="370"/>
      <c r="AV10" s="3712" t="s">
        <v>1398</v>
      </c>
      <c r="AW10" s="3712"/>
      <c r="AX10" s="3712"/>
      <c r="AY10" s="3712"/>
      <c r="AZ10" s="3712"/>
      <c r="BA10" s="99"/>
      <c r="BB10" s="3713" t="s">
        <v>1399</v>
      </c>
      <c r="BC10" s="3713"/>
      <c r="BD10" s="3713"/>
      <c r="BE10" s="3713"/>
      <c r="BF10" s="3713"/>
      <c r="BG10" s="99"/>
      <c r="BH10" s="3714" t="s">
        <v>1400</v>
      </c>
      <c r="BI10" s="3714"/>
      <c r="BJ10" s="3714"/>
      <c r="BK10" s="3714"/>
      <c r="BL10" s="3714"/>
      <c r="BM10" s="34"/>
      <c r="BN10" s="407"/>
      <c r="BO10" s="407"/>
      <c r="BP10" s="407"/>
      <c r="BQ10" s="407"/>
      <c r="BR10" s="407"/>
      <c r="BS10" s="407"/>
      <c r="BT10" s="407"/>
      <c r="BU10" s="407"/>
      <c r="BV10" s="407"/>
      <c r="BW10" s="407"/>
      <c r="BX10" s="407"/>
      <c r="BY10" s="407"/>
      <c r="BZ10" s="407"/>
      <c r="CA10" s="407"/>
      <c r="CB10" s="407"/>
      <c r="CC10" s="407"/>
      <c r="CD10" s="407"/>
      <c r="CE10" s="407"/>
      <c r="CF10" s="407" t="s">
        <v>5172</v>
      </c>
      <c r="CG10" s="19"/>
      <c r="CH10" s="19"/>
      <c r="CI10" s="19"/>
      <c r="CJ10" s="407"/>
      <c r="CK10" s="407"/>
      <c r="CL10" s="407"/>
      <c r="CM10" s="407"/>
      <c r="CN10" s="407"/>
      <c r="CO10" s="407"/>
      <c r="CP10" s="407"/>
      <c r="CQ10" s="407"/>
      <c r="CR10" s="407"/>
      <c r="CS10" s="19"/>
      <c r="CT10" s="216">
        <v>1</v>
      </c>
    </row>
    <row r="11" spans="1:100" ht="15.75" customHeight="1">
      <c r="B11" s="198" t="s">
        <v>730</v>
      </c>
      <c r="C11" s="313">
        <v>0.5</v>
      </c>
      <c r="E11" s="3314" t="s">
        <v>725</v>
      </c>
      <c r="F11" s="496">
        <v>0.15</v>
      </c>
      <c r="G11" s="99"/>
      <c r="H11" s="3679" t="s">
        <v>1293</v>
      </c>
      <c r="I11" s="3680"/>
      <c r="J11" s="3680"/>
      <c r="K11" s="3681"/>
      <c r="L11" s="99"/>
      <c r="M11" s="99"/>
      <c r="N11" s="99"/>
      <c r="O11" s="99"/>
      <c r="P11" s="99"/>
      <c r="Q11" s="3691" t="s">
        <v>839</v>
      </c>
      <c r="R11" s="3691"/>
      <c r="S11" s="99"/>
      <c r="T11" s="3710" t="s">
        <v>320</v>
      </c>
      <c r="U11" s="3710"/>
      <c r="V11" s="99"/>
      <c r="W11" s="3708"/>
      <c r="X11" s="3697"/>
      <c r="Y11" s="3697"/>
      <c r="Z11" s="3697"/>
      <c r="AA11" s="3697"/>
      <c r="AB11" s="3697"/>
      <c r="AC11" s="3698"/>
      <c r="AD11" s="5"/>
      <c r="AE11" s="3699"/>
      <c r="AF11" s="3700"/>
      <c r="AG11" s="3700"/>
      <c r="AH11" s="3700"/>
      <c r="AI11" s="3700"/>
      <c r="AJ11" s="3700"/>
      <c r="AK11" s="3701"/>
      <c r="AL11" s="5"/>
      <c r="AM11" s="3696"/>
      <c r="AN11" s="3703"/>
      <c r="AO11" s="3703"/>
      <c r="AP11" s="3703"/>
      <c r="AQ11" s="3703"/>
      <c r="AR11" s="3703"/>
      <c r="AS11" s="3704"/>
      <c r="AT11" s="34" t="s">
        <v>1268</v>
      </c>
      <c r="AU11" s="370"/>
      <c r="AV11" s="3712"/>
      <c r="AW11" s="3712"/>
      <c r="AX11" s="3712"/>
      <c r="AY11" s="3712"/>
      <c r="AZ11" s="3712"/>
      <c r="BA11" s="99"/>
      <c r="BB11" s="3713"/>
      <c r="BC11" s="3713"/>
      <c r="BD11" s="3713"/>
      <c r="BE11" s="3713"/>
      <c r="BF11" s="3713"/>
      <c r="BG11" s="99"/>
      <c r="BH11" s="3714"/>
      <c r="BI11" s="3714"/>
      <c r="BJ11" s="3714"/>
      <c r="BK11" s="3714"/>
      <c r="BL11" s="3714"/>
      <c r="BM11" s="34"/>
      <c r="BN11" s="3693" t="s">
        <v>5173</v>
      </c>
      <c r="BO11" s="3693"/>
      <c r="BP11" s="3693"/>
      <c r="BQ11" s="3693"/>
      <c r="BR11" s="3693"/>
      <c r="BS11" s="3693"/>
      <c r="BT11" s="3693"/>
      <c r="BU11" s="3693"/>
      <c r="BV11" s="407"/>
      <c r="BW11" s="407"/>
      <c r="BX11" s="407"/>
      <c r="BY11" s="35" t="s">
        <v>4433</v>
      </c>
      <c r="BZ11" s="407"/>
      <c r="CA11" s="407"/>
      <c r="CB11" s="407"/>
      <c r="CC11" s="407"/>
      <c r="CD11" s="407"/>
      <c r="CE11" s="407"/>
      <c r="CF11" s="2711" t="s">
        <v>1269</v>
      </c>
      <c r="CG11" s="3692" t="s">
        <v>5174</v>
      </c>
      <c r="CH11" s="3692"/>
      <c r="CI11" s="3692"/>
      <c r="CJ11" s="407"/>
      <c r="CK11" s="407"/>
      <c r="CL11" s="407"/>
      <c r="CM11" s="407"/>
      <c r="CN11" s="407"/>
      <c r="CO11" s="407"/>
      <c r="CP11" s="407"/>
      <c r="CQ11" s="407"/>
      <c r="CR11" s="407"/>
      <c r="CS11" s="19"/>
      <c r="CT11" s="216">
        <v>1</v>
      </c>
    </row>
    <row r="12" spans="1:100" ht="19.5" thickBot="1">
      <c r="B12" s="196" t="s">
        <v>90</v>
      </c>
      <c r="C12" s="496">
        <v>0.5</v>
      </c>
      <c r="E12" s="3314" t="s">
        <v>5811</v>
      </c>
      <c r="F12" s="496">
        <v>0.03</v>
      </c>
      <c r="G12" s="99"/>
      <c r="H12" s="3682"/>
      <c r="I12" s="3683"/>
      <c r="J12" s="3683"/>
      <c r="K12" s="3684"/>
      <c r="L12" s="99"/>
      <c r="M12" s="99"/>
      <c r="N12" s="99"/>
      <c r="O12" s="99"/>
      <c r="P12" s="99"/>
      <c r="Q12" s="112"/>
      <c r="R12" s="112"/>
      <c r="S12" s="99"/>
      <c r="V12" s="99"/>
      <c r="W12" s="5"/>
      <c r="X12" s="5"/>
      <c r="Y12" s="5"/>
      <c r="Z12" s="5"/>
      <c r="AA12" s="5"/>
      <c r="AB12" s="5"/>
      <c r="AC12" s="5"/>
      <c r="AD12" s="5"/>
      <c r="AE12" s="5"/>
      <c r="AF12" s="5"/>
      <c r="AG12" s="5"/>
      <c r="AH12" s="5"/>
      <c r="AI12" s="5"/>
      <c r="AJ12" s="5"/>
      <c r="AK12" s="5"/>
      <c r="AL12" s="5"/>
      <c r="AM12" s="5"/>
      <c r="AN12" s="5"/>
      <c r="AO12" s="5"/>
      <c r="AP12" s="5"/>
      <c r="AQ12" s="5"/>
      <c r="AR12" s="5"/>
      <c r="AS12" s="5"/>
      <c r="AU12" s="99"/>
      <c r="AX12" s="99"/>
      <c r="AY12" s="99"/>
      <c r="AZ12" s="99"/>
      <c r="BA12" s="99"/>
      <c r="BB12" s="114"/>
      <c r="BC12" s="55"/>
      <c r="BD12" s="114"/>
      <c r="BE12" s="114"/>
      <c r="BF12" s="55"/>
      <c r="BG12" s="99"/>
      <c r="BH12" s="114"/>
      <c r="BI12" s="291"/>
      <c r="BJ12" s="291"/>
      <c r="BK12" s="291"/>
      <c r="BL12" s="291"/>
      <c r="BM12" s="99"/>
      <c r="BN12" s="2712"/>
      <c r="BO12" s="2712"/>
      <c r="BP12" s="2712"/>
      <c r="BQ12" s="2712"/>
      <c r="BR12" s="2712"/>
      <c r="BS12" s="2712"/>
      <c r="BT12" s="2713" t="str">
        <f ca="1">"Page "&amp;_xlfn.SHEET()&amp;" sur "&amp;_xlfn.SHEETS()</f>
        <v>Page 3 sur 15</v>
      </c>
      <c r="BU12" s="2713"/>
      <c r="BV12" s="407"/>
      <c r="BW12" s="407"/>
      <c r="BX12" s="2711" t="s">
        <v>1269</v>
      </c>
      <c r="BY12" s="50" t="s">
        <v>4434</v>
      </c>
      <c r="BZ12" s="407"/>
      <c r="CA12" s="407"/>
      <c r="CB12" s="407"/>
      <c r="CC12" s="407"/>
      <c r="CD12" s="407"/>
      <c r="CE12" s="407">
        <v>0</v>
      </c>
      <c r="CF12" s="407" t="s">
        <v>5175</v>
      </c>
      <c r="CG12" s="407"/>
      <c r="CH12" s="407"/>
      <c r="CI12" s="407"/>
      <c r="CJ12" s="407"/>
      <c r="CK12" s="407"/>
      <c r="CL12" s="407"/>
      <c r="CM12" s="407"/>
      <c r="CN12" s="407"/>
      <c r="CO12" s="407"/>
      <c r="CP12" s="407"/>
      <c r="CQ12" s="407"/>
      <c r="CR12" s="407"/>
      <c r="CS12" s="19"/>
      <c r="CT12" s="216">
        <v>1</v>
      </c>
    </row>
    <row r="13" spans="1:100" ht="15.75" customHeight="1">
      <c r="B13" s="196" t="s">
        <v>91</v>
      </c>
      <c r="C13" s="496">
        <v>0.25</v>
      </c>
      <c r="E13" s="3314" t="s">
        <v>726</v>
      </c>
      <c r="F13" s="496">
        <v>0.04</v>
      </c>
      <c r="G13" s="99"/>
      <c r="H13" s="305" t="s">
        <v>1280</v>
      </c>
      <c r="I13" s="101" t="s">
        <v>1274</v>
      </c>
      <c r="J13" s="101"/>
      <c r="K13" s="99"/>
      <c r="L13" s="99"/>
      <c r="M13" s="99"/>
      <c r="N13" s="99"/>
      <c r="O13" s="99"/>
      <c r="P13" s="99"/>
      <c r="Q13" s="3691" t="s">
        <v>1043</v>
      </c>
      <c r="R13" s="3691"/>
      <c r="S13" s="99"/>
      <c r="T13" s="3710" t="s">
        <v>1046</v>
      </c>
      <c r="U13" s="3710"/>
      <c r="V13" s="99"/>
      <c r="W13" s="3708" t="s">
        <v>200</v>
      </c>
      <c r="X13" s="3697" t="s">
        <v>1794</v>
      </c>
      <c r="Y13" s="3697"/>
      <c r="Z13" s="3697"/>
      <c r="AA13" s="3697"/>
      <c r="AB13" s="3697"/>
      <c r="AC13" s="3698"/>
      <c r="AD13" s="5"/>
      <c r="AE13" s="3699" t="s">
        <v>200</v>
      </c>
      <c r="AF13" s="3700" t="s">
        <v>1799</v>
      </c>
      <c r="AG13" s="3700"/>
      <c r="AH13" s="3700"/>
      <c r="AI13" s="3700"/>
      <c r="AJ13" s="3700"/>
      <c r="AK13" s="3701"/>
      <c r="AL13" s="5"/>
      <c r="AM13" s="3696" t="s">
        <v>200</v>
      </c>
      <c r="AN13" s="3703" t="s">
        <v>1808</v>
      </c>
      <c r="AO13" s="3703"/>
      <c r="AP13" s="3703"/>
      <c r="AQ13" s="3703"/>
      <c r="AR13" s="3703"/>
      <c r="AS13" s="3704"/>
      <c r="AU13" s="99"/>
      <c r="AV13" s="577" t="s">
        <v>1346</v>
      </c>
      <c r="AW13" s="291"/>
      <c r="AX13" s="578" t="s">
        <v>1368</v>
      </c>
      <c r="AY13" s="291"/>
      <c r="AZ13" s="578" t="s">
        <v>1387</v>
      </c>
      <c r="BA13" s="99"/>
      <c r="BB13" s="575" t="s">
        <v>355</v>
      </c>
      <c r="BC13" s="291"/>
      <c r="BD13" s="576" t="s">
        <v>1374</v>
      </c>
      <c r="BE13" s="291"/>
      <c r="BF13" s="576" t="s">
        <v>1393</v>
      </c>
      <c r="BG13" s="99"/>
      <c r="BH13" s="573" t="s">
        <v>1357</v>
      </c>
      <c r="BI13" s="291"/>
      <c r="BJ13" s="574" t="s">
        <v>1379</v>
      </c>
      <c r="BK13" s="291"/>
      <c r="BL13" s="574" t="s">
        <v>1401</v>
      </c>
      <c r="BM13" s="99"/>
      <c r="BN13" s="2714">
        <v>1</v>
      </c>
      <c r="BO13" s="2715">
        <v>2</v>
      </c>
      <c r="BP13" s="2716">
        <v>3</v>
      </c>
      <c r="BQ13" s="2717">
        <v>4</v>
      </c>
      <c r="BR13" s="2718">
        <v>5</v>
      </c>
      <c r="BS13" s="2719">
        <v>6</v>
      </c>
      <c r="BT13" s="2720">
        <v>7</v>
      </c>
      <c r="BU13" s="2721">
        <v>8</v>
      </c>
      <c r="BV13" s="407"/>
      <c r="BW13" s="407"/>
      <c r="BY13" s="2722"/>
      <c r="BZ13" s="407"/>
      <c r="CA13" s="407"/>
      <c r="CB13" s="407"/>
      <c r="CC13" s="407"/>
      <c r="CD13" s="407"/>
      <c r="CE13" s="407"/>
      <c r="CF13" s="2711" t="s">
        <v>1269</v>
      </c>
      <c r="CG13" s="46" t="s">
        <v>5176</v>
      </c>
      <c r="CH13" s="407"/>
      <c r="CI13" s="407"/>
      <c r="CJ13" s="407"/>
      <c r="CK13" s="407"/>
      <c r="CL13" s="407"/>
      <c r="CM13" s="407"/>
      <c r="CN13" s="407"/>
      <c r="CO13" s="407"/>
      <c r="CP13" s="407"/>
      <c r="CQ13" s="407"/>
      <c r="CR13" s="407"/>
      <c r="CS13" s="19"/>
      <c r="CT13" s="216">
        <v>1</v>
      </c>
    </row>
    <row r="14" spans="1:100" ht="15.75">
      <c r="B14" s="116" t="s">
        <v>68</v>
      </c>
      <c r="C14" s="3050">
        <v>0.1</v>
      </c>
      <c r="E14" s="3314" t="s">
        <v>723</v>
      </c>
      <c r="F14" s="496">
        <v>0.01</v>
      </c>
      <c r="G14" s="99"/>
      <c r="H14" s="300" t="s">
        <v>1286</v>
      </c>
      <c r="I14" s="101" t="s">
        <v>1289</v>
      </c>
      <c r="J14" s="101"/>
      <c r="K14" s="99"/>
      <c r="L14" s="99"/>
      <c r="M14" s="99"/>
      <c r="N14" s="99"/>
      <c r="O14" s="99"/>
      <c r="P14" s="99"/>
      <c r="Q14" s="112"/>
      <c r="R14" s="112"/>
      <c r="S14" s="99"/>
      <c r="T14" s="114"/>
      <c r="U14" s="114"/>
      <c r="V14" s="99"/>
      <c r="W14" s="3708"/>
      <c r="X14" s="3697"/>
      <c r="Y14" s="3697"/>
      <c r="Z14" s="3697"/>
      <c r="AA14" s="3697"/>
      <c r="AB14" s="3697"/>
      <c r="AC14" s="3698"/>
      <c r="AD14" s="5"/>
      <c r="AE14" s="3699"/>
      <c r="AF14" s="3700"/>
      <c r="AG14" s="3700"/>
      <c r="AH14" s="3700"/>
      <c r="AI14" s="3700"/>
      <c r="AJ14" s="3700"/>
      <c r="AK14" s="3701"/>
      <c r="AL14" s="5"/>
      <c r="AM14" s="3696"/>
      <c r="AN14" s="3703"/>
      <c r="AO14" s="3703"/>
      <c r="AP14" s="3703"/>
      <c r="AQ14" s="3703"/>
      <c r="AR14" s="3703"/>
      <c r="AS14" s="3704"/>
      <c r="AU14" s="99"/>
      <c r="AW14" s="99"/>
      <c r="AX14" s="99"/>
      <c r="AY14" s="99"/>
      <c r="AZ14" s="99"/>
      <c r="BA14" s="99"/>
      <c r="BB14" s="114"/>
      <c r="BC14" s="55"/>
      <c r="BD14" s="55"/>
      <c r="BE14" s="114"/>
      <c r="BF14" s="55"/>
      <c r="BG14" s="99"/>
      <c r="BH14" s="114"/>
      <c r="BI14" s="291"/>
      <c r="BJ14" s="291"/>
      <c r="BK14" s="291"/>
      <c r="BL14" s="291"/>
      <c r="BM14" s="99"/>
      <c r="BN14" s="2723">
        <v>9</v>
      </c>
      <c r="BO14" s="2724">
        <v>10</v>
      </c>
      <c r="BP14" s="2725">
        <v>11</v>
      </c>
      <c r="BQ14" s="2726">
        <v>12</v>
      </c>
      <c r="BR14" s="2727">
        <v>13</v>
      </c>
      <c r="BS14" s="2728">
        <v>14</v>
      </c>
      <c r="BT14" s="2729">
        <v>15</v>
      </c>
      <c r="BU14" s="2730">
        <v>16</v>
      </c>
      <c r="BV14" s="407"/>
      <c r="BW14" s="407"/>
      <c r="BY14" s="35" t="s">
        <v>4427</v>
      </c>
      <c r="BZ14" s="407"/>
      <c r="CA14" s="407"/>
      <c r="CB14" s="407"/>
      <c r="CC14" s="407"/>
      <c r="CD14" s="407"/>
      <c r="CE14" s="407"/>
      <c r="CF14" s="407" t="s">
        <v>5177</v>
      </c>
      <c r="CG14" s="407"/>
      <c r="CH14" s="407"/>
      <c r="CI14" s="407"/>
      <c r="CJ14" s="407"/>
      <c r="CK14" s="407"/>
      <c r="CL14" s="407"/>
      <c r="CM14" s="407"/>
      <c r="CN14" s="407"/>
      <c r="CO14" s="407"/>
      <c r="CP14" s="407"/>
      <c r="CQ14" s="407"/>
      <c r="CR14" s="407"/>
      <c r="CS14" s="19"/>
      <c r="CT14" s="216">
        <v>1</v>
      </c>
    </row>
    <row r="15" spans="1:100" ht="15.75" customHeight="1">
      <c r="B15" s="99"/>
      <c r="C15" s="99"/>
      <c r="E15" s="3166" t="s">
        <v>225</v>
      </c>
      <c r="F15" s="496">
        <v>0.2</v>
      </c>
      <c r="G15" s="99"/>
      <c r="H15" s="300" t="s">
        <v>1291</v>
      </c>
      <c r="I15" s="101" t="s">
        <v>1292</v>
      </c>
      <c r="J15" s="101"/>
      <c r="K15" s="99"/>
      <c r="L15" s="99"/>
      <c r="M15" s="99"/>
      <c r="N15" s="99"/>
      <c r="O15" s="99"/>
      <c r="P15" s="99"/>
      <c r="Q15" s="3691" t="s">
        <v>1044</v>
      </c>
      <c r="R15" s="3691"/>
      <c r="S15" s="99"/>
      <c r="T15" s="55"/>
      <c r="U15" s="55"/>
      <c r="V15" s="99"/>
      <c r="W15" s="5"/>
      <c r="X15" s="5"/>
      <c r="Y15" s="5"/>
      <c r="Z15" s="5"/>
      <c r="AA15" s="5"/>
      <c r="AB15" s="5"/>
      <c r="AC15" s="5"/>
      <c r="AD15" s="5"/>
      <c r="AE15" s="5"/>
      <c r="AF15" s="5"/>
      <c r="AG15" s="5"/>
      <c r="AH15" s="5"/>
      <c r="AI15" s="5"/>
      <c r="AJ15" s="5"/>
      <c r="AK15" s="5"/>
      <c r="AL15" s="5"/>
      <c r="AM15" s="5"/>
      <c r="AN15" s="5"/>
      <c r="AO15" s="5"/>
      <c r="AP15" s="5"/>
      <c r="AQ15" s="5"/>
      <c r="AR15" s="5"/>
      <c r="AS15" s="5"/>
      <c r="AU15" s="99"/>
      <c r="AV15" s="579" t="s">
        <v>739</v>
      </c>
      <c r="AW15" s="291"/>
      <c r="AX15" s="578" t="s">
        <v>1369</v>
      </c>
      <c r="AY15" s="291"/>
      <c r="AZ15" s="578" t="s">
        <v>1388</v>
      </c>
      <c r="BA15" s="99"/>
      <c r="BB15" s="575" t="s">
        <v>1351</v>
      </c>
      <c r="BC15" s="291"/>
      <c r="BD15" s="576" t="s">
        <v>1375</v>
      </c>
      <c r="BE15" s="291"/>
      <c r="BF15" s="576" t="s">
        <v>1394</v>
      </c>
      <c r="BG15" s="99"/>
      <c r="BH15" s="573" t="s">
        <v>1358</v>
      </c>
      <c r="BI15" s="291"/>
      <c r="BJ15" s="574" t="s">
        <v>1380</v>
      </c>
      <c r="BK15" s="291"/>
      <c r="BL15" s="574" t="s">
        <v>1402</v>
      </c>
      <c r="BM15" s="99"/>
      <c r="BN15" s="2731">
        <v>17</v>
      </c>
      <c r="BO15" s="2732">
        <v>18</v>
      </c>
      <c r="BP15" s="2733">
        <v>19</v>
      </c>
      <c r="BQ15" s="2734">
        <v>20</v>
      </c>
      <c r="BR15" s="2735">
        <v>21</v>
      </c>
      <c r="BS15" s="2736">
        <v>22</v>
      </c>
      <c r="BT15" s="2737">
        <v>23</v>
      </c>
      <c r="BU15" s="2738">
        <v>24</v>
      </c>
      <c r="BV15" s="407"/>
      <c r="BW15" s="407"/>
      <c r="BX15" s="2711" t="s">
        <v>1269</v>
      </c>
      <c r="BY15" s="50" t="s">
        <v>4428</v>
      </c>
      <c r="BZ15" s="407"/>
      <c r="CA15" s="407"/>
      <c r="CB15" s="407"/>
      <c r="CC15" s="407"/>
      <c r="CD15" s="407"/>
      <c r="CE15" s="407"/>
      <c r="CF15" s="2711" t="s">
        <v>1269</v>
      </c>
      <c r="CG15" s="46" t="s">
        <v>5178</v>
      </c>
      <c r="CH15" s="407"/>
      <c r="CI15" s="407"/>
      <c r="CJ15" s="407"/>
      <c r="CK15" s="407"/>
      <c r="CL15" s="407"/>
      <c r="CM15" s="407"/>
      <c r="CN15" s="407"/>
      <c r="CO15" s="407"/>
      <c r="CP15" s="407"/>
      <c r="CQ15" s="407"/>
      <c r="CR15" s="407"/>
      <c r="CS15" s="19"/>
      <c r="CT15" s="216">
        <v>1</v>
      </c>
    </row>
    <row r="16" spans="1:100" ht="15.75" customHeight="1">
      <c r="B16" s="3160" t="s">
        <v>5764</v>
      </c>
      <c r="C16" s="496">
        <v>0.35</v>
      </c>
      <c r="E16" s="3166" t="s">
        <v>207</v>
      </c>
      <c r="F16" s="496">
        <v>0.15</v>
      </c>
      <c r="G16" s="99"/>
      <c r="H16" s="99"/>
      <c r="I16" s="99"/>
      <c r="J16" s="99"/>
      <c r="K16" s="99"/>
      <c r="L16" s="99"/>
      <c r="M16" s="99"/>
      <c r="N16" s="99"/>
      <c r="O16" s="99"/>
      <c r="P16" s="99"/>
      <c r="Q16" s="114"/>
      <c r="R16" s="114"/>
      <c r="S16" s="99"/>
      <c r="T16" s="55"/>
      <c r="U16" s="55"/>
      <c r="V16" s="99"/>
      <c r="W16" s="3708" t="s">
        <v>200</v>
      </c>
      <c r="X16" s="3697" t="s">
        <v>1795</v>
      </c>
      <c r="Y16" s="3697"/>
      <c r="Z16" s="3697"/>
      <c r="AA16" s="3697"/>
      <c r="AB16" s="3697"/>
      <c r="AC16" s="3698"/>
      <c r="AD16" s="5"/>
      <c r="AE16" s="3699" t="s">
        <v>200</v>
      </c>
      <c r="AF16" s="3700" t="s">
        <v>1800</v>
      </c>
      <c r="AG16" s="3700"/>
      <c r="AH16" s="3700"/>
      <c r="AI16" s="3700"/>
      <c r="AJ16" s="3700"/>
      <c r="AK16" s="3701"/>
      <c r="AL16" s="5"/>
      <c r="AM16" s="3696" t="s">
        <v>200</v>
      </c>
      <c r="AN16" s="3703" t="s">
        <v>1049</v>
      </c>
      <c r="AO16" s="3703"/>
      <c r="AP16" s="3703"/>
      <c r="AQ16" s="3703"/>
      <c r="AR16" s="3703"/>
      <c r="AS16" s="3704"/>
      <c r="AU16" s="99"/>
      <c r="AW16" s="99"/>
      <c r="AX16" s="99"/>
      <c r="AY16" s="99"/>
      <c r="AZ16" s="99"/>
      <c r="BA16" s="99"/>
      <c r="BB16" s="114"/>
      <c r="BC16" s="55"/>
      <c r="BD16" s="55"/>
      <c r="BE16" s="114"/>
      <c r="BF16" s="55"/>
      <c r="BG16" s="99"/>
      <c r="BH16" s="114"/>
      <c r="BI16" s="291"/>
      <c r="BJ16" s="291"/>
      <c r="BK16" s="291"/>
      <c r="BL16" s="291"/>
      <c r="BM16" s="99"/>
      <c r="BN16" s="2739">
        <v>25</v>
      </c>
      <c r="BO16" s="2740">
        <v>26</v>
      </c>
      <c r="BP16" s="2741">
        <v>27</v>
      </c>
      <c r="BQ16" s="2742">
        <v>28</v>
      </c>
      <c r="BR16" s="2743">
        <v>29</v>
      </c>
      <c r="BS16" s="2744">
        <v>30</v>
      </c>
      <c r="BT16" s="2745">
        <v>31</v>
      </c>
      <c r="BU16" s="2746">
        <v>32</v>
      </c>
      <c r="BV16" s="407"/>
      <c r="BW16" s="407"/>
      <c r="BX16" s="2711" t="s">
        <v>1269</v>
      </c>
      <c r="BY16" s="50" t="s">
        <v>4426</v>
      </c>
      <c r="BZ16" s="407"/>
      <c r="CA16" s="407"/>
      <c r="CB16" s="407"/>
      <c r="CC16" s="407"/>
      <c r="CD16" s="407"/>
      <c r="CE16" s="407"/>
      <c r="CF16" s="407" t="s">
        <v>5179</v>
      </c>
      <c r="CG16" s="407"/>
      <c r="CH16" s="407"/>
      <c r="CI16" s="407"/>
      <c r="CJ16" s="407"/>
      <c r="CK16" s="407"/>
      <c r="CL16" s="407"/>
      <c r="CM16" s="407"/>
      <c r="CN16" s="407"/>
      <c r="CO16" s="407"/>
      <c r="CP16" s="407"/>
      <c r="CQ16" s="407"/>
      <c r="CR16" s="407"/>
      <c r="CS16" s="19"/>
      <c r="CT16" s="216">
        <v>1</v>
      </c>
    </row>
    <row r="17" spans="1:98" ht="15.75" customHeight="1">
      <c r="B17" s="3160" t="s">
        <v>5765</v>
      </c>
      <c r="C17" s="496">
        <v>7.4999999999999997E-2</v>
      </c>
      <c r="E17" s="99"/>
      <c r="F17" s="99"/>
      <c r="G17" s="99"/>
      <c r="H17" s="99"/>
      <c r="I17" s="99"/>
      <c r="J17" s="99"/>
      <c r="K17" s="99"/>
      <c r="L17" s="99"/>
      <c r="M17" s="99"/>
      <c r="N17" s="99"/>
      <c r="O17" s="99"/>
      <c r="P17" s="99"/>
      <c r="Q17" s="3691" t="s">
        <v>1266</v>
      </c>
      <c r="R17" s="3691"/>
      <c r="S17" s="99"/>
      <c r="T17" s="55"/>
      <c r="U17" s="55"/>
      <c r="V17" s="99"/>
      <c r="W17" s="3708"/>
      <c r="X17" s="3697"/>
      <c r="Y17" s="3697"/>
      <c r="Z17" s="3697"/>
      <c r="AA17" s="3697"/>
      <c r="AB17" s="3697"/>
      <c r="AC17" s="3698"/>
      <c r="AD17" s="5"/>
      <c r="AE17" s="3699"/>
      <c r="AF17" s="3700"/>
      <c r="AG17" s="3700"/>
      <c r="AH17" s="3700"/>
      <c r="AI17" s="3700"/>
      <c r="AJ17" s="3700"/>
      <c r="AK17" s="3701"/>
      <c r="AL17" s="5"/>
      <c r="AM17" s="3696"/>
      <c r="AN17" s="3703"/>
      <c r="AO17" s="3703"/>
      <c r="AP17" s="3703"/>
      <c r="AQ17" s="3703"/>
      <c r="AR17" s="3703"/>
      <c r="AS17" s="3704"/>
      <c r="AU17" s="99"/>
      <c r="AV17" s="577" t="s">
        <v>1347</v>
      </c>
      <c r="AW17" s="291"/>
      <c r="AX17" s="578" t="s">
        <v>1370</v>
      </c>
      <c r="AY17" s="291"/>
      <c r="AZ17" s="578" t="s">
        <v>1389</v>
      </c>
      <c r="BA17" s="99"/>
      <c r="BB17" s="575" t="s">
        <v>1352</v>
      </c>
      <c r="BC17" s="291"/>
      <c r="BD17" s="576" t="s">
        <v>1375</v>
      </c>
      <c r="BE17" s="291"/>
      <c r="BF17" s="576" t="s">
        <v>1394</v>
      </c>
      <c r="BG17" s="99"/>
      <c r="BH17" s="573" t="s">
        <v>1359</v>
      </c>
      <c r="BI17" s="291"/>
      <c r="BJ17" s="574" t="s">
        <v>1380</v>
      </c>
      <c r="BK17" s="291"/>
      <c r="BL17" s="574" t="s">
        <v>1402</v>
      </c>
      <c r="BM17" s="99"/>
      <c r="BN17" s="2747">
        <v>33</v>
      </c>
      <c r="BO17" s="2748">
        <v>34</v>
      </c>
      <c r="BP17" s="2749">
        <v>35</v>
      </c>
      <c r="BQ17" s="2750">
        <v>36</v>
      </c>
      <c r="BR17" s="2751">
        <v>37</v>
      </c>
      <c r="BS17" s="2752">
        <v>38</v>
      </c>
      <c r="BT17" s="2753">
        <v>39</v>
      </c>
      <c r="BU17" s="2754">
        <v>40</v>
      </c>
      <c r="BV17" s="407"/>
      <c r="BW17" s="407"/>
      <c r="BY17" s="2722"/>
      <c r="BZ17" s="407"/>
      <c r="CA17" s="407"/>
      <c r="CB17" s="407"/>
      <c r="CC17" s="407"/>
      <c r="CD17" s="407"/>
      <c r="CE17" s="407"/>
      <c r="CF17" s="2711" t="s">
        <v>1269</v>
      </c>
      <c r="CG17" s="46" t="s">
        <v>5180</v>
      </c>
      <c r="CH17" s="407"/>
      <c r="CI17" s="407"/>
      <c r="CJ17" s="407"/>
      <c r="CK17" s="407"/>
      <c r="CL17" s="407"/>
      <c r="CM17" s="407"/>
      <c r="CN17" s="407"/>
      <c r="CO17" s="407"/>
      <c r="CP17" s="407"/>
      <c r="CQ17" s="407"/>
      <c r="CR17" s="407"/>
      <c r="CS17" s="19"/>
      <c r="CT17" s="216">
        <v>1</v>
      </c>
    </row>
    <row r="18" spans="1:98" ht="15.75">
      <c r="B18" s="3160" t="s">
        <v>1358</v>
      </c>
      <c r="C18" s="496">
        <v>0.19500000000000001</v>
      </c>
      <c r="E18" s="107" t="s">
        <v>5852</v>
      </c>
      <c r="F18" s="99"/>
      <c r="G18" s="99"/>
      <c r="H18" s="99"/>
      <c r="I18" s="99"/>
      <c r="J18" s="99"/>
      <c r="K18" s="99"/>
      <c r="L18" s="99"/>
      <c r="M18" s="99"/>
      <c r="N18" s="99"/>
      <c r="O18" s="99"/>
      <c r="P18" s="99"/>
      <c r="Q18" s="114"/>
      <c r="R18" s="114"/>
      <c r="S18" s="99"/>
      <c r="T18" s="55"/>
      <c r="U18" s="55"/>
      <c r="V18" s="99"/>
      <c r="W18" s="5"/>
      <c r="X18" s="5"/>
      <c r="Y18" s="5"/>
      <c r="Z18" s="5"/>
      <c r="AA18" s="5"/>
      <c r="AB18" s="5"/>
      <c r="AC18" s="5"/>
      <c r="AD18" s="5"/>
      <c r="AE18" s="5"/>
      <c r="AF18" s="5"/>
      <c r="AG18" s="5"/>
      <c r="AH18" s="5"/>
      <c r="AI18" s="5"/>
      <c r="AJ18" s="5"/>
      <c r="AK18" s="5"/>
      <c r="AL18" s="5"/>
      <c r="AM18" s="5"/>
      <c r="AN18" s="5"/>
      <c r="AO18" s="5"/>
      <c r="AP18" s="5"/>
      <c r="AQ18" s="5"/>
      <c r="AR18" s="5"/>
      <c r="AS18" s="5"/>
      <c r="AU18" s="99"/>
      <c r="AW18" s="99"/>
      <c r="AX18" s="99"/>
      <c r="AY18" s="99"/>
      <c r="AZ18" s="99"/>
      <c r="BA18" s="99"/>
      <c r="BB18" s="114"/>
      <c r="BC18" s="55"/>
      <c r="BD18" s="55"/>
      <c r="BE18" s="55"/>
      <c r="BF18" s="55"/>
      <c r="BG18" s="99"/>
      <c r="BH18" s="114"/>
      <c r="BI18" s="291"/>
      <c r="BJ18" s="291"/>
      <c r="BK18" s="291"/>
      <c r="BL18" s="291"/>
      <c r="BM18" s="99"/>
      <c r="BN18" s="2755">
        <v>41</v>
      </c>
      <c r="BO18" s="2756">
        <v>42</v>
      </c>
      <c r="BP18" s="2757">
        <v>43</v>
      </c>
      <c r="BQ18" s="2758">
        <v>44</v>
      </c>
      <c r="BR18" s="2759">
        <v>45</v>
      </c>
      <c r="BS18" s="2760">
        <v>46</v>
      </c>
      <c r="BT18" s="2761">
        <v>47</v>
      </c>
      <c r="BU18" s="2762">
        <v>48</v>
      </c>
      <c r="BV18" s="407"/>
      <c r="BW18" s="407"/>
      <c r="BY18" s="35" t="s">
        <v>4435</v>
      </c>
      <c r="BZ18" s="407"/>
      <c r="CA18" s="407"/>
      <c r="CB18" s="407"/>
      <c r="CC18" s="407"/>
      <c r="CD18" s="407"/>
      <c r="CE18" s="407"/>
      <c r="CF18" s="407" t="s">
        <v>5181</v>
      </c>
      <c r="CG18" s="407"/>
      <c r="CH18" s="407"/>
      <c r="CI18" s="407"/>
      <c r="CJ18" s="407"/>
      <c r="CK18" s="407"/>
      <c r="CL18" s="407"/>
      <c r="CM18" s="407"/>
      <c r="CN18" s="407"/>
      <c r="CO18" s="407"/>
      <c r="CP18" s="407"/>
      <c r="CQ18" s="407"/>
      <c r="CR18" s="407"/>
      <c r="CS18" s="19"/>
      <c r="CT18" s="216">
        <v>1</v>
      </c>
    </row>
    <row r="19" spans="1:98" ht="15.75" customHeight="1">
      <c r="B19" s="3160" t="s">
        <v>5768</v>
      </c>
      <c r="C19" s="496">
        <v>0.27500000000000002</v>
      </c>
      <c r="E19" s="99"/>
      <c r="F19" s="99"/>
      <c r="G19" s="99"/>
      <c r="H19" s="99"/>
      <c r="I19" s="99"/>
      <c r="J19" s="99"/>
      <c r="K19" s="99"/>
      <c r="L19" s="99"/>
      <c r="M19" s="99"/>
      <c r="N19" s="99"/>
      <c r="O19" s="99"/>
      <c r="P19" s="99"/>
      <c r="Q19" s="3691" t="s">
        <v>147</v>
      </c>
      <c r="R19" s="3691"/>
      <c r="S19" s="99"/>
      <c r="T19" s="55"/>
      <c r="U19" s="55"/>
      <c r="V19" s="99"/>
      <c r="W19" s="3708" t="s">
        <v>200</v>
      </c>
      <c r="X19" s="3697" t="s">
        <v>1796</v>
      </c>
      <c r="Y19" s="3697"/>
      <c r="Z19" s="3697"/>
      <c r="AA19" s="3697"/>
      <c r="AB19" s="3697"/>
      <c r="AC19" s="3698"/>
      <c r="AD19" s="5"/>
      <c r="AE19" s="3699" t="s">
        <v>200</v>
      </c>
      <c r="AF19" s="3700" t="s">
        <v>1801</v>
      </c>
      <c r="AG19" s="3700"/>
      <c r="AH19" s="3700"/>
      <c r="AI19" s="3700"/>
      <c r="AJ19" s="3700"/>
      <c r="AK19" s="3701"/>
      <c r="AL19" s="5"/>
      <c r="AM19" s="3696" t="s">
        <v>200</v>
      </c>
      <c r="AN19" s="3703" t="s">
        <v>1809</v>
      </c>
      <c r="AO19" s="3703"/>
      <c r="AP19" s="3703"/>
      <c r="AQ19" s="3703"/>
      <c r="AR19" s="3703"/>
      <c r="AS19" s="3704"/>
      <c r="AU19" s="99"/>
      <c r="AV19" s="577" t="s">
        <v>1348</v>
      </c>
      <c r="AW19" s="291"/>
      <c r="AX19" s="578" t="s">
        <v>1371</v>
      </c>
      <c r="AY19" s="291"/>
      <c r="AZ19" s="578" t="s">
        <v>1390</v>
      </c>
      <c r="BA19" s="99"/>
      <c r="BB19" s="575" t="s">
        <v>1353</v>
      </c>
      <c r="BC19" s="291"/>
      <c r="BD19" s="576" t="s">
        <v>1376</v>
      </c>
      <c r="BE19" s="291"/>
      <c r="BF19" s="576" t="s">
        <v>1395</v>
      </c>
      <c r="BG19" s="99"/>
      <c r="BH19" s="573" t="s">
        <v>1360</v>
      </c>
      <c r="BI19" s="291"/>
      <c r="BJ19" s="574" t="s">
        <v>1380</v>
      </c>
      <c r="BK19" s="291"/>
      <c r="BL19" s="574" t="s">
        <v>1402</v>
      </c>
      <c r="BM19" s="99"/>
      <c r="BN19" s="2763">
        <v>49</v>
      </c>
      <c r="BO19" s="2764">
        <v>50</v>
      </c>
      <c r="BP19" s="2765">
        <v>51</v>
      </c>
      <c r="BQ19" s="2766">
        <v>52</v>
      </c>
      <c r="BR19" s="2767">
        <v>53</v>
      </c>
      <c r="BS19" s="2768">
        <v>54</v>
      </c>
      <c r="BT19" s="2769">
        <v>55</v>
      </c>
      <c r="BU19" s="2770">
        <v>56</v>
      </c>
      <c r="BV19" s="407"/>
      <c r="BW19" s="407"/>
      <c r="BX19" s="2711" t="s">
        <v>1269</v>
      </c>
      <c r="BY19" s="50" t="s">
        <v>4436</v>
      </c>
      <c r="BZ19" s="407"/>
      <c r="CA19" s="407"/>
      <c r="CB19" s="407"/>
      <c r="CC19" s="407"/>
      <c r="CD19" s="407"/>
      <c r="CE19" s="407"/>
      <c r="CF19" s="2711" t="s">
        <v>1269</v>
      </c>
      <c r="CG19" s="46" t="s">
        <v>5182</v>
      </c>
      <c r="CH19" s="407"/>
      <c r="CI19" s="407"/>
      <c r="CJ19" s="407"/>
      <c r="CK19" s="407"/>
      <c r="CL19" s="407"/>
      <c r="CM19" s="407"/>
      <c r="CN19" s="407"/>
      <c r="CO19" s="407"/>
      <c r="CP19" s="407"/>
      <c r="CQ19" s="407"/>
      <c r="CR19" s="407"/>
      <c r="CS19" s="19"/>
      <c r="CT19" s="216">
        <v>1</v>
      </c>
    </row>
    <row r="20" spans="1:98" ht="15" customHeight="1">
      <c r="B20" s="3160" t="s">
        <v>1360</v>
      </c>
      <c r="C20" s="496">
        <v>0.25</v>
      </c>
      <c r="E20" s="99"/>
      <c r="F20" s="99"/>
      <c r="G20"/>
      <c r="H20" s="99"/>
      <c r="I20" s="99"/>
      <c r="J20" s="99"/>
      <c r="K20" s="99"/>
      <c r="L20" s="99"/>
      <c r="M20" s="99"/>
      <c r="N20" s="99"/>
      <c r="O20" s="99"/>
      <c r="P20" s="99"/>
      <c r="Q20" s="114"/>
      <c r="R20" s="114"/>
      <c r="S20" s="99"/>
      <c r="T20" s="55"/>
      <c r="U20" s="55"/>
      <c r="V20" s="99"/>
      <c r="W20" s="3708"/>
      <c r="X20" s="3697"/>
      <c r="Y20" s="3697"/>
      <c r="Z20" s="3697"/>
      <c r="AA20" s="3697"/>
      <c r="AB20" s="3697"/>
      <c r="AC20" s="3698"/>
      <c r="AD20" s="5"/>
      <c r="AE20" s="3699"/>
      <c r="AF20" s="3700"/>
      <c r="AG20" s="3700"/>
      <c r="AH20" s="3700"/>
      <c r="AI20" s="3700"/>
      <c r="AJ20" s="3700"/>
      <c r="AK20" s="3701"/>
      <c r="AL20" s="5"/>
      <c r="AM20" s="3696"/>
      <c r="AN20" s="3703"/>
      <c r="AO20" s="3703"/>
      <c r="AP20" s="3703"/>
      <c r="AQ20" s="3703"/>
      <c r="AR20" s="3703"/>
      <c r="AS20" s="3704"/>
      <c r="AU20" s="99"/>
      <c r="AW20" s="99"/>
      <c r="AX20" s="99"/>
      <c r="AY20" s="99"/>
      <c r="AZ20" s="99"/>
      <c r="BA20" s="99"/>
      <c r="BB20" s="114"/>
      <c r="BC20" s="55"/>
      <c r="BD20" s="55"/>
      <c r="BE20" s="55"/>
      <c r="BF20" s="55"/>
      <c r="BG20" s="99"/>
      <c r="BH20" s="114"/>
      <c r="BI20" s="291"/>
      <c r="BJ20" s="291"/>
      <c r="BK20" s="291"/>
      <c r="BL20" s="291"/>
      <c r="BM20" s="99"/>
      <c r="BN20" s="3694" t="s">
        <v>5183</v>
      </c>
      <c r="BO20" s="3694"/>
      <c r="BP20" s="3694"/>
      <c r="BQ20" s="3694"/>
      <c r="BR20" s="3694"/>
      <c r="BS20" s="3694"/>
      <c r="BT20" s="3694"/>
      <c r="BU20" s="3694"/>
      <c r="BV20" s="407"/>
      <c r="BW20" s="407"/>
      <c r="BY20" s="407"/>
      <c r="BZ20" s="407"/>
      <c r="CA20" s="407"/>
      <c r="CB20" s="407"/>
      <c r="CC20" s="407"/>
      <c r="CD20" s="407"/>
      <c r="CE20" s="407"/>
      <c r="CF20" s="407" t="s">
        <v>5184</v>
      </c>
      <c r="CG20" s="428"/>
      <c r="CH20" s="428"/>
      <c r="CI20" s="428"/>
      <c r="CJ20" s="407"/>
      <c r="CK20" s="407"/>
      <c r="CL20" s="407"/>
      <c r="CM20" s="407"/>
      <c r="CN20" s="407"/>
      <c r="CO20" s="407"/>
      <c r="CP20" s="407"/>
      <c r="CQ20" s="407"/>
      <c r="CR20" s="407"/>
      <c r="CS20" s="19"/>
      <c r="CT20" s="216">
        <v>1</v>
      </c>
    </row>
    <row r="21" spans="1:98" ht="15.75">
      <c r="B21" s="3160" t="s">
        <v>5766</v>
      </c>
      <c r="C21" s="496">
        <v>0.3</v>
      </c>
      <c r="E21" s="99"/>
      <c r="F21" s="99"/>
      <c r="G21" s="47" t="s">
        <v>1040</v>
      </c>
      <c r="H21" s="99"/>
      <c r="I21" s="99"/>
      <c r="J21" s="99"/>
      <c r="K21" s="99"/>
      <c r="L21" s="99"/>
      <c r="M21" s="99"/>
      <c r="N21" s="99"/>
      <c r="O21" s="99"/>
      <c r="P21" s="99"/>
      <c r="Q21" s="3691" t="s">
        <v>1267</v>
      </c>
      <c r="R21" s="3691"/>
      <c r="S21" s="99"/>
      <c r="T21" s="55"/>
      <c r="U21" s="55"/>
      <c r="V21" s="99"/>
      <c r="W21" s="5"/>
      <c r="X21" s="5"/>
      <c r="Y21" s="5"/>
      <c r="Z21" s="5"/>
      <c r="AA21" s="5"/>
      <c r="AB21" s="5"/>
      <c r="AC21" s="5"/>
      <c r="AD21" s="5"/>
      <c r="AE21" s="5"/>
      <c r="AF21" s="5"/>
      <c r="AG21" s="5"/>
      <c r="AH21" s="5"/>
      <c r="AI21" s="5"/>
      <c r="AJ21" s="5"/>
      <c r="AK21" s="5"/>
      <c r="AL21" s="5"/>
      <c r="AM21" s="5"/>
      <c r="AN21" s="5"/>
      <c r="AO21" s="5"/>
      <c r="AP21" s="5"/>
      <c r="AQ21" s="5"/>
      <c r="AR21" s="5"/>
      <c r="AS21" s="5"/>
      <c r="AU21" s="99"/>
      <c r="AV21" s="577" t="s">
        <v>1349</v>
      </c>
      <c r="AW21" s="291"/>
      <c r="AX21" s="578" t="s">
        <v>1372</v>
      </c>
      <c r="AY21" s="291"/>
      <c r="AZ21" s="578" t="s">
        <v>1391</v>
      </c>
      <c r="BA21" s="99"/>
      <c r="BB21" s="575" t="s">
        <v>1354</v>
      </c>
      <c r="BC21" s="291"/>
      <c r="BD21" s="576" t="s">
        <v>1375</v>
      </c>
      <c r="BE21" s="291"/>
      <c r="BF21" s="576" t="s">
        <v>1394</v>
      </c>
      <c r="BG21" s="99"/>
      <c r="BH21" s="573" t="s">
        <v>1361</v>
      </c>
      <c r="BI21" s="291"/>
      <c r="BJ21" s="574" t="s">
        <v>1380</v>
      </c>
      <c r="BK21" s="291"/>
      <c r="BL21" s="574" t="s">
        <v>1402</v>
      </c>
      <c r="BM21" s="99"/>
      <c r="BN21" s="3695"/>
      <c r="BO21" s="3695"/>
      <c r="BP21" s="3695"/>
      <c r="BQ21" s="3695"/>
      <c r="BR21" s="3695"/>
      <c r="BS21" s="3695"/>
      <c r="BT21" s="3695"/>
      <c r="BU21" s="3695"/>
      <c r="BV21" s="407"/>
      <c r="BW21" s="407"/>
      <c r="BY21" s="407"/>
      <c r="BZ21" s="407"/>
      <c r="CA21" s="407"/>
      <c r="CB21" s="407"/>
      <c r="CC21" s="407"/>
      <c r="CD21" s="407"/>
      <c r="CE21" s="407"/>
      <c r="CF21" s="2711" t="s">
        <v>1269</v>
      </c>
      <c r="CG21" s="46" t="s">
        <v>5185</v>
      </c>
      <c r="CH21" s="407"/>
      <c r="CI21" s="407"/>
      <c r="CJ21" s="407"/>
      <c r="CK21" s="407"/>
      <c r="CL21" s="407"/>
      <c r="CM21" s="407"/>
      <c r="CN21" s="407"/>
      <c r="CO21" s="407"/>
      <c r="CP21" s="407"/>
      <c r="CQ21" s="407"/>
      <c r="CR21" s="407"/>
      <c r="CT21" s="216">
        <v>1</v>
      </c>
    </row>
    <row r="22" spans="1:98" ht="15" customHeight="1">
      <c r="B22" s="3160" t="s">
        <v>5769</v>
      </c>
      <c r="C22" s="496">
        <v>0.12</v>
      </c>
      <c r="E22" s="99"/>
      <c r="F22" s="99"/>
      <c r="G22"/>
      <c r="H22" s="99"/>
      <c r="I22" s="99"/>
      <c r="J22" s="99"/>
      <c r="K22" s="99"/>
      <c r="L22" s="99"/>
      <c r="M22" s="99"/>
      <c r="N22" s="99"/>
      <c r="O22" s="99"/>
      <c r="P22" s="99"/>
      <c r="Q22" s="99"/>
      <c r="R22" s="99"/>
      <c r="S22" s="99"/>
      <c r="T22" s="55"/>
      <c r="U22" s="55"/>
      <c r="V22" s="99"/>
      <c r="W22" s="3708" t="s">
        <v>200</v>
      </c>
      <c r="X22" s="3697" t="s">
        <v>1797</v>
      </c>
      <c r="Y22" s="3697"/>
      <c r="Z22" s="3697"/>
      <c r="AA22" s="3697"/>
      <c r="AB22" s="3697"/>
      <c r="AC22" s="3698"/>
      <c r="AD22" s="5"/>
      <c r="AE22" s="3699" t="s">
        <v>200</v>
      </c>
      <c r="AF22" s="3700" t="s">
        <v>1802</v>
      </c>
      <c r="AG22" s="3700"/>
      <c r="AH22" s="3700"/>
      <c r="AI22" s="3700"/>
      <c r="AJ22" s="3700"/>
      <c r="AK22" s="3701"/>
      <c r="AL22" s="5"/>
      <c r="AM22" s="3696" t="s">
        <v>200</v>
      </c>
      <c r="AN22" s="3703" t="s">
        <v>1810</v>
      </c>
      <c r="AO22" s="3703"/>
      <c r="AP22" s="3703"/>
      <c r="AQ22" s="3703"/>
      <c r="AR22" s="3703"/>
      <c r="AS22" s="3704"/>
      <c r="AU22" s="99"/>
      <c r="AW22" s="99"/>
      <c r="AX22" s="99"/>
      <c r="AY22" s="99"/>
      <c r="AZ22" s="99"/>
      <c r="BA22" s="99"/>
      <c r="BB22" s="114"/>
      <c r="BC22" s="55"/>
      <c r="BD22" s="55"/>
      <c r="BE22" s="55"/>
      <c r="BF22" s="55"/>
      <c r="BG22" s="99"/>
      <c r="BH22" s="114"/>
      <c r="BI22" s="291"/>
      <c r="BJ22" s="291"/>
      <c r="BK22" s="291"/>
      <c r="BL22" s="291"/>
      <c r="BM22" s="99"/>
      <c r="BN22" s="3705" t="s">
        <v>5173</v>
      </c>
      <c r="BO22" s="3706"/>
      <c r="BP22" s="3706"/>
      <c r="BQ22" s="3706"/>
      <c r="BR22" s="3706"/>
      <c r="BS22" s="3706"/>
      <c r="BT22" s="3706"/>
      <c r="BU22" s="3706"/>
      <c r="BV22" s="3706"/>
      <c r="BW22" s="3707"/>
      <c r="BY22" s="407"/>
      <c r="BZ22" s="407"/>
      <c r="CA22" s="407"/>
      <c r="CB22" s="407"/>
      <c r="CC22" s="407"/>
      <c r="CD22" s="407"/>
      <c r="CE22" s="407"/>
      <c r="CJ22" s="407"/>
      <c r="CK22" s="407"/>
      <c r="CL22" s="407"/>
      <c r="CM22" s="407"/>
      <c r="CN22" s="407"/>
      <c r="CO22" s="407"/>
      <c r="CP22" s="407"/>
      <c r="CQ22" s="407"/>
      <c r="CR22" s="407"/>
      <c r="CT22" s="216">
        <v>1</v>
      </c>
    </row>
    <row r="23" spans="1:98" ht="16.5" thickBot="1">
      <c r="A23" s="99"/>
      <c r="B23" s="3160" t="s">
        <v>729</v>
      </c>
      <c r="C23" s="496">
        <v>0.22500000000000001</v>
      </c>
      <c r="D23" s="99"/>
      <c r="E23" s="99"/>
      <c r="F23" s="99"/>
      <c r="G23" s="99"/>
      <c r="H23" s="99"/>
      <c r="I23" s="99"/>
      <c r="J23" s="99"/>
      <c r="K23" s="99"/>
      <c r="L23" s="99"/>
      <c r="M23" s="99"/>
      <c r="N23" s="99"/>
      <c r="O23" s="99"/>
      <c r="P23" s="99"/>
      <c r="Q23" s="99"/>
      <c r="R23" s="99"/>
      <c r="S23" s="99"/>
      <c r="T23" s="55"/>
      <c r="U23" s="55"/>
      <c r="V23" s="99"/>
      <c r="W23" s="3708"/>
      <c r="X23" s="3697"/>
      <c r="Y23" s="3697"/>
      <c r="Z23" s="3697"/>
      <c r="AA23" s="3697"/>
      <c r="AB23" s="3697"/>
      <c r="AC23" s="3698"/>
      <c r="AD23" s="5"/>
      <c r="AE23" s="3699"/>
      <c r="AF23" s="3700"/>
      <c r="AG23" s="3700"/>
      <c r="AH23" s="3700"/>
      <c r="AI23" s="3700"/>
      <c r="AJ23" s="3700"/>
      <c r="AK23" s="3701"/>
      <c r="AL23" s="5"/>
      <c r="AM23" s="3696"/>
      <c r="AN23" s="3703"/>
      <c r="AO23" s="3703"/>
      <c r="AP23" s="3703"/>
      <c r="AQ23" s="3703"/>
      <c r="AR23" s="3703"/>
      <c r="AS23" s="3704"/>
      <c r="AU23" s="99"/>
      <c r="AV23" s="577" t="s">
        <v>1350</v>
      </c>
      <c r="AW23" s="291"/>
      <c r="AX23" s="578" t="s">
        <v>1373</v>
      </c>
      <c r="AY23" s="291"/>
      <c r="AZ23" s="578" t="s">
        <v>1392</v>
      </c>
      <c r="BA23" s="99"/>
      <c r="BB23" s="575" t="s">
        <v>1355</v>
      </c>
      <c r="BC23" s="291"/>
      <c r="BD23" s="576" t="s">
        <v>1375</v>
      </c>
      <c r="BE23" s="291"/>
      <c r="BF23" s="576" t="s">
        <v>1394</v>
      </c>
      <c r="BG23" s="99"/>
      <c r="BH23" s="573" t="s">
        <v>1362</v>
      </c>
      <c r="BI23" s="291"/>
      <c r="BJ23" s="574" t="s">
        <v>1379</v>
      </c>
      <c r="BK23" s="291"/>
      <c r="BL23" s="574" t="s">
        <v>1401</v>
      </c>
      <c r="BM23" s="99"/>
      <c r="BN23" s="804" t="s">
        <v>2189</v>
      </c>
      <c r="BO23" s="1979" t="s">
        <v>4429</v>
      </c>
      <c r="BP23" s="1979" t="s">
        <v>4430</v>
      </c>
      <c r="BQ23" s="804" t="s">
        <v>4431</v>
      </c>
      <c r="BR23" s="804" t="s">
        <v>4432</v>
      </c>
      <c r="BS23" s="804" t="s">
        <v>2189</v>
      </c>
      <c r="BT23" s="1979" t="s">
        <v>4429</v>
      </c>
      <c r="BU23" s="1979" t="s">
        <v>4430</v>
      </c>
      <c r="BV23" s="804" t="s">
        <v>4431</v>
      </c>
      <c r="BW23" s="804" t="s">
        <v>4432</v>
      </c>
      <c r="BY23" s="804" t="s">
        <v>2189</v>
      </c>
      <c r="BZ23" s="805" t="s">
        <v>2190</v>
      </c>
      <c r="CA23" s="805" t="s">
        <v>2191</v>
      </c>
      <c r="CB23" s="1979" t="s">
        <v>4430</v>
      </c>
      <c r="CC23" s="804" t="s">
        <v>4431</v>
      </c>
      <c r="CD23" s="1980" t="s">
        <v>4432</v>
      </c>
      <c r="CE23"/>
      <c r="CF23" s="804" t="s">
        <v>2189</v>
      </c>
      <c r="CG23" s="805" t="s">
        <v>2190</v>
      </c>
      <c r="CH23" s="805" t="s">
        <v>2191</v>
      </c>
      <c r="CI23" s="1979" t="s">
        <v>4430</v>
      </c>
      <c r="CJ23" s="804" t="s">
        <v>4431</v>
      </c>
      <c r="CK23" s="1980" t="s">
        <v>4432</v>
      </c>
      <c r="CL23"/>
      <c r="CM23" s="804" t="s">
        <v>2189</v>
      </c>
      <c r="CN23" s="805" t="s">
        <v>2190</v>
      </c>
      <c r="CO23" s="805" t="s">
        <v>2191</v>
      </c>
      <c r="CP23" s="806" t="s">
        <v>4430</v>
      </c>
      <c r="CQ23" s="804" t="s">
        <v>4431</v>
      </c>
      <c r="CR23" s="807" t="s">
        <v>4432</v>
      </c>
      <c r="CT23" s="216">
        <v>1</v>
      </c>
    </row>
    <row r="24" spans="1:98" ht="15.75">
      <c r="A24" s="99"/>
      <c r="B24" s="3160" t="s">
        <v>5770</v>
      </c>
      <c r="C24" s="496">
        <v>0.185</v>
      </c>
      <c r="D24" s="99"/>
      <c r="E24" s="99"/>
      <c r="F24" s="99"/>
      <c r="G24" s="99"/>
      <c r="H24" s="99"/>
      <c r="I24" s="99"/>
      <c r="J24" s="99"/>
      <c r="K24" s="99"/>
      <c r="L24" s="99"/>
      <c r="M24" s="99"/>
      <c r="N24" s="99"/>
      <c r="O24" s="99"/>
      <c r="P24" s="99"/>
      <c r="Q24" s="99"/>
      <c r="R24" s="99"/>
      <c r="S24" s="99"/>
      <c r="T24" s="55"/>
      <c r="U24" s="55"/>
      <c r="V24" s="99"/>
      <c r="W24" s="5"/>
      <c r="X24" s="5"/>
      <c r="Y24" s="5"/>
      <c r="Z24" s="5"/>
      <c r="AA24" s="5"/>
      <c r="AB24" s="5"/>
      <c r="AC24" s="5"/>
      <c r="AD24" s="5"/>
      <c r="AE24" s="5"/>
      <c r="AF24" s="5"/>
      <c r="AG24" s="5"/>
      <c r="AH24" s="5"/>
      <c r="AI24" s="5"/>
      <c r="AJ24" s="5"/>
      <c r="AK24" s="5"/>
      <c r="AL24" s="5"/>
      <c r="AM24" s="5"/>
      <c r="AN24" s="5"/>
      <c r="AO24" s="5"/>
      <c r="AP24" s="5"/>
      <c r="AQ24" s="5"/>
      <c r="AR24" s="5"/>
      <c r="AS24" s="5"/>
      <c r="AU24" s="99"/>
      <c r="AV24" s="99"/>
      <c r="AW24" s="99"/>
      <c r="AX24" s="99"/>
      <c r="AY24" s="99"/>
      <c r="AZ24" s="99"/>
      <c r="BA24" s="99"/>
      <c r="BB24" s="114"/>
      <c r="BC24" s="55"/>
      <c r="BD24" s="55"/>
      <c r="BE24" s="55"/>
      <c r="BF24" s="55"/>
      <c r="BG24" s="99"/>
      <c r="BH24" s="114"/>
      <c r="BI24" s="291"/>
      <c r="BJ24" s="291"/>
      <c r="BK24" s="291"/>
      <c r="BL24" s="291"/>
      <c r="BM24" s="99"/>
      <c r="BN24" s="798" t="s">
        <v>2075</v>
      </c>
      <c r="BO24" s="802" t="s">
        <v>2185</v>
      </c>
      <c r="BP24" s="803">
        <v>0</v>
      </c>
      <c r="BQ24" s="803">
        <v>0</v>
      </c>
      <c r="BR24" s="803">
        <v>0</v>
      </c>
      <c r="BS24" s="758" t="s">
        <v>2103</v>
      </c>
      <c r="BT24" s="802" t="s">
        <v>2134</v>
      </c>
      <c r="BU24" s="803">
        <v>128</v>
      </c>
      <c r="BV24" s="803">
        <v>0</v>
      </c>
      <c r="BW24" s="803">
        <v>128</v>
      </c>
      <c r="BY24" s="808"/>
      <c r="BZ24" s="1968" t="s">
        <v>2187</v>
      </c>
      <c r="CA24" s="1969" t="s">
        <v>2188</v>
      </c>
      <c r="CB24" s="1973">
        <v>0</v>
      </c>
      <c r="CC24" s="1974">
        <v>191</v>
      </c>
      <c r="CD24" s="1975">
        <v>255</v>
      </c>
      <c r="CE24"/>
      <c r="CF24" s="1194"/>
      <c r="CG24" s="810" t="s">
        <v>2933</v>
      </c>
      <c r="CH24" s="811" t="s">
        <v>2934</v>
      </c>
      <c r="CI24" s="812">
        <v>74</v>
      </c>
      <c r="CJ24" s="813">
        <v>74</v>
      </c>
      <c r="CK24" s="814">
        <v>74</v>
      </c>
      <c r="CL24"/>
      <c r="CM24" s="1577"/>
      <c r="CN24" s="1341" t="s">
        <v>3686</v>
      </c>
      <c r="CO24" s="811" t="s">
        <v>3687</v>
      </c>
      <c r="CP24" s="812">
        <v>238</v>
      </c>
      <c r="CQ24" s="813">
        <v>213</v>
      </c>
      <c r="CR24" s="814">
        <v>183</v>
      </c>
      <c r="CT24" s="216">
        <v>1</v>
      </c>
    </row>
    <row r="25" spans="1:98" ht="16.5" customHeight="1" thickBot="1">
      <c r="A25" s="99"/>
      <c r="B25" s="3160" t="s">
        <v>5771</v>
      </c>
      <c r="C25" s="496">
        <v>0.09</v>
      </c>
      <c r="D25" s="99"/>
      <c r="E25" s="99"/>
      <c r="F25" s="99"/>
      <c r="G25" s="99"/>
      <c r="H25" s="99"/>
      <c r="I25" s="99"/>
      <c r="J25" s="99"/>
      <c r="K25" s="99"/>
      <c r="L25" s="99"/>
      <c r="M25" s="99"/>
      <c r="N25" s="99"/>
      <c r="O25" s="99"/>
      <c r="P25" s="99"/>
      <c r="Q25" s="99"/>
      <c r="R25" s="99"/>
      <c r="S25" s="99"/>
      <c r="T25" s="55"/>
      <c r="U25" s="55"/>
      <c r="V25" s="99"/>
      <c r="W25" s="202">
        <v>3</v>
      </c>
      <c r="X25" s="202">
        <v>11</v>
      </c>
      <c r="Y25" s="202">
        <v>11</v>
      </c>
      <c r="Z25" s="202">
        <v>11</v>
      </c>
      <c r="AA25" s="202">
        <v>11</v>
      </c>
      <c r="AB25" s="202">
        <v>12</v>
      </c>
      <c r="AC25" s="202">
        <v>40</v>
      </c>
      <c r="AD25" s="5"/>
      <c r="AE25" s="3699" t="s">
        <v>200</v>
      </c>
      <c r="AF25" s="3700" t="s">
        <v>1803</v>
      </c>
      <c r="AG25" s="3700"/>
      <c r="AH25" s="3700"/>
      <c r="AI25" s="3700"/>
      <c r="AJ25" s="3700"/>
      <c r="AK25" s="3701"/>
      <c r="AL25" s="5"/>
      <c r="AM25" s="3696" t="s">
        <v>200</v>
      </c>
      <c r="AN25" s="3703" t="s">
        <v>1811</v>
      </c>
      <c r="AO25" s="3703"/>
      <c r="AP25" s="3703"/>
      <c r="AQ25" s="3703"/>
      <c r="AR25" s="3703"/>
      <c r="AS25" s="3704"/>
      <c r="AU25" s="99"/>
      <c r="AV25" s="99"/>
      <c r="AW25" s="99"/>
      <c r="AX25" s="99"/>
      <c r="AY25" s="99"/>
      <c r="AZ25" s="99"/>
      <c r="BA25" s="99"/>
      <c r="BB25" s="575" t="s">
        <v>1345</v>
      </c>
      <c r="BC25" s="291"/>
      <c r="BD25" s="576" t="s">
        <v>1377</v>
      </c>
      <c r="BE25" s="291"/>
      <c r="BF25" s="576" t="s">
        <v>1396</v>
      </c>
      <c r="BG25" s="99"/>
      <c r="BH25" s="573" t="s">
        <v>1382</v>
      </c>
      <c r="BI25" s="291"/>
      <c r="BJ25" s="574" t="s">
        <v>1381</v>
      </c>
      <c r="BK25" s="291"/>
      <c r="BL25" s="574" t="s">
        <v>1403</v>
      </c>
      <c r="BM25" s="99"/>
      <c r="BN25" s="799" t="s">
        <v>2076</v>
      </c>
      <c r="BO25" s="802" t="s">
        <v>2184</v>
      </c>
      <c r="BP25" s="803">
        <v>255</v>
      </c>
      <c r="BQ25" s="803">
        <v>255</v>
      </c>
      <c r="BR25" s="803">
        <v>255</v>
      </c>
      <c r="BS25" s="755" t="s">
        <v>2104</v>
      </c>
      <c r="BT25" s="802" t="s">
        <v>2135</v>
      </c>
      <c r="BU25" s="803">
        <v>128</v>
      </c>
      <c r="BV25" s="803">
        <v>0</v>
      </c>
      <c r="BW25" s="803">
        <v>0</v>
      </c>
      <c r="BY25" s="809"/>
      <c r="BZ25" s="1970"/>
      <c r="CA25" s="1971" t="s">
        <v>2192</v>
      </c>
      <c r="CB25" s="1976">
        <v>170</v>
      </c>
      <c r="CC25" s="1977">
        <v>187</v>
      </c>
      <c r="CD25" s="1978">
        <v>204</v>
      </c>
      <c r="CE25"/>
      <c r="CF25" s="1195"/>
      <c r="CG25" s="810" t="s">
        <v>2935</v>
      </c>
      <c r="CH25" s="811" t="s">
        <v>2936</v>
      </c>
      <c r="CI25" s="812">
        <v>71</v>
      </c>
      <c r="CJ25" s="813">
        <v>71</v>
      </c>
      <c r="CK25" s="814">
        <v>71</v>
      </c>
      <c r="CL25"/>
      <c r="CM25" s="1578"/>
      <c r="CN25" s="1336" t="s">
        <v>3688</v>
      </c>
      <c r="CO25" s="811" t="s">
        <v>3689</v>
      </c>
      <c r="CP25" s="812">
        <v>250</v>
      </c>
      <c r="CQ25" s="813">
        <v>214</v>
      </c>
      <c r="CR25" s="814">
        <v>165</v>
      </c>
      <c r="CT25" s="216">
        <v>1</v>
      </c>
    </row>
    <row r="26" spans="1:98" ht="15.75">
      <c r="A26" s="99"/>
      <c r="B26" s="3160" t="s">
        <v>5772</v>
      </c>
      <c r="C26" s="496">
        <v>0.04</v>
      </c>
      <c r="D26" s="99"/>
      <c r="E26" s="99"/>
      <c r="F26" s="99"/>
      <c r="G26" s="99"/>
      <c r="H26" s="99"/>
      <c r="I26" s="99"/>
      <c r="J26" s="99"/>
      <c r="K26" s="99"/>
      <c r="L26" s="99"/>
      <c r="M26" s="99"/>
      <c r="N26" s="99"/>
      <c r="O26" s="99"/>
      <c r="P26" s="99"/>
      <c r="Q26" s="99"/>
      <c r="R26" s="99"/>
      <c r="S26" s="99"/>
      <c r="T26" s="55"/>
      <c r="U26" s="55"/>
      <c r="V26" s="99"/>
      <c r="W26" s="5"/>
      <c r="X26" s="5"/>
      <c r="Y26" s="5"/>
      <c r="Z26" s="5"/>
      <c r="AA26" s="5"/>
      <c r="AB26" s="5"/>
      <c r="AC26" s="5"/>
      <c r="AD26" s="5"/>
      <c r="AE26" s="3699"/>
      <c r="AF26" s="3700"/>
      <c r="AG26" s="3700"/>
      <c r="AH26" s="3700"/>
      <c r="AI26" s="3700"/>
      <c r="AJ26" s="3700"/>
      <c r="AK26" s="3701"/>
      <c r="AL26" s="5"/>
      <c r="AM26" s="3696"/>
      <c r="AN26" s="3703"/>
      <c r="AO26" s="3703"/>
      <c r="AP26" s="3703"/>
      <c r="AQ26" s="3703"/>
      <c r="AR26" s="3703"/>
      <c r="AS26" s="3704"/>
      <c r="AU26" s="99"/>
      <c r="AV26" s="101"/>
      <c r="AW26" s="101"/>
      <c r="AX26" s="101"/>
      <c r="AY26" s="99"/>
      <c r="AZ26" s="99"/>
      <c r="BA26" s="99"/>
      <c r="BB26" s="112"/>
      <c r="BC26" s="55"/>
      <c r="BD26" s="55"/>
      <c r="BE26" s="55"/>
      <c r="BF26" s="55"/>
      <c r="BG26" s="99"/>
      <c r="BH26" s="114"/>
      <c r="BI26" s="291"/>
      <c r="BJ26" s="291"/>
      <c r="BK26" s="291"/>
      <c r="BL26" s="291"/>
      <c r="BM26" s="99"/>
      <c r="BN26" s="800" t="s">
        <v>2077</v>
      </c>
      <c r="BO26" s="802" t="s">
        <v>2183</v>
      </c>
      <c r="BP26" s="803">
        <v>255</v>
      </c>
      <c r="BQ26" s="803">
        <v>0</v>
      </c>
      <c r="BR26" s="803">
        <v>0</v>
      </c>
      <c r="BS26" s="759" t="s">
        <v>2105</v>
      </c>
      <c r="BT26" s="802" t="s">
        <v>2136</v>
      </c>
      <c r="BU26" s="803">
        <v>0</v>
      </c>
      <c r="BV26" s="803">
        <v>128</v>
      </c>
      <c r="BW26" s="803">
        <v>128</v>
      </c>
      <c r="BY26" s="815"/>
      <c r="BZ26" s="1970" t="s">
        <v>2193</v>
      </c>
      <c r="CA26" s="1971" t="s">
        <v>2194</v>
      </c>
      <c r="CB26" s="1976">
        <v>126</v>
      </c>
      <c r="CC26" s="1977">
        <v>192</v>
      </c>
      <c r="CD26" s="1978">
        <v>238</v>
      </c>
      <c r="CE26"/>
      <c r="CF26" s="1196"/>
      <c r="CG26" s="810" t="s">
        <v>2937</v>
      </c>
      <c r="CH26" s="811" t="s">
        <v>2938</v>
      </c>
      <c r="CI26" s="812">
        <v>69</v>
      </c>
      <c r="CJ26" s="813">
        <v>69</v>
      </c>
      <c r="CK26" s="814">
        <v>69</v>
      </c>
      <c r="CL26"/>
      <c r="CM26" s="1579"/>
      <c r="CN26" s="1341" t="s">
        <v>3690</v>
      </c>
      <c r="CO26" s="811" t="s">
        <v>3691</v>
      </c>
      <c r="CP26" s="812">
        <v>255</v>
      </c>
      <c r="CQ26" s="813">
        <v>222</v>
      </c>
      <c r="CR26" s="814">
        <v>173</v>
      </c>
      <c r="CT26" s="216">
        <v>1</v>
      </c>
    </row>
    <row r="27" spans="1:98" ht="15.75">
      <c r="A27" s="99"/>
      <c r="B27" s="3160" t="s">
        <v>5773</v>
      </c>
      <c r="C27" s="496">
        <v>0.15</v>
      </c>
      <c r="D27" s="99"/>
      <c r="E27" s="99"/>
      <c r="F27" s="99"/>
      <c r="G27" s="99"/>
      <c r="H27" s="99"/>
      <c r="I27" s="99"/>
      <c r="J27" s="99"/>
      <c r="K27" s="99"/>
      <c r="L27" s="99"/>
      <c r="M27" s="99"/>
      <c r="N27" s="99"/>
      <c r="O27" s="99"/>
      <c r="P27" s="99"/>
      <c r="Q27" s="99"/>
      <c r="R27" s="99"/>
      <c r="S27" s="99"/>
      <c r="T27" s="55"/>
      <c r="U27" s="55"/>
      <c r="V27" s="99"/>
      <c r="W27" s="133" t="s">
        <v>1285</v>
      </c>
      <c r="X27" s="5"/>
      <c r="Y27" s="5"/>
      <c r="Z27" s="5"/>
      <c r="AA27" s="5"/>
      <c r="AB27" s="5"/>
      <c r="AC27" s="5"/>
      <c r="AD27" s="5"/>
      <c r="AE27" s="5"/>
      <c r="AF27" s="5"/>
      <c r="AG27" s="5"/>
      <c r="AH27" s="5"/>
      <c r="AI27" s="5"/>
      <c r="AJ27" s="5"/>
      <c r="AK27" s="5"/>
      <c r="AL27" s="5"/>
      <c r="AM27" s="5"/>
      <c r="AN27" s="5"/>
      <c r="AO27" s="5"/>
      <c r="AP27" s="5"/>
      <c r="AQ27" s="5"/>
      <c r="AR27" s="5"/>
      <c r="AS27" s="5"/>
      <c r="AU27" s="99"/>
      <c r="AV27" s="55"/>
      <c r="AW27" s="55"/>
      <c r="AX27" s="55"/>
      <c r="AY27" s="99"/>
      <c r="AZ27" s="99"/>
      <c r="BA27" s="99"/>
      <c r="BB27" s="575" t="s">
        <v>1356</v>
      </c>
      <c r="BC27" s="291"/>
      <c r="BD27" s="576" t="s">
        <v>1378</v>
      </c>
      <c r="BE27" s="291"/>
      <c r="BF27" s="576" t="s">
        <v>1397</v>
      </c>
      <c r="BG27" s="99"/>
      <c r="BH27" s="573" t="s">
        <v>1363</v>
      </c>
      <c r="BI27" s="291"/>
      <c r="BJ27" s="574" t="s">
        <v>1383</v>
      </c>
      <c r="BK27" s="291"/>
      <c r="BL27" s="574" t="s">
        <v>1404</v>
      </c>
      <c r="BM27" s="99"/>
      <c r="BN27" s="801" t="s">
        <v>2078</v>
      </c>
      <c r="BO27" s="802" t="s">
        <v>2182</v>
      </c>
      <c r="BP27" s="803">
        <v>0</v>
      </c>
      <c r="BQ27" s="803">
        <v>255</v>
      </c>
      <c r="BR27" s="803">
        <v>0</v>
      </c>
      <c r="BS27" s="768" t="s">
        <v>2106</v>
      </c>
      <c r="BT27" s="802" t="s">
        <v>2137</v>
      </c>
      <c r="BU27" s="803">
        <v>0</v>
      </c>
      <c r="BV27" s="803">
        <v>0</v>
      </c>
      <c r="BW27" s="803">
        <v>255</v>
      </c>
      <c r="BY27" s="816"/>
      <c r="BZ27" s="1970" t="s">
        <v>2195</v>
      </c>
      <c r="CA27" s="1971" t="s">
        <v>2196</v>
      </c>
      <c r="CB27" s="1976">
        <v>135</v>
      </c>
      <c r="CC27" s="1977">
        <v>206</v>
      </c>
      <c r="CD27" s="1978">
        <v>250</v>
      </c>
      <c r="CE27"/>
      <c r="CF27" s="1197"/>
      <c r="CG27" s="810" t="s">
        <v>2939</v>
      </c>
      <c r="CH27" s="811" t="s">
        <v>2940</v>
      </c>
      <c r="CI27" s="812">
        <v>66</v>
      </c>
      <c r="CJ27" s="813">
        <v>66</v>
      </c>
      <c r="CK27" s="814">
        <v>66</v>
      </c>
      <c r="CL27"/>
      <c r="CM27" s="1580"/>
      <c r="CN27" s="1341" t="s">
        <v>3692</v>
      </c>
      <c r="CO27" s="811" t="s">
        <v>3693</v>
      </c>
      <c r="CP27" s="812">
        <v>238</v>
      </c>
      <c r="CQ27" s="813">
        <v>223</v>
      </c>
      <c r="CR27" s="814">
        <v>204</v>
      </c>
      <c r="CT27" s="216">
        <v>1</v>
      </c>
    </row>
    <row r="28" spans="1:98" ht="16.5" customHeight="1" thickBot="1">
      <c r="A28" s="99"/>
      <c r="B28" s="3160" t="s">
        <v>5774</v>
      </c>
      <c r="C28" s="496">
        <v>0.22500000000000001</v>
      </c>
      <c r="D28" s="99"/>
      <c r="E28" s="99"/>
      <c r="F28" s="99"/>
      <c r="G28" s="99"/>
      <c r="H28" s="99"/>
      <c r="I28" s="99"/>
      <c r="J28" s="99"/>
      <c r="K28" s="99"/>
      <c r="L28" s="99"/>
      <c r="M28" s="99"/>
      <c r="N28" s="99"/>
      <c r="O28" s="99"/>
      <c r="P28" s="99"/>
      <c r="Q28" s="99"/>
      <c r="R28" s="99"/>
      <c r="S28" s="99"/>
      <c r="T28" s="55"/>
      <c r="U28" s="55"/>
      <c r="V28" s="99"/>
      <c r="W28" s="3721" t="s">
        <v>830</v>
      </c>
      <c r="X28" s="3722" t="s">
        <v>1104</v>
      </c>
      <c r="Y28" s="3722"/>
      <c r="Z28" s="3722"/>
      <c r="AA28" s="3722"/>
      <c r="AB28" s="3722"/>
      <c r="AC28" s="3723"/>
      <c r="AD28" s="5"/>
      <c r="AE28" s="3699" t="s">
        <v>200</v>
      </c>
      <c r="AF28" s="3700" t="s">
        <v>1804</v>
      </c>
      <c r="AG28" s="3700"/>
      <c r="AH28" s="3700"/>
      <c r="AI28" s="3700"/>
      <c r="AJ28" s="3700"/>
      <c r="AK28" s="3701"/>
      <c r="AL28" s="5"/>
      <c r="AM28" s="202">
        <v>3</v>
      </c>
      <c r="AN28" s="202">
        <v>11</v>
      </c>
      <c r="AO28" s="202">
        <v>11</v>
      </c>
      <c r="AP28" s="202">
        <v>11</v>
      </c>
      <c r="AQ28" s="202">
        <v>11</v>
      </c>
      <c r="AR28" s="202">
        <v>12</v>
      </c>
      <c r="AS28" s="202">
        <v>40</v>
      </c>
      <c r="AU28" s="99"/>
      <c r="AV28" s="55"/>
      <c r="AW28" s="55"/>
      <c r="AX28" s="55"/>
      <c r="AY28" s="99"/>
      <c r="AZ28" s="99"/>
      <c r="BA28" s="99"/>
      <c r="BB28" s="55"/>
      <c r="BC28" s="55"/>
      <c r="BD28" s="55"/>
      <c r="BE28" s="55"/>
      <c r="BF28" s="55"/>
      <c r="BG28" s="99"/>
      <c r="BH28" s="114"/>
      <c r="BI28" s="291"/>
      <c r="BJ28" s="291"/>
      <c r="BK28" s="291"/>
      <c r="BL28" s="291"/>
      <c r="BM28" s="99"/>
      <c r="BN28" s="792" t="s">
        <v>2079</v>
      </c>
      <c r="BO28" s="802" t="s">
        <v>2181</v>
      </c>
      <c r="BP28" s="803">
        <v>0</v>
      </c>
      <c r="BQ28" s="803">
        <v>0</v>
      </c>
      <c r="BR28" s="803">
        <v>255</v>
      </c>
      <c r="BS28" s="769" t="s">
        <v>2107</v>
      </c>
      <c r="BT28" s="802" t="s">
        <v>2138</v>
      </c>
      <c r="BU28" s="803">
        <v>0</v>
      </c>
      <c r="BV28" s="803">
        <v>204</v>
      </c>
      <c r="BW28" s="803">
        <v>255</v>
      </c>
      <c r="BY28" s="817"/>
      <c r="BZ28" s="1972" t="s">
        <v>2197</v>
      </c>
      <c r="CA28" s="1971" t="s">
        <v>2198</v>
      </c>
      <c r="CB28" s="1976">
        <v>161</v>
      </c>
      <c r="CC28" s="1977">
        <v>202</v>
      </c>
      <c r="CD28" s="1978">
        <v>241</v>
      </c>
      <c r="CE28"/>
      <c r="CF28" s="1198"/>
      <c r="CG28" s="810" t="s">
        <v>2941</v>
      </c>
      <c r="CH28" s="811" t="s">
        <v>2942</v>
      </c>
      <c r="CI28" s="812">
        <v>64</v>
      </c>
      <c r="CJ28" s="813">
        <v>64</v>
      </c>
      <c r="CK28" s="814">
        <v>64</v>
      </c>
      <c r="CL28"/>
      <c r="CM28" s="1581"/>
      <c r="CN28" s="1336" t="s">
        <v>3694</v>
      </c>
      <c r="CO28" s="811" t="s">
        <v>3695</v>
      </c>
      <c r="CP28" s="812">
        <v>255</v>
      </c>
      <c r="CQ28" s="813">
        <v>228</v>
      </c>
      <c r="CR28" s="814">
        <v>196</v>
      </c>
      <c r="CT28" s="216">
        <v>1</v>
      </c>
    </row>
    <row r="29" spans="1:98" ht="15.75">
      <c r="A29" s="99"/>
      <c r="B29" s="3160" t="s">
        <v>5775</v>
      </c>
      <c r="C29" s="496">
        <v>0.12</v>
      </c>
      <c r="D29" s="99"/>
      <c r="E29" s="99"/>
      <c r="F29" s="99"/>
      <c r="G29" s="99"/>
      <c r="H29" s="99"/>
      <c r="I29" s="99"/>
      <c r="J29" s="99"/>
      <c r="K29" s="99"/>
      <c r="L29" s="99"/>
      <c r="M29" s="99"/>
      <c r="N29" s="99"/>
      <c r="O29" s="99"/>
      <c r="P29" s="99"/>
      <c r="Q29" s="99"/>
      <c r="R29" s="99"/>
      <c r="S29" s="99"/>
      <c r="T29" s="101"/>
      <c r="U29" s="101"/>
      <c r="V29" s="99"/>
      <c r="W29" s="3721"/>
      <c r="X29" s="3722"/>
      <c r="Y29" s="3722"/>
      <c r="Z29" s="3722"/>
      <c r="AA29" s="3722"/>
      <c r="AB29" s="3722"/>
      <c r="AC29" s="3723"/>
      <c r="AD29" s="5"/>
      <c r="AE29" s="3699"/>
      <c r="AF29" s="3700"/>
      <c r="AG29" s="3700"/>
      <c r="AH29" s="3700"/>
      <c r="AI29" s="3700"/>
      <c r="AJ29" s="3700"/>
      <c r="AK29" s="3701"/>
      <c r="AL29" s="5"/>
      <c r="AM29" s="5"/>
      <c r="AN29" s="5"/>
      <c r="AO29" s="5"/>
      <c r="AP29" s="5"/>
      <c r="AQ29" s="5"/>
      <c r="AR29" s="5"/>
      <c r="AS29" s="5"/>
      <c r="AU29" s="99"/>
      <c r="AV29" s="55"/>
      <c r="AW29" s="55"/>
      <c r="AX29" s="55"/>
      <c r="AY29" s="99"/>
      <c r="AZ29" s="99"/>
      <c r="BA29" s="99"/>
      <c r="BB29" s="55"/>
      <c r="BC29" s="55"/>
      <c r="BD29" s="55"/>
      <c r="BE29" s="55"/>
      <c r="BF29" s="55"/>
      <c r="BG29" s="99"/>
      <c r="BH29" s="573" t="s">
        <v>1364</v>
      </c>
      <c r="BI29" s="291"/>
      <c r="BJ29" s="574" t="s">
        <v>1384</v>
      </c>
      <c r="BK29" s="291"/>
      <c r="BL29" s="574" t="s">
        <v>1405</v>
      </c>
      <c r="BM29" s="99"/>
      <c r="BN29" s="790" t="s">
        <v>2080</v>
      </c>
      <c r="BO29" s="802" t="s">
        <v>2180</v>
      </c>
      <c r="BP29" s="803">
        <v>255</v>
      </c>
      <c r="BQ29" s="803">
        <v>255</v>
      </c>
      <c r="BR29" s="803">
        <v>0</v>
      </c>
      <c r="BS29" s="763" t="s">
        <v>2108</v>
      </c>
      <c r="BT29" s="802" t="s">
        <v>2139</v>
      </c>
      <c r="BU29" s="803">
        <v>204</v>
      </c>
      <c r="BV29" s="803">
        <v>0</v>
      </c>
      <c r="BW29" s="803">
        <v>0</v>
      </c>
      <c r="BY29" s="819"/>
      <c r="BZ29" s="1970" t="s">
        <v>2199</v>
      </c>
      <c r="CA29" s="1971" t="s">
        <v>2200</v>
      </c>
      <c r="CB29" s="1976">
        <v>135</v>
      </c>
      <c r="CC29" s="1977">
        <v>206</v>
      </c>
      <c r="CD29" s="1978">
        <v>255</v>
      </c>
      <c r="CE29"/>
      <c r="CF29" s="1199"/>
      <c r="CG29" s="810" t="s">
        <v>2943</v>
      </c>
      <c r="CH29" s="811" t="s">
        <v>2944</v>
      </c>
      <c r="CI29" s="812">
        <v>61</v>
      </c>
      <c r="CJ29" s="813">
        <v>61</v>
      </c>
      <c r="CK29" s="814">
        <v>61</v>
      </c>
      <c r="CL29"/>
      <c r="CM29" s="1582"/>
      <c r="CN29" s="1341" t="s">
        <v>3696</v>
      </c>
      <c r="CO29" s="811" t="s">
        <v>3697</v>
      </c>
      <c r="CP29" s="812">
        <v>250</v>
      </c>
      <c r="CQ29" s="813">
        <v>235</v>
      </c>
      <c r="CR29" s="814">
        <v>215</v>
      </c>
      <c r="CT29" s="216">
        <v>1</v>
      </c>
    </row>
    <row r="30" spans="1:98" ht="15.75">
      <c r="A30" s="99"/>
      <c r="B30" s="3160" t="s">
        <v>5776</v>
      </c>
      <c r="C30" s="496">
        <v>0.19500000000000001</v>
      </c>
      <c r="D30" s="99"/>
      <c r="E30" s="99"/>
      <c r="F30" s="99"/>
      <c r="G30" s="99"/>
      <c r="H30" s="99"/>
      <c r="I30" s="99"/>
      <c r="J30" s="99"/>
      <c r="K30" s="99"/>
      <c r="L30" s="99"/>
      <c r="M30" s="99"/>
      <c r="N30" s="99"/>
      <c r="O30" s="99"/>
      <c r="P30" s="99"/>
      <c r="Q30" s="99"/>
      <c r="R30" s="99"/>
      <c r="S30" s="99"/>
      <c r="T30" s="101"/>
      <c r="U30" s="101"/>
      <c r="V30" s="99"/>
      <c r="W30" s="5"/>
      <c r="X30" s="5"/>
      <c r="Y30" s="5"/>
      <c r="Z30" s="5"/>
      <c r="AA30" s="5"/>
      <c r="AB30" s="5"/>
      <c r="AC30" s="5"/>
      <c r="AD30" s="5"/>
      <c r="AE30" s="5"/>
      <c r="AF30" s="5"/>
      <c r="AG30" s="5"/>
      <c r="AH30" s="5"/>
      <c r="AI30" s="5"/>
      <c r="AJ30" s="5"/>
      <c r="AK30" s="5"/>
      <c r="AL30" s="5"/>
      <c r="AM30" s="5"/>
      <c r="AN30" s="5"/>
      <c r="AO30" s="5"/>
      <c r="AP30" s="5"/>
      <c r="AQ30" s="5"/>
      <c r="AR30" s="5"/>
      <c r="AS30" s="5"/>
      <c r="AU30" s="99"/>
      <c r="AV30" s="55"/>
      <c r="AW30" s="55"/>
      <c r="AX30" s="55"/>
      <c r="AY30" s="99"/>
      <c r="AZ30" s="99"/>
      <c r="BA30" s="99"/>
      <c r="BB30" s="101"/>
      <c r="BC30" s="101"/>
      <c r="BD30" s="101"/>
      <c r="BE30" s="101"/>
      <c r="BF30" s="55"/>
      <c r="BG30" s="99"/>
      <c r="BH30" s="114"/>
      <c r="BI30" s="291"/>
      <c r="BJ30" s="291"/>
      <c r="BK30" s="291"/>
      <c r="BL30" s="291"/>
      <c r="BM30" s="99"/>
      <c r="BN30" s="793" t="s">
        <v>2081</v>
      </c>
      <c r="BO30" s="802" t="s">
        <v>2179</v>
      </c>
      <c r="BP30" s="803">
        <v>255</v>
      </c>
      <c r="BQ30" s="803">
        <v>0</v>
      </c>
      <c r="BR30" s="803">
        <v>255</v>
      </c>
      <c r="BS30" s="770" t="s">
        <v>2109</v>
      </c>
      <c r="BT30" s="802" t="s">
        <v>2140</v>
      </c>
      <c r="BU30" s="803">
        <v>204</v>
      </c>
      <c r="BV30" s="803">
        <v>0</v>
      </c>
      <c r="BW30" s="803">
        <v>0</v>
      </c>
      <c r="BY30" s="820"/>
      <c r="BZ30" s="1972" t="s">
        <v>2201</v>
      </c>
      <c r="CA30" s="1971" t="s">
        <v>2202</v>
      </c>
      <c r="CB30" s="1976">
        <v>188</v>
      </c>
      <c r="CC30" s="1977">
        <v>212</v>
      </c>
      <c r="CD30" s="1978">
        <v>230</v>
      </c>
      <c r="CE30"/>
      <c r="CF30" s="1200"/>
      <c r="CG30" s="810" t="s">
        <v>2945</v>
      </c>
      <c r="CH30" s="811" t="s">
        <v>2946</v>
      </c>
      <c r="CI30" s="812">
        <v>59</v>
      </c>
      <c r="CJ30" s="813">
        <v>59</v>
      </c>
      <c r="CK30" s="814">
        <v>59</v>
      </c>
      <c r="CL30"/>
      <c r="CM30" s="1583"/>
      <c r="CN30" s="1341" t="s">
        <v>3698</v>
      </c>
      <c r="CO30" s="811" t="s">
        <v>3699</v>
      </c>
      <c r="CP30" s="812">
        <v>255</v>
      </c>
      <c r="CQ30" s="813">
        <v>239</v>
      </c>
      <c r="CR30" s="814">
        <v>219</v>
      </c>
      <c r="CT30" s="216">
        <v>1</v>
      </c>
    </row>
    <row r="31" spans="1:98" ht="15.75" customHeight="1">
      <c r="A31" s="99"/>
      <c r="B31" s="3160" t="s">
        <v>5777</v>
      </c>
      <c r="C31" s="496">
        <v>9.8000000000000004E-2</v>
      </c>
      <c r="D31" s="99"/>
      <c r="E31" s="99"/>
      <c r="F31" s="99"/>
      <c r="G31" s="99"/>
      <c r="H31" s="99"/>
      <c r="I31" s="99"/>
      <c r="J31" s="99"/>
      <c r="K31" s="99"/>
      <c r="L31" s="99"/>
      <c r="M31" s="99"/>
      <c r="N31" s="99"/>
      <c r="O31" s="99"/>
      <c r="P31" s="99"/>
      <c r="Q31" s="99"/>
      <c r="R31" s="99"/>
      <c r="S31" s="99"/>
      <c r="T31" s="99"/>
      <c r="U31" s="99"/>
      <c r="V31" s="99"/>
      <c r="W31" s="3721" t="s">
        <v>830</v>
      </c>
      <c r="X31" s="3722" t="s">
        <v>1284</v>
      </c>
      <c r="Y31" s="3722"/>
      <c r="Z31" s="3722"/>
      <c r="AA31" s="3722"/>
      <c r="AB31" s="3722"/>
      <c r="AC31" s="3723"/>
      <c r="AD31" s="5"/>
      <c r="AE31" s="3699" t="s">
        <v>200</v>
      </c>
      <c r="AF31" s="3700" t="s">
        <v>1804</v>
      </c>
      <c r="AG31" s="3700"/>
      <c r="AH31" s="3700"/>
      <c r="AI31" s="3700"/>
      <c r="AJ31" s="3700"/>
      <c r="AK31" s="3701"/>
      <c r="AL31" s="5"/>
      <c r="AM31" s="5"/>
      <c r="AN31" s="5"/>
      <c r="AO31" s="5"/>
      <c r="AP31" s="5"/>
      <c r="AQ31" s="5"/>
      <c r="AR31" s="5"/>
      <c r="AS31" s="5"/>
      <c r="AT31" s="99"/>
      <c r="AU31" s="99"/>
      <c r="AV31" s="101"/>
      <c r="AW31" s="101"/>
      <c r="AX31" s="101"/>
      <c r="AY31" s="99"/>
      <c r="AZ31" s="99"/>
      <c r="BA31" s="99"/>
      <c r="BB31" s="101"/>
      <c r="BC31" s="101"/>
      <c r="BD31" s="101"/>
      <c r="BE31" s="101"/>
      <c r="BF31" s="55"/>
      <c r="BG31" s="99"/>
      <c r="BH31" s="573" t="s">
        <v>1365</v>
      </c>
      <c r="BI31" s="291"/>
      <c r="BJ31" s="574" t="s">
        <v>1385</v>
      </c>
      <c r="BK31" s="291"/>
      <c r="BL31" s="574" t="s">
        <v>1406</v>
      </c>
      <c r="BM31" s="99"/>
      <c r="BN31" s="794" t="s">
        <v>2082</v>
      </c>
      <c r="BO31" s="802" t="s">
        <v>2178</v>
      </c>
      <c r="BP31" s="803">
        <v>0</v>
      </c>
      <c r="BQ31" s="803">
        <v>255</v>
      </c>
      <c r="BR31" s="803">
        <v>255</v>
      </c>
      <c r="BS31" s="771" t="s">
        <v>2110</v>
      </c>
      <c r="BT31" s="802" t="s">
        <v>2141</v>
      </c>
      <c r="BU31" s="803">
        <v>255</v>
      </c>
      <c r="BV31" s="803">
        <v>0</v>
      </c>
      <c r="BW31" s="803">
        <v>0</v>
      </c>
      <c r="BY31" s="821"/>
      <c r="BZ31" s="1970" t="s">
        <v>2203</v>
      </c>
      <c r="CA31" s="1971" t="s">
        <v>2204</v>
      </c>
      <c r="CB31" s="1976">
        <v>185</v>
      </c>
      <c r="CC31" s="1977">
        <v>211</v>
      </c>
      <c r="CD31" s="1978">
        <v>238</v>
      </c>
      <c r="CE31"/>
      <c r="CF31" s="1201"/>
      <c r="CG31" s="810" t="s">
        <v>2947</v>
      </c>
      <c r="CH31" s="811" t="s">
        <v>2948</v>
      </c>
      <c r="CI31" s="812">
        <v>56</v>
      </c>
      <c r="CJ31" s="813">
        <v>56</v>
      </c>
      <c r="CK31" s="814">
        <v>56</v>
      </c>
      <c r="CL31"/>
      <c r="CM31" s="1584"/>
      <c r="CN31" s="1336" t="s">
        <v>3700</v>
      </c>
      <c r="CO31" s="811" t="s">
        <v>3701</v>
      </c>
      <c r="CP31" s="812">
        <v>250</v>
      </c>
      <c r="CQ31" s="813">
        <v>240</v>
      </c>
      <c r="CR31" s="814">
        <v>230</v>
      </c>
      <c r="CT31" s="216">
        <v>1</v>
      </c>
    </row>
    <row r="32" spans="1:98" ht="15.75">
      <c r="A32" s="99"/>
      <c r="B32" s="3160" t="s">
        <v>5778</v>
      </c>
      <c r="C32" s="496">
        <v>0.12</v>
      </c>
      <c r="D32" s="99"/>
      <c r="E32" s="99"/>
      <c r="F32" s="99"/>
      <c r="G32" s="99"/>
      <c r="H32" s="99"/>
      <c r="I32" s="99"/>
      <c r="J32" s="99"/>
      <c r="K32" s="99"/>
      <c r="L32" s="99"/>
      <c r="M32" s="99"/>
      <c r="N32" s="99"/>
      <c r="O32" s="99"/>
      <c r="P32" s="99"/>
      <c r="Q32" s="99"/>
      <c r="R32" s="99"/>
      <c r="S32" s="99"/>
      <c r="T32" s="99"/>
      <c r="U32" s="99"/>
      <c r="V32" s="99"/>
      <c r="W32" s="3721"/>
      <c r="X32" s="3722"/>
      <c r="Y32" s="3722"/>
      <c r="Z32" s="3722"/>
      <c r="AA32" s="3722"/>
      <c r="AB32" s="3722"/>
      <c r="AC32" s="3723"/>
      <c r="AD32" s="5"/>
      <c r="AE32" s="3699"/>
      <c r="AF32" s="3700"/>
      <c r="AG32" s="3700"/>
      <c r="AH32" s="3700"/>
      <c r="AI32" s="3700"/>
      <c r="AJ32" s="3700"/>
      <c r="AK32" s="3701"/>
      <c r="AL32" s="5"/>
      <c r="AM32" s="5"/>
      <c r="AN32" s="5"/>
      <c r="AO32" s="5"/>
      <c r="AP32" s="5"/>
      <c r="AQ32" s="5"/>
      <c r="AR32" s="5"/>
      <c r="AS32" s="5"/>
      <c r="AT32" s="99"/>
      <c r="AU32" s="99"/>
      <c r="AV32" s="101"/>
      <c r="AW32" s="101"/>
      <c r="AX32" s="101"/>
      <c r="AY32" s="99"/>
      <c r="AZ32" s="99"/>
      <c r="BA32" s="99"/>
      <c r="BB32" s="101"/>
      <c r="BC32" s="101"/>
      <c r="BD32" s="101"/>
      <c r="BE32" s="101"/>
      <c r="BF32" s="55"/>
      <c r="BG32" s="99"/>
      <c r="BH32" s="114"/>
      <c r="BI32" s="291"/>
      <c r="BJ32" s="291"/>
      <c r="BK32" s="291"/>
      <c r="BL32" s="291"/>
      <c r="BM32" s="99"/>
      <c r="BN32" s="795" t="s">
        <v>2083</v>
      </c>
      <c r="BO32" s="802" t="s">
        <v>2177</v>
      </c>
      <c r="BP32" s="803">
        <v>128</v>
      </c>
      <c r="BQ32" s="803">
        <v>0</v>
      </c>
      <c r="BR32" s="803">
        <v>0</v>
      </c>
      <c r="BS32" s="772" t="s">
        <v>2111</v>
      </c>
      <c r="BT32" s="802" t="s">
        <v>2142</v>
      </c>
      <c r="BU32" s="803">
        <v>153</v>
      </c>
      <c r="BV32" s="803">
        <v>0</v>
      </c>
      <c r="BW32" s="803">
        <v>0</v>
      </c>
      <c r="BY32" s="822"/>
      <c r="BZ32" s="1970" t="s">
        <v>2205</v>
      </c>
      <c r="CA32" s="1971" t="s">
        <v>2206</v>
      </c>
      <c r="CB32" s="1976">
        <v>198</v>
      </c>
      <c r="CC32" s="1977">
        <v>226</v>
      </c>
      <c r="CD32" s="1978">
        <v>255</v>
      </c>
      <c r="CE32"/>
      <c r="CF32" s="1202"/>
      <c r="CG32" s="810" t="s">
        <v>2949</v>
      </c>
      <c r="CH32" s="811" t="s">
        <v>2950</v>
      </c>
      <c r="CI32" s="812">
        <v>54</v>
      </c>
      <c r="CJ32" s="813">
        <v>54</v>
      </c>
      <c r="CK32" s="814">
        <v>54</v>
      </c>
      <c r="CL32"/>
      <c r="CM32" s="1585"/>
      <c r="CN32" s="1341" t="s">
        <v>3702</v>
      </c>
      <c r="CO32" s="811" t="s">
        <v>3703</v>
      </c>
      <c r="CP32" s="812">
        <v>222</v>
      </c>
      <c r="CQ32" s="813">
        <v>184</v>
      </c>
      <c r="CR32" s="814">
        <v>135</v>
      </c>
      <c r="CT32" s="216">
        <v>1</v>
      </c>
    </row>
    <row r="33" spans="1:98" ht="15.75">
      <c r="A33" s="99"/>
      <c r="B33" s="3160" t="s">
        <v>5779</v>
      </c>
      <c r="C33" s="496">
        <v>0.24</v>
      </c>
      <c r="D33" s="99"/>
      <c r="E33" s="99"/>
      <c r="F33" s="99"/>
      <c r="G33" s="99"/>
      <c r="H33" s="99"/>
      <c r="I33" s="99"/>
      <c r="J33" s="99"/>
      <c r="K33" s="99"/>
      <c r="L33" s="99"/>
      <c r="M33" s="99"/>
      <c r="N33" s="99"/>
      <c r="O33" s="99"/>
      <c r="P33" s="99"/>
      <c r="Q33" s="99"/>
      <c r="R33" s="99"/>
      <c r="S33" s="99"/>
      <c r="T33" s="99"/>
      <c r="U33" s="99"/>
      <c r="V33" s="99"/>
      <c r="W33" s="5"/>
      <c r="X33" s="5"/>
      <c r="Y33" s="5"/>
      <c r="Z33" s="5"/>
      <c r="AA33" s="5"/>
      <c r="AB33" s="5"/>
      <c r="AC33" s="5"/>
      <c r="AD33" s="5"/>
      <c r="AE33" s="5"/>
      <c r="AF33" s="5"/>
      <c r="AG33" s="5"/>
      <c r="AH33" s="5"/>
      <c r="AI33" s="5"/>
      <c r="AJ33" s="5"/>
      <c r="AK33" s="5"/>
      <c r="AL33" s="5"/>
      <c r="AM33" s="5"/>
      <c r="AN33" s="5"/>
      <c r="AO33" s="5"/>
      <c r="AP33" s="5"/>
      <c r="AQ33" s="5"/>
      <c r="AR33" s="5"/>
      <c r="AS33" s="5"/>
      <c r="AU33" s="99"/>
      <c r="AV33" s="101"/>
      <c r="AW33" s="101"/>
      <c r="AX33" s="101"/>
      <c r="AY33" s="99"/>
      <c r="AZ33" s="99"/>
      <c r="BA33" s="99"/>
      <c r="BB33" s="101"/>
      <c r="BC33" s="101"/>
      <c r="BD33" s="101"/>
      <c r="BE33" s="101"/>
      <c r="BF33" s="101"/>
      <c r="BG33" s="99"/>
      <c r="BH33" s="573" t="s">
        <v>1366</v>
      </c>
      <c r="BI33" s="291"/>
      <c r="BJ33" s="574" t="s">
        <v>1386</v>
      </c>
      <c r="BK33" s="291"/>
      <c r="BL33" s="574" t="s">
        <v>1407</v>
      </c>
      <c r="BM33" s="99"/>
      <c r="BN33" s="796" t="s">
        <v>2084</v>
      </c>
      <c r="BO33" s="802" t="s">
        <v>2176</v>
      </c>
      <c r="BP33" s="803">
        <v>0</v>
      </c>
      <c r="BQ33" s="803">
        <v>128</v>
      </c>
      <c r="BR33" s="803">
        <v>0</v>
      </c>
      <c r="BS33" s="773" t="s">
        <v>2112</v>
      </c>
      <c r="BT33" s="802" t="s">
        <v>2143</v>
      </c>
      <c r="BU33" s="803">
        <v>255</v>
      </c>
      <c r="BV33" s="803">
        <v>0</v>
      </c>
      <c r="BW33" s="803">
        <v>0</v>
      </c>
      <c r="BY33" s="823"/>
      <c r="BZ33" s="1972" t="s">
        <v>2168</v>
      </c>
      <c r="CA33" s="1971" t="s">
        <v>2207</v>
      </c>
      <c r="CB33" s="1976">
        <v>242</v>
      </c>
      <c r="CC33" s="1977">
        <v>243</v>
      </c>
      <c r="CD33" s="1978">
        <v>244</v>
      </c>
      <c r="CE33"/>
      <c r="CF33" s="1203"/>
      <c r="CG33" s="810" t="s">
        <v>2951</v>
      </c>
      <c r="CH33" s="811" t="s">
        <v>2952</v>
      </c>
      <c r="CI33" s="812">
        <v>51</v>
      </c>
      <c r="CJ33" s="813">
        <v>51</v>
      </c>
      <c r="CK33" s="814">
        <v>51</v>
      </c>
      <c r="CL33"/>
      <c r="CM33" s="1586"/>
      <c r="CN33" s="1341" t="s">
        <v>3704</v>
      </c>
      <c r="CO33" s="811" t="s">
        <v>3705</v>
      </c>
      <c r="CP33" s="812">
        <v>205</v>
      </c>
      <c r="CQ33" s="813">
        <v>183</v>
      </c>
      <c r="CR33" s="814">
        <v>158</v>
      </c>
      <c r="CT33" s="216">
        <v>1</v>
      </c>
    </row>
    <row r="34" spans="1:98" ht="15" customHeight="1">
      <c r="A34" s="99"/>
      <c r="B34" s="3160" t="s">
        <v>5780</v>
      </c>
      <c r="C34" s="496">
        <v>0.22500000000000001</v>
      </c>
      <c r="D34" s="99"/>
      <c r="E34" s="99"/>
      <c r="F34" s="99"/>
      <c r="G34" s="99"/>
      <c r="H34" s="99"/>
      <c r="I34" s="99"/>
      <c r="J34" s="99"/>
      <c r="K34" s="99"/>
      <c r="L34" s="99"/>
      <c r="M34" s="99"/>
      <c r="N34" s="99"/>
      <c r="O34" s="99"/>
      <c r="P34" s="99"/>
      <c r="Q34" s="99"/>
      <c r="R34" s="99"/>
      <c r="S34" s="99"/>
      <c r="T34" s="99"/>
      <c r="U34" s="99"/>
      <c r="W34" s="3724" t="s">
        <v>1282</v>
      </c>
      <c r="X34" s="3725" t="s">
        <v>1105</v>
      </c>
      <c r="Y34" s="3725"/>
      <c r="Z34" s="3725"/>
      <c r="AA34" s="3725"/>
      <c r="AB34" s="3725"/>
      <c r="AC34" s="3726"/>
      <c r="AD34" s="5"/>
      <c r="AE34" s="3699" t="s">
        <v>200</v>
      </c>
      <c r="AF34" s="3700" t="s">
        <v>1805</v>
      </c>
      <c r="AG34" s="3700"/>
      <c r="AH34" s="3700"/>
      <c r="AI34" s="3700"/>
      <c r="AJ34" s="3700"/>
      <c r="AK34" s="3701"/>
      <c r="AL34" s="5"/>
      <c r="AM34" s="5"/>
      <c r="AN34" s="5"/>
      <c r="AO34" s="5"/>
      <c r="AP34" s="5"/>
      <c r="AQ34" s="5"/>
      <c r="AR34" s="5"/>
      <c r="AS34" s="5"/>
      <c r="AU34" s="99"/>
      <c r="AV34" s="99"/>
      <c r="AW34" s="99"/>
      <c r="AX34" s="99"/>
      <c r="AY34" s="99"/>
      <c r="AZ34" s="99"/>
      <c r="BA34" s="99"/>
      <c r="BB34" s="99"/>
      <c r="BC34" s="99"/>
      <c r="BD34" s="99"/>
      <c r="BE34" s="99"/>
      <c r="BF34" s="99"/>
      <c r="BG34" s="99"/>
      <c r="BH34" s="99"/>
      <c r="BI34" s="99"/>
      <c r="BJ34" s="99"/>
      <c r="BK34" s="99"/>
      <c r="BL34" s="99"/>
      <c r="BM34" s="99"/>
      <c r="BN34" s="756" t="s">
        <v>2085</v>
      </c>
      <c r="BO34" s="802" t="s">
        <v>2130</v>
      </c>
      <c r="BP34" s="803">
        <v>0</v>
      </c>
      <c r="BQ34" s="803">
        <v>0</v>
      </c>
      <c r="BR34" s="803">
        <v>128</v>
      </c>
      <c r="BS34" s="774" t="s">
        <v>2113</v>
      </c>
      <c r="BT34" s="802" t="s">
        <v>2144</v>
      </c>
      <c r="BU34" s="803">
        <v>204</v>
      </c>
      <c r="BV34" s="803">
        <v>0</v>
      </c>
      <c r="BW34" s="803">
        <v>0</v>
      </c>
      <c r="BY34" s="824"/>
      <c r="BZ34" s="1970" t="s">
        <v>2208</v>
      </c>
      <c r="CA34" s="1971" t="s">
        <v>2209</v>
      </c>
      <c r="CB34" s="1976">
        <v>240</v>
      </c>
      <c r="CC34" s="1977">
        <v>248</v>
      </c>
      <c r="CD34" s="1978">
        <v>255</v>
      </c>
      <c r="CE34"/>
      <c r="CF34" s="1204"/>
      <c r="CG34" s="818" t="s">
        <v>2953</v>
      </c>
      <c r="CH34" s="811" t="s">
        <v>2954</v>
      </c>
      <c r="CI34" s="812">
        <v>48</v>
      </c>
      <c r="CJ34" s="813">
        <v>48</v>
      </c>
      <c r="CK34" s="814">
        <v>48</v>
      </c>
      <c r="CL34"/>
      <c r="CM34" s="1587"/>
      <c r="CN34" s="1341" t="s">
        <v>3706</v>
      </c>
      <c r="CO34" s="811" t="s">
        <v>3707</v>
      </c>
      <c r="CP34" s="812">
        <v>210</v>
      </c>
      <c r="CQ34" s="813">
        <v>180</v>
      </c>
      <c r="CR34" s="814">
        <v>140</v>
      </c>
      <c r="CT34" s="216">
        <v>1</v>
      </c>
    </row>
    <row r="35" spans="1:98" ht="15" customHeight="1">
      <c r="A35" s="99"/>
      <c r="B35" s="3160" t="s">
        <v>5781</v>
      </c>
      <c r="C35" s="496">
        <v>0.35</v>
      </c>
      <c r="D35" s="99"/>
      <c r="E35" s="99"/>
      <c r="F35" s="99"/>
      <c r="G35" s="99"/>
      <c r="H35" s="99"/>
      <c r="I35" s="99"/>
      <c r="J35" s="99"/>
      <c r="K35" s="99"/>
      <c r="L35" s="99"/>
      <c r="M35" s="99"/>
      <c r="N35" s="99"/>
      <c r="O35" s="99"/>
      <c r="P35" s="99"/>
      <c r="Q35" s="99"/>
      <c r="R35" s="99"/>
      <c r="S35" s="99"/>
      <c r="T35" s="99"/>
      <c r="U35" s="99"/>
      <c r="W35" s="3724"/>
      <c r="X35" s="3725"/>
      <c r="Y35" s="3725"/>
      <c r="Z35" s="3725"/>
      <c r="AA35" s="3725"/>
      <c r="AB35" s="3725"/>
      <c r="AC35" s="3726"/>
      <c r="AD35" s="5"/>
      <c r="AE35" s="3699"/>
      <c r="AF35" s="3700"/>
      <c r="AG35" s="3700"/>
      <c r="AH35" s="3700"/>
      <c r="AI35" s="3700"/>
      <c r="AJ35" s="3700"/>
      <c r="AK35" s="3701"/>
      <c r="AL35" s="5"/>
      <c r="AM35" s="5"/>
      <c r="AN35" s="5"/>
      <c r="AO35" s="5"/>
      <c r="AP35" s="5"/>
      <c r="AQ35" s="5"/>
      <c r="AR35" s="5"/>
      <c r="AS35" s="5"/>
      <c r="AU35" s="99"/>
      <c r="AV35" s="99"/>
      <c r="AW35" s="99"/>
      <c r="AX35" s="99"/>
      <c r="AY35" s="99"/>
      <c r="AZ35" s="99"/>
      <c r="BA35" s="99"/>
      <c r="BB35" s="99"/>
      <c r="BC35" s="99"/>
      <c r="BD35" s="99"/>
      <c r="BE35" s="99"/>
      <c r="BF35" s="99"/>
      <c r="BG35" s="99"/>
      <c r="BH35" s="99"/>
      <c r="BI35" s="99"/>
      <c r="BJ35" s="99"/>
      <c r="BK35" s="99"/>
      <c r="BL35" s="99"/>
      <c r="BM35" s="99"/>
      <c r="BN35" s="757" t="s">
        <v>2086</v>
      </c>
      <c r="BO35" s="802" t="s">
        <v>2160</v>
      </c>
      <c r="BP35" s="803">
        <v>128</v>
      </c>
      <c r="BQ35" s="803">
        <v>128</v>
      </c>
      <c r="BR35" s="803">
        <v>0</v>
      </c>
      <c r="BS35" s="775" t="s">
        <v>2114</v>
      </c>
      <c r="BT35" s="802" t="s">
        <v>2145</v>
      </c>
      <c r="BU35" s="803">
        <v>255</v>
      </c>
      <c r="BV35" s="803">
        <v>0</v>
      </c>
      <c r="BW35" s="803">
        <v>0</v>
      </c>
      <c r="BY35" s="825"/>
      <c r="BZ35" s="1970" t="s">
        <v>2210</v>
      </c>
      <c r="CA35" s="1971" t="s">
        <v>2211</v>
      </c>
      <c r="CB35" s="1976">
        <v>159</v>
      </c>
      <c r="CC35" s="1977">
        <v>182</v>
      </c>
      <c r="CD35" s="1978">
        <v>205</v>
      </c>
      <c r="CE35"/>
      <c r="CF35" s="1205"/>
      <c r="CG35" s="810" t="s">
        <v>2955</v>
      </c>
      <c r="CH35" s="811" t="s">
        <v>2956</v>
      </c>
      <c r="CI35" s="812">
        <v>46</v>
      </c>
      <c r="CJ35" s="813">
        <v>46</v>
      </c>
      <c r="CK35" s="814">
        <v>46</v>
      </c>
      <c r="CL35"/>
      <c r="CM35" s="1588"/>
      <c r="CN35" s="1341" t="s">
        <v>3708</v>
      </c>
      <c r="CO35" s="811" t="s">
        <v>3709</v>
      </c>
      <c r="CP35" s="812">
        <v>205</v>
      </c>
      <c r="CQ35" s="813">
        <v>179</v>
      </c>
      <c r="CR35" s="814">
        <v>139</v>
      </c>
      <c r="CT35" s="216">
        <v>1</v>
      </c>
    </row>
    <row r="36" spans="1:98">
      <c r="A36" s="99"/>
      <c r="B36" s="3160" t="s">
        <v>5782</v>
      </c>
      <c r="C36" s="496">
        <v>0.06</v>
      </c>
      <c r="D36" s="99"/>
      <c r="E36" s="99"/>
      <c r="F36" s="99"/>
      <c r="G36" s="99"/>
      <c r="H36" s="99"/>
      <c r="I36" s="99"/>
      <c r="J36" s="99"/>
      <c r="K36" s="99"/>
      <c r="L36" s="99"/>
      <c r="M36" s="99"/>
      <c r="N36" s="99"/>
      <c r="O36" s="99"/>
      <c r="P36" s="99"/>
      <c r="Q36" s="99"/>
      <c r="R36" s="99"/>
      <c r="S36" s="99"/>
      <c r="T36" s="99"/>
      <c r="U36" s="99"/>
      <c r="W36" s="5"/>
      <c r="X36" s="5"/>
      <c r="Y36" s="5"/>
      <c r="Z36" s="5"/>
      <c r="AA36" s="5"/>
      <c r="AB36" s="5"/>
      <c r="AC36" s="5"/>
      <c r="AD36" s="5"/>
      <c r="AE36" s="5"/>
      <c r="AF36" s="5"/>
      <c r="AG36" s="5"/>
      <c r="AH36" s="5"/>
      <c r="AI36" s="5"/>
      <c r="AJ36" s="5"/>
      <c r="AK36" s="5"/>
      <c r="AL36" s="5"/>
      <c r="AM36" s="5"/>
      <c r="AN36" s="5"/>
      <c r="AO36" s="5"/>
      <c r="AP36" s="5"/>
      <c r="AQ36" s="5"/>
      <c r="AR36" s="5"/>
      <c r="AS36" s="5"/>
      <c r="AU36" s="99"/>
      <c r="AV36" s="99"/>
      <c r="AW36" s="99"/>
      <c r="AX36" s="99"/>
      <c r="AY36" s="99"/>
      <c r="AZ36" s="99"/>
      <c r="BA36" s="99"/>
      <c r="BB36" s="99"/>
      <c r="BC36" s="99"/>
      <c r="BD36" s="99"/>
      <c r="BE36" s="99"/>
      <c r="BF36" s="99"/>
      <c r="BG36" s="99"/>
      <c r="BH36" s="99"/>
      <c r="BI36" s="99"/>
      <c r="BJ36" s="99"/>
      <c r="BK36" s="99"/>
      <c r="BL36" s="99"/>
      <c r="BM36" s="99"/>
      <c r="BN36" s="758" t="s">
        <v>2087</v>
      </c>
      <c r="BO36" s="802" t="s">
        <v>2134</v>
      </c>
      <c r="BP36" s="803">
        <v>128</v>
      </c>
      <c r="BQ36" s="803">
        <v>0</v>
      </c>
      <c r="BR36" s="803">
        <v>128</v>
      </c>
      <c r="BS36" s="776" t="s">
        <v>2115</v>
      </c>
      <c r="BT36" s="802" t="s">
        <v>2146</v>
      </c>
      <c r="BU36" s="803">
        <v>51</v>
      </c>
      <c r="BV36" s="803">
        <v>0</v>
      </c>
      <c r="BW36" s="803">
        <v>0</v>
      </c>
      <c r="BY36" s="826"/>
      <c r="BZ36" s="1970" t="s">
        <v>2212</v>
      </c>
      <c r="CA36" s="1971" t="s">
        <v>2213</v>
      </c>
      <c r="CB36" s="1976">
        <v>0</v>
      </c>
      <c r="CC36" s="1977">
        <v>178</v>
      </c>
      <c r="CD36" s="1978">
        <v>238</v>
      </c>
      <c r="CE36"/>
      <c r="CF36" s="1206"/>
      <c r="CG36" s="810" t="s">
        <v>2957</v>
      </c>
      <c r="CH36" s="811" t="s">
        <v>2958</v>
      </c>
      <c r="CI36" s="812">
        <v>43</v>
      </c>
      <c r="CJ36" s="813">
        <v>43</v>
      </c>
      <c r="CK36" s="814">
        <v>43</v>
      </c>
      <c r="CL36"/>
      <c r="CM36" s="1589"/>
      <c r="CN36" s="1341" t="s">
        <v>3710</v>
      </c>
      <c r="CO36" s="811" t="s">
        <v>3711</v>
      </c>
      <c r="CP36" s="812">
        <v>238</v>
      </c>
      <c r="CQ36" s="813">
        <v>180</v>
      </c>
      <c r="CR36" s="814">
        <v>34</v>
      </c>
      <c r="CT36" s="216">
        <v>1</v>
      </c>
    </row>
    <row r="37" spans="1:98" ht="15" customHeight="1">
      <c r="A37" s="99"/>
      <c r="B37" s="3160" t="s">
        <v>5783</v>
      </c>
      <c r="C37" s="496">
        <v>0.19500000000000001</v>
      </c>
      <c r="D37" s="99"/>
      <c r="E37" s="99"/>
      <c r="F37" s="99"/>
      <c r="G37" s="99"/>
      <c r="H37" s="99"/>
      <c r="I37" s="99"/>
      <c r="J37" s="99"/>
      <c r="K37" s="99"/>
      <c r="L37" s="99"/>
      <c r="M37" s="99"/>
      <c r="N37" s="99"/>
      <c r="O37" s="99"/>
      <c r="P37" s="99"/>
      <c r="Q37" s="99"/>
      <c r="R37" s="99"/>
      <c r="S37" s="99"/>
      <c r="T37" s="99"/>
      <c r="U37" s="99"/>
      <c r="W37" s="3724" t="s">
        <v>1282</v>
      </c>
      <c r="X37" s="3725" t="s">
        <v>737</v>
      </c>
      <c r="Y37" s="3725"/>
      <c r="Z37" s="3725"/>
      <c r="AA37" s="3725"/>
      <c r="AB37" s="3725"/>
      <c r="AC37" s="3726"/>
      <c r="AD37" s="5"/>
      <c r="AE37" s="3699" t="s">
        <v>200</v>
      </c>
      <c r="AF37" s="3700" t="s">
        <v>1806</v>
      </c>
      <c r="AG37" s="3700"/>
      <c r="AH37" s="3700"/>
      <c r="AI37" s="3700"/>
      <c r="AJ37" s="3700"/>
      <c r="AK37" s="3701"/>
      <c r="AL37" s="5"/>
      <c r="AM37" s="5"/>
      <c r="AN37" s="34" t="s">
        <v>1268</v>
      </c>
      <c r="AO37" s="5"/>
      <c r="AP37" s="5"/>
      <c r="AQ37" s="5"/>
      <c r="AR37" s="5"/>
      <c r="AS37" s="5"/>
      <c r="AU37" s="99"/>
      <c r="AV37" s="99"/>
      <c r="AW37" s="99"/>
      <c r="AX37" s="99"/>
      <c r="AY37" s="99"/>
      <c r="AZ37" s="99"/>
      <c r="BA37" s="99"/>
      <c r="BB37" s="99"/>
      <c r="BC37" s="99"/>
      <c r="BD37" s="99"/>
      <c r="BE37" s="99"/>
      <c r="BF37" s="99"/>
      <c r="BG37" s="99"/>
      <c r="BH37" s="99"/>
      <c r="BI37" s="99"/>
      <c r="BJ37" s="99"/>
      <c r="BK37" s="99"/>
      <c r="BL37" s="99"/>
      <c r="BM37" s="99"/>
      <c r="BN37" s="759" t="s">
        <v>2088</v>
      </c>
      <c r="BO37" s="802" t="s">
        <v>2136</v>
      </c>
      <c r="BP37" s="803">
        <v>0</v>
      </c>
      <c r="BQ37" s="803">
        <v>128</v>
      </c>
      <c r="BR37" s="803">
        <v>128</v>
      </c>
      <c r="BS37" s="777" t="s">
        <v>2116</v>
      </c>
      <c r="BT37" s="802" t="s">
        <v>2147</v>
      </c>
      <c r="BU37" s="803">
        <v>51</v>
      </c>
      <c r="BV37" s="803">
        <v>0</v>
      </c>
      <c r="BW37" s="803">
        <v>0</v>
      </c>
      <c r="BY37" s="827"/>
      <c r="BZ37" s="1972" t="s">
        <v>2214</v>
      </c>
      <c r="CA37" s="1971" t="s">
        <v>2215</v>
      </c>
      <c r="CB37" s="1976">
        <v>112</v>
      </c>
      <c r="CC37" s="1977">
        <v>163</v>
      </c>
      <c r="CD37" s="1978">
        <v>204</v>
      </c>
      <c r="CE37"/>
      <c r="CF37" s="1207"/>
      <c r="CG37" s="810" t="s">
        <v>2959</v>
      </c>
      <c r="CH37" s="811" t="s">
        <v>2960</v>
      </c>
      <c r="CI37" s="812">
        <v>41</v>
      </c>
      <c r="CJ37" s="813">
        <v>41</v>
      </c>
      <c r="CK37" s="814">
        <v>41</v>
      </c>
      <c r="CL37"/>
      <c r="CM37" s="1590"/>
      <c r="CN37" s="1336" t="s">
        <v>3712</v>
      </c>
      <c r="CO37" s="811" t="s">
        <v>3713</v>
      </c>
      <c r="CP37" s="812">
        <v>227</v>
      </c>
      <c r="CQ37" s="813">
        <v>168</v>
      </c>
      <c r="CR37" s="814">
        <v>87</v>
      </c>
      <c r="CT37" s="216">
        <v>1</v>
      </c>
    </row>
    <row r="38" spans="1:98" ht="15" customHeight="1">
      <c r="A38" s="99"/>
      <c r="B38" s="3160" t="s">
        <v>5784</v>
      </c>
      <c r="C38" s="496">
        <v>0.18</v>
      </c>
      <c r="D38" s="99"/>
      <c r="E38" s="99"/>
      <c r="F38" s="99"/>
      <c r="G38" s="99"/>
      <c r="H38" s="99"/>
      <c r="I38" s="99"/>
      <c r="J38" s="99"/>
      <c r="K38" s="99"/>
      <c r="L38" s="99"/>
      <c r="M38" s="99"/>
      <c r="N38" s="99"/>
      <c r="O38" s="99"/>
      <c r="P38" s="99"/>
      <c r="Q38" s="99"/>
      <c r="R38" s="99"/>
      <c r="S38" s="99"/>
      <c r="T38" s="99"/>
      <c r="U38" s="99"/>
      <c r="W38" s="3724"/>
      <c r="X38" s="3725"/>
      <c r="Y38" s="3725"/>
      <c r="Z38" s="3725"/>
      <c r="AA38" s="3725"/>
      <c r="AB38" s="3725"/>
      <c r="AC38" s="3726"/>
      <c r="AD38" s="5"/>
      <c r="AE38" s="3699"/>
      <c r="AF38" s="3700"/>
      <c r="AG38" s="3700"/>
      <c r="AH38" s="3700"/>
      <c r="AI38" s="3700"/>
      <c r="AJ38" s="3700"/>
      <c r="AK38" s="3701"/>
      <c r="AL38" s="5"/>
      <c r="AM38" s="5"/>
      <c r="AN38" s="34" t="s">
        <v>1268</v>
      </c>
      <c r="AO38" s="5"/>
      <c r="AP38" s="5"/>
      <c r="AQ38" s="5"/>
      <c r="AR38" s="5"/>
      <c r="AS38" s="5"/>
      <c r="AU38" s="99"/>
      <c r="AV38" s="99"/>
      <c r="AW38" s="99"/>
      <c r="AX38" s="99"/>
      <c r="AY38" s="99"/>
      <c r="AZ38" s="99"/>
      <c r="BA38" s="99"/>
      <c r="BB38" s="99"/>
      <c r="BC38" s="99"/>
      <c r="BD38" s="99"/>
      <c r="BE38" s="99"/>
      <c r="BF38" s="99"/>
      <c r="BG38" s="99"/>
      <c r="BH38" s="99"/>
      <c r="BI38" s="99"/>
      <c r="BJ38" s="99"/>
      <c r="BK38" s="99"/>
      <c r="BL38" s="99"/>
      <c r="BM38" s="99"/>
      <c r="BN38" s="760" t="s">
        <v>2089</v>
      </c>
      <c r="BO38" s="802" t="s">
        <v>2161</v>
      </c>
      <c r="BP38" s="803">
        <v>192</v>
      </c>
      <c r="BQ38" s="803">
        <v>192</v>
      </c>
      <c r="BR38" s="803">
        <v>192</v>
      </c>
      <c r="BS38" s="778" t="s">
        <v>2117</v>
      </c>
      <c r="BT38" s="802" t="s">
        <v>2148</v>
      </c>
      <c r="BU38" s="803">
        <v>153</v>
      </c>
      <c r="BV38" s="803">
        <v>0</v>
      </c>
      <c r="BW38" s="803">
        <v>0</v>
      </c>
      <c r="BY38" s="828"/>
      <c r="BZ38" s="1970" t="s">
        <v>2216</v>
      </c>
      <c r="CA38" s="1971" t="s">
        <v>2217</v>
      </c>
      <c r="CB38" s="1976">
        <v>108</v>
      </c>
      <c r="CC38" s="1977">
        <v>166</v>
      </c>
      <c r="CD38" s="1978">
        <v>205</v>
      </c>
      <c r="CE38"/>
      <c r="CF38" s="1208"/>
      <c r="CG38" s="810" t="s">
        <v>2961</v>
      </c>
      <c r="CH38" s="811" t="s">
        <v>2962</v>
      </c>
      <c r="CI38" s="812">
        <v>38</v>
      </c>
      <c r="CJ38" s="813">
        <v>38</v>
      </c>
      <c r="CK38" s="814">
        <v>38</v>
      </c>
      <c r="CL38"/>
      <c r="CM38" s="1591"/>
      <c r="CN38" s="1341" t="s">
        <v>3714</v>
      </c>
      <c r="CO38" s="811" t="s">
        <v>3715</v>
      </c>
      <c r="CP38" s="812">
        <v>238</v>
      </c>
      <c r="CQ38" s="813">
        <v>173</v>
      </c>
      <c r="CR38" s="814">
        <v>14</v>
      </c>
      <c r="CT38" s="216">
        <v>1</v>
      </c>
    </row>
    <row r="39" spans="1:98">
      <c r="A39" s="99"/>
      <c r="B39" s="3160" t="s">
        <v>5785</v>
      </c>
      <c r="C39" s="496">
        <v>0.09</v>
      </c>
      <c r="D39" s="99"/>
      <c r="E39" s="99"/>
      <c r="F39" s="99"/>
      <c r="G39" s="99"/>
      <c r="H39" s="99"/>
      <c r="I39" s="99"/>
      <c r="J39" s="99"/>
      <c r="K39" s="99"/>
      <c r="L39" s="99"/>
      <c r="M39" s="99"/>
      <c r="N39" s="99"/>
      <c r="O39" s="99"/>
      <c r="P39" s="99"/>
      <c r="Q39" s="99"/>
      <c r="R39" s="99"/>
      <c r="S39" s="99"/>
      <c r="T39" s="99"/>
      <c r="U39" s="99"/>
      <c r="X39" s="99"/>
      <c r="Y39" s="99"/>
      <c r="Z39" s="99"/>
      <c r="AA39" s="99"/>
      <c r="AB39" s="99"/>
      <c r="AC39" s="99"/>
      <c r="AE39" s="99"/>
      <c r="AF39" s="99"/>
      <c r="AG39" s="99"/>
      <c r="AH39" s="99"/>
      <c r="AI39" s="99"/>
      <c r="AJ39" s="99"/>
      <c r="AK39" s="99"/>
      <c r="AM39" s="99"/>
      <c r="AN39" s="99"/>
      <c r="AO39" s="99"/>
      <c r="AP39" s="99"/>
      <c r="AQ39" s="99"/>
      <c r="AR39" s="99"/>
      <c r="AS39" s="99"/>
      <c r="AU39" s="99"/>
      <c r="AV39" s="99"/>
      <c r="AW39" s="99"/>
      <c r="AX39" s="99"/>
      <c r="AY39" s="99"/>
      <c r="AZ39" s="99"/>
      <c r="BA39" s="99"/>
      <c r="BB39" s="99"/>
      <c r="BC39" s="99"/>
      <c r="BD39" s="99"/>
      <c r="BE39" s="99"/>
      <c r="BF39" s="99"/>
      <c r="BG39" s="99"/>
      <c r="BH39" s="99"/>
      <c r="BI39" s="99"/>
      <c r="BJ39" s="99"/>
      <c r="BK39" s="99"/>
      <c r="BL39" s="99"/>
      <c r="BM39" s="99"/>
      <c r="BN39" s="761" t="s">
        <v>2090</v>
      </c>
      <c r="BO39" s="802" t="s">
        <v>2162</v>
      </c>
      <c r="BP39" s="803">
        <v>128</v>
      </c>
      <c r="BQ39" s="803">
        <v>128</v>
      </c>
      <c r="BR39" s="803">
        <v>128</v>
      </c>
      <c r="BS39" s="779" t="s">
        <v>2118</v>
      </c>
      <c r="BT39" s="802" t="s">
        <v>2149</v>
      </c>
      <c r="BU39" s="803">
        <v>255</v>
      </c>
      <c r="BV39" s="803">
        <v>0</v>
      </c>
      <c r="BW39" s="803">
        <v>0</v>
      </c>
      <c r="BY39" s="829"/>
      <c r="BZ39" s="1972" t="s">
        <v>2218</v>
      </c>
      <c r="CA39" s="1971" t="s">
        <v>2219</v>
      </c>
      <c r="CB39" s="1976">
        <v>145</v>
      </c>
      <c r="CC39" s="1977">
        <v>163</v>
      </c>
      <c r="CD39" s="1978">
        <v>176</v>
      </c>
      <c r="CE39"/>
      <c r="CF39" s="1209"/>
      <c r="CG39" s="810" t="s">
        <v>2963</v>
      </c>
      <c r="CH39" s="811" t="s">
        <v>2964</v>
      </c>
      <c r="CI39" s="812">
        <v>36</v>
      </c>
      <c r="CJ39" s="813">
        <v>36</v>
      </c>
      <c r="CK39" s="814">
        <v>36</v>
      </c>
      <c r="CL39"/>
      <c r="CM39" s="1592"/>
      <c r="CN39" s="1341" t="s">
        <v>3716</v>
      </c>
      <c r="CO39" s="811" t="s">
        <v>3717</v>
      </c>
      <c r="CP39" s="812">
        <v>205</v>
      </c>
      <c r="CQ39" s="813">
        <v>170</v>
      </c>
      <c r="CR39" s="814">
        <v>125</v>
      </c>
      <c r="CT39" s="216">
        <v>1</v>
      </c>
    </row>
    <row r="40" spans="1:98" ht="15.75" thickBot="1">
      <c r="A40" s="99"/>
      <c r="B40" s="3160" t="s">
        <v>5786</v>
      </c>
      <c r="C40" s="496">
        <v>0.25</v>
      </c>
      <c r="D40" s="99"/>
      <c r="E40" s="99"/>
      <c r="F40" s="99"/>
      <c r="G40" s="99"/>
      <c r="H40" s="99"/>
      <c r="I40" s="99"/>
      <c r="J40" s="99"/>
      <c r="K40" s="99"/>
      <c r="L40" s="99"/>
      <c r="M40" s="99"/>
      <c r="N40" s="99"/>
      <c r="O40" s="99"/>
      <c r="P40" s="99"/>
      <c r="Q40" s="99"/>
      <c r="R40" s="99"/>
      <c r="S40" s="99"/>
      <c r="T40" s="99"/>
      <c r="U40" s="99"/>
      <c r="X40" s="99"/>
      <c r="Y40" s="99"/>
      <c r="Z40" s="99"/>
      <c r="AA40" s="99"/>
      <c r="AB40" s="99"/>
      <c r="AC40" s="99"/>
      <c r="AE40" s="202">
        <v>3</v>
      </c>
      <c r="AF40" s="202">
        <v>11</v>
      </c>
      <c r="AG40" s="202">
        <v>11</v>
      </c>
      <c r="AH40" s="202">
        <v>11</v>
      </c>
      <c r="AI40" s="202">
        <v>11</v>
      </c>
      <c r="AJ40" s="202">
        <v>12</v>
      </c>
      <c r="AK40" s="202">
        <v>40</v>
      </c>
      <c r="AM40" s="99"/>
      <c r="AN40" s="99"/>
      <c r="AO40" s="99"/>
      <c r="AP40" s="99"/>
      <c r="AQ40" s="99"/>
      <c r="AR40" s="99"/>
      <c r="AS40" s="99"/>
      <c r="AU40" s="99"/>
      <c r="AV40" s="99"/>
      <c r="AW40" s="99"/>
      <c r="AX40" s="99"/>
      <c r="AY40" s="99"/>
      <c r="AZ40" s="99"/>
      <c r="BA40" s="99"/>
      <c r="BB40" s="99"/>
      <c r="BC40" s="99"/>
      <c r="BD40" s="99"/>
      <c r="BE40" s="99"/>
      <c r="BF40" s="99"/>
      <c r="BG40" s="99"/>
      <c r="BH40" s="99"/>
      <c r="BI40" s="99"/>
      <c r="BJ40" s="99"/>
      <c r="BK40" s="99"/>
      <c r="BL40" s="99"/>
      <c r="BM40" s="99"/>
      <c r="BN40" s="789" t="s">
        <v>2091</v>
      </c>
      <c r="BO40" s="802" t="s">
        <v>2163</v>
      </c>
      <c r="BP40" s="803">
        <v>153</v>
      </c>
      <c r="BQ40" s="803">
        <v>153</v>
      </c>
      <c r="BR40" s="803">
        <v>255</v>
      </c>
      <c r="BS40" s="780" t="s">
        <v>2119</v>
      </c>
      <c r="BT40" s="802" t="s">
        <v>2150</v>
      </c>
      <c r="BU40" s="803">
        <v>255</v>
      </c>
      <c r="BV40" s="803">
        <v>0</v>
      </c>
      <c r="BW40" s="803">
        <v>0</v>
      </c>
      <c r="BY40" s="830"/>
      <c r="BZ40" s="1970"/>
      <c r="CA40" s="1971" t="s">
        <v>2220</v>
      </c>
      <c r="CB40" s="1976">
        <v>51</v>
      </c>
      <c r="CC40" s="1977">
        <v>153</v>
      </c>
      <c r="CD40" s="1978">
        <v>204</v>
      </c>
      <c r="CE40"/>
      <c r="CF40" s="1210"/>
      <c r="CG40" s="810" t="s">
        <v>2965</v>
      </c>
      <c r="CH40" s="811" t="s">
        <v>2966</v>
      </c>
      <c r="CI40" s="812">
        <v>33</v>
      </c>
      <c r="CJ40" s="813">
        <v>33</v>
      </c>
      <c r="CK40" s="814">
        <v>33</v>
      </c>
      <c r="CL40"/>
      <c r="CM40" s="1593"/>
      <c r="CN40" s="1341" t="s">
        <v>3031</v>
      </c>
      <c r="CO40" s="811" t="s">
        <v>3718</v>
      </c>
      <c r="CP40" s="812">
        <v>218</v>
      </c>
      <c r="CQ40" s="813">
        <v>165</v>
      </c>
      <c r="CR40" s="814">
        <v>32</v>
      </c>
      <c r="CT40" s="216">
        <v>1</v>
      </c>
    </row>
    <row r="41" spans="1:98" ht="15" customHeight="1">
      <c r="A41" s="99"/>
      <c r="B41" s="3160" t="s">
        <v>5787</v>
      </c>
      <c r="C41" s="496">
        <v>0.24</v>
      </c>
      <c r="D41" s="99"/>
      <c r="E41" s="99"/>
      <c r="F41" s="99"/>
      <c r="G41" s="99"/>
      <c r="H41" s="99"/>
      <c r="I41" s="99"/>
      <c r="J41" s="99"/>
      <c r="K41" s="99"/>
      <c r="L41" s="99"/>
      <c r="M41" s="99"/>
      <c r="N41" s="99"/>
      <c r="O41" s="99"/>
      <c r="P41" s="99"/>
      <c r="Q41" s="99"/>
      <c r="R41" s="99"/>
      <c r="S41" s="99"/>
      <c r="T41" s="99"/>
      <c r="U41" s="99"/>
      <c r="X41" s="99"/>
      <c r="Y41" s="99"/>
      <c r="Z41" s="99"/>
      <c r="AA41" s="99"/>
      <c r="AB41" s="99"/>
      <c r="AC41" s="99"/>
      <c r="AE41" s="99"/>
      <c r="AF41" s="99"/>
      <c r="AG41" s="99"/>
      <c r="AH41" s="99"/>
      <c r="AI41" s="99"/>
      <c r="AJ41" s="99"/>
      <c r="AK41" s="99"/>
      <c r="AM41" s="99"/>
      <c r="AO41" s="99"/>
      <c r="AP41" s="99"/>
      <c r="AQ41" s="99"/>
      <c r="AR41" s="99"/>
      <c r="AS41" s="99"/>
      <c r="AU41" s="99"/>
      <c r="AV41" s="99"/>
      <c r="AW41" s="99"/>
      <c r="AX41" s="99"/>
      <c r="AY41" s="99"/>
      <c r="AZ41" s="99"/>
      <c r="BA41" s="99"/>
      <c r="BB41" s="99"/>
      <c r="BC41" s="99"/>
      <c r="BD41" s="99"/>
      <c r="BE41" s="99"/>
      <c r="BF41" s="99"/>
      <c r="BG41" s="99"/>
      <c r="BH41" s="99"/>
      <c r="BI41" s="99"/>
      <c r="BJ41" s="99"/>
      <c r="BK41" s="99"/>
      <c r="BL41" s="99"/>
      <c r="BM41" s="99"/>
      <c r="BN41" s="762" t="s">
        <v>2092</v>
      </c>
      <c r="BO41" s="802" t="s">
        <v>2157</v>
      </c>
      <c r="BP41" s="803">
        <v>153</v>
      </c>
      <c r="BQ41" s="803">
        <v>51</v>
      </c>
      <c r="BR41" s="803">
        <v>102</v>
      </c>
      <c r="BS41" s="781" t="s">
        <v>2120</v>
      </c>
      <c r="BT41" s="802" t="s">
        <v>2151</v>
      </c>
      <c r="BU41" s="803">
        <v>255</v>
      </c>
      <c r="BV41" s="803">
        <v>0</v>
      </c>
      <c r="BW41" s="803">
        <v>0</v>
      </c>
      <c r="BY41" s="831"/>
      <c r="BZ41" s="1970" t="s">
        <v>2221</v>
      </c>
      <c r="CA41" s="1971" t="s">
        <v>2222</v>
      </c>
      <c r="CB41" s="1976">
        <v>50</v>
      </c>
      <c r="CC41" s="1977">
        <v>153</v>
      </c>
      <c r="CD41" s="1978">
        <v>204</v>
      </c>
      <c r="CE41"/>
      <c r="CF41" s="1211"/>
      <c r="CG41" s="810" t="s">
        <v>2967</v>
      </c>
      <c r="CH41" s="811" t="s">
        <v>2968</v>
      </c>
      <c r="CI41" s="812">
        <v>31</v>
      </c>
      <c r="CJ41" s="813">
        <v>31</v>
      </c>
      <c r="CK41" s="814">
        <v>31</v>
      </c>
      <c r="CL41"/>
      <c r="CM41" s="1594"/>
      <c r="CN41" s="1336" t="s">
        <v>3719</v>
      </c>
      <c r="CO41" s="811" t="s">
        <v>3720</v>
      </c>
      <c r="CP41" s="812">
        <v>193</v>
      </c>
      <c r="CQ41" s="813">
        <v>154</v>
      </c>
      <c r="CR41" s="814">
        <v>107</v>
      </c>
      <c r="CT41" s="216">
        <v>1</v>
      </c>
    </row>
    <row r="42" spans="1:98">
      <c r="A42" s="99"/>
      <c r="B42" s="3160" t="s">
        <v>5788</v>
      </c>
      <c r="C42" s="496">
        <v>0.03</v>
      </c>
      <c r="D42" s="99"/>
      <c r="E42" s="99"/>
      <c r="F42" s="99"/>
      <c r="G42" s="99"/>
      <c r="H42" s="99"/>
      <c r="I42" s="99"/>
      <c r="J42" s="99"/>
      <c r="K42" s="99"/>
      <c r="L42" s="99"/>
      <c r="M42" s="99"/>
      <c r="N42" s="99"/>
      <c r="O42" s="99"/>
      <c r="P42" s="99"/>
      <c r="Q42" s="99"/>
      <c r="R42" s="99"/>
      <c r="S42" s="99"/>
      <c r="T42" s="99"/>
      <c r="U42" s="99"/>
      <c r="W42" s="580"/>
      <c r="X42" s="580"/>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580"/>
      <c r="AX42" s="580"/>
      <c r="AY42" s="580"/>
      <c r="AZ42" s="580"/>
      <c r="BA42" s="580"/>
      <c r="BB42" s="580"/>
      <c r="BC42" s="580"/>
      <c r="BD42" s="580"/>
      <c r="BE42" s="580"/>
      <c r="BF42" s="580"/>
      <c r="BG42" s="580"/>
      <c r="BH42" s="580"/>
      <c r="BI42" s="580"/>
      <c r="BJ42" s="580"/>
      <c r="BK42" s="580"/>
      <c r="BL42" s="580"/>
      <c r="BM42" s="580"/>
      <c r="BN42" s="797" t="s">
        <v>2093</v>
      </c>
      <c r="BO42" s="802" t="s">
        <v>2186</v>
      </c>
      <c r="BP42" s="803"/>
      <c r="BQ42" s="803"/>
      <c r="BR42" s="803"/>
      <c r="BS42" s="782" t="s">
        <v>2121</v>
      </c>
      <c r="BT42" s="802" t="s">
        <v>2152</v>
      </c>
      <c r="BU42" s="803">
        <v>102</v>
      </c>
      <c r="BV42" s="803">
        <v>0</v>
      </c>
      <c r="BW42" s="803">
        <v>0</v>
      </c>
      <c r="BY42" s="832"/>
      <c r="BZ42" s="1970" t="s">
        <v>2223</v>
      </c>
      <c r="CA42" s="1971" t="s">
        <v>2224</v>
      </c>
      <c r="CB42" s="1976">
        <v>0</v>
      </c>
      <c r="CC42" s="1977">
        <v>154</v>
      </c>
      <c r="CD42" s="1978">
        <v>205</v>
      </c>
      <c r="CE42"/>
      <c r="CF42" s="1212"/>
      <c r="CG42" s="810" t="s">
        <v>2969</v>
      </c>
      <c r="CH42" s="811" t="s">
        <v>2970</v>
      </c>
      <c r="CI42" s="812">
        <v>28</v>
      </c>
      <c r="CJ42" s="813">
        <v>28</v>
      </c>
      <c r="CK42" s="814">
        <v>28</v>
      </c>
      <c r="CL42"/>
      <c r="CM42" s="1595"/>
      <c r="CN42" s="1336" t="s">
        <v>3721</v>
      </c>
      <c r="CO42" s="811" t="s">
        <v>3722</v>
      </c>
      <c r="CP42" s="812">
        <v>174</v>
      </c>
      <c r="CQ42" s="813">
        <v>155</v>
      </c>
      <c r="CR42" s="814">
        <v>130</v>
      </c>
      <c r="CT42" s="216">
        <v>1</v>
      </c>
    </row>
    <row r="43" spans="1:98">
      <c r="A43" s="99"/>
      <c r="B43" s="3160" t="s">
        <v>5789</v>
      </c>
      <c r="C43" s="496">
        <v>4.4999999999999998E-2</v>
      </c>
      <c r="D43" s="99"/>
      <c r="E43" s="99"/>
      <c r="F43" s="99"/>
      <c r="G43" s="99"/>
      <c r="H43" s="99"/>
      <c r="I43" s="99"/>
      <c r="J43" s="99"/>
      <c r="K43" s="99"/>
      <c r="L43" s="99"/>
      <c r="M43" s="99"/>
      <c r="N43" s="99"/>
      <c r="O43" s="99"/>
      <c r="P43" s="99"/>
      <c r="Q43" s="99"/>
      <c r="R43" s="99"/>
      <c r="S43" s="99"/>
      <c r="T43" s="99"/>
      <c r="U43" s="99"/>
      <c r="X43" s="99"/>
      <c r="Y43" s="99"/>
      <c r="Z43" s="99"/>
      <c r="AA43" s="99"/>
      <c r="AB43" s="99"/>
      <c r="AC43" s="99"/>
      <c r="AE43" s="99"/>
      <c r="AF43" s="99"/>
      <c r="AG43" s="99"/>
      <c r="AH43" s="99"/>
      <c r="AI43" s="99"/>
      <c r="AJ43" s="99"/>
      <c r="AK43" s="99"/>
      <c r="AM43" s="99"/>
      <c r="AN43" s="99"/>
      <c r="AO43" s="99"/>
      <c r="AP43" s="99"/>
      <c r="AQ43" s="99"/>
      <c r="AR43" s="99"/>
      <c r="AS43" s="99"/>
      <c r="AU43" s="99"/>
      <c r="AV43" s="99"/>
      <c r="AW43" s="99"/>
      <c r="AX43" s="99"/>
      <c r="AY43" s="99"/>
      <c r="AZ43" s="99"/>
      <c r="BA43" s="99"/>
      <c r="BB43" s="99"/>
      <c r="BC43" s="99"/>
      <c r="BD43" s="99"/>
      <c r="BE43" s="99"/>
      <c r="BF43" s="99"/>
      <c r="BG43" s="99"/>
      <c r="BH43" s="99"/>
      <c r="BI43" s="99"/>
      <c r="BJ43" s="99"/>
      <c r="BK43" s="99"/>
      <c r="BL43" s="99"/>
      <c r="BM43" s="99"/>
      <c r="BN43" s="763" t="s">
        <v>2094</v>
      </c>
      <c r="BO43" s="802" t="s">
        <v>2139</v>
      </c>
      <c r="BP43" s="803">
        <v>204</v>
      </c>
      <c r="BQ43" s="803">
        <v>255</v>
      </c>
      <c r="BR43" s="803">
        <v>255</v>
      </c>
      <c r="BS43" s="783" t="s">
        <v>2122</v>
      </c>
      <c r="BT43" s="802" t="s">
        <v>2153</v>
      </c>
      <c r="BU43" s="803">
        <v>150</v>
      </c>
      <c r="BV43" s="803">
        <v>150</v>
      </c>
      <c r="BW43" s="803">
        <v>150</v>
      </c>
      <c r="BY43" s="833"/>
      <c r="BZ43" s="1972" t="s">
        <v>2225</v>
      </c>
      <c r="CA43" s="1971" t="s">
        <v>2226</v>
      </c>
      <c r="CB43" s="1976">
        <v>58</v>
      </c>
      <c r="CC43" s="1977">
        <v>142</v>
      </c>
      <c r="CD43" s="1978">
        <v>186</v>
      </c>
      <c r="CE43"/>
      <c r="CF43" s="1213"/>
      <c r="CG43" s="810" t="s">
        <v>2971</v>
      </c>
      <c r="CH43" s="811" t="s">
        <v>2972</v>
      </c>
      <c r="CI43" s="812">
        <v>26</v>
      </c>
      <c r="CJ43" s="813">
        <v>26</v>
      </c>
      <c r="CK43" s="814">
        <v>26</v>
      </c>
      <c r="CL43"/>
      <c r="CM43" s="1596"/>
      <c r="CN43" s="1341" t="s">
        <v>3723</v>
      </c>
      <c r="CO43" s="811" t="s">
        <v>3724</v>
      </c>
      <c r="CP43" s="812">
        <v>205</v>
      </c>
      <c r="CQ43" s="813">
        <v>155</v>
      </c>
      <c r="CR43" s="814">
        <v>29</v>
      </c>
      <c r="CT43" s="216">
        <v>1</v>
      </c>
    </row>
    <row r="44" spans="1:98" ht="15" customHeight="1">
      <c r="A44" s="99"/>
      <c r="B44" s="3160" t="s">
        <v>1776</v>
      </c>
      <c r="C44" s="496">
        <v>0.25</v>
      </c>
      <c r="D44" s="99"/>
      <c r="E44" s="99"/>
      <c r="F44" s="99"/>
      <c r="G44" s="99"/>
      <c r="H44" s="99"/>
      <c r="I44" s="99"/>
      <c r="J44" s="99"/>
      <c r="K44" s="99"/>
      <c r="L44" s="99"/>
      <c r="M44" s="99"/>
      <c r="N44" s="99"/>
      <c r="O44" s="99"/>
      <c r="P44" s="99"/>
      <c r="Q44" s="99"/>
      <c r="R44" s="99"/>
      <c r="S44" s="99"/>
      <c r="T44" s="101"/>
      <c r="U44" s="101"/>
      <c r="W44" s="3708" t="s">
        <v>200</v>
      </c>
      <c r="X44" s="3717" t="s">
        <v>1045</v>
      </c>
      <c r="Y44" s="3717"/>
      <c r="Z44" s="3717"/>
      <c r="AA44" s="3717"/>
      <c r="AB44" s="3717"/>
      <c r="AC44" s="3718"/>
      <c r="AE44" s="3699" t="s">
        <v>200</v>
      </c>
      <c r="AF44" s="3719" t="s">
        <v>1050</v>
      </c>
      <c r="AG44" s="3719"/>
      <c r="AH44" s="3719"/>
      <c r="AI44" s="3719"/>
      <c r="AJ44" s="3719"/>
      <c r="AK44" s="3720"/>
      <c r="AM44" s="3696" t="s">
        <v>200</v>
      </c>
      <c r="AN44" s="3715" t="s">
        <v>1051</v>
      </c>
      <c r="AO44" s="3715"/>
      <c r="AP44" s="3715"/>
      <c r="AQ44" s="3715"/>
      <c r="AR44" s="3715"/>
      <c r="AS44" s="3716"/>
      <c r="AU44" s="99"/>
      <c r="AV44" s="99" t="s">
        <v>1070</v>
      </c>
      <c r="AW44" s="99"/>
      <c r="AX44" s="99"/>
      <c r="AY44" s="99"/>
      <c r="AZ44" s="99"/>
      <c r="BA44" s="99"/>
      <c r="BB44" s="99"/>
      <c r="BC44" s="99"/>
      <c r="BD44" s="99"/>
      <c r="BE44" s="99"/>
      <c r="BF44" s="99"/>
      <c r="BG44" s="99"/>
      <c r="BH44" s="99"/>
      <c r="BI44" s="99"/>
      <c r="BJ44" s="99"/>
      <c r="BK44" s="99"/>
      <c r="BL44" s="99"/>
      <c r="BM44" s="99"/>
      <c r="BN44" s="764" t="s">
        <v>2095</v>
      </c>
      <c r="BO44" s="802" t="s">
        <v>2164</v>
      </c>
      <c r="BP44" s="803">
        <v>102</v>
      </c>
      <c r="BQ44" s="803">
        <v>0</v>
      </c>
      <c r="BR44" s="803">
        <v>102</v>
      </c>
      <c r="BS44" s="784" t="s">
        <v>2123</v>
      </c>
      <c r="BT44" s="802" t="s">
        <v>2154</v>
      </c>
      <c r="BU44" s="803">
        <v>0</v>
      </c>
      <c r="BV44" s="803">
        <v>51</v>
      </c>
      <c r="BW44" s="803">
        <v>102</v>
      </c>
      <c r="BY44" s="834"/>
      <c r="BZ44" s="1970" t="s">
        <v>2227</v>
      </c>
      <c r="CA44" s="1971" t="s">
        <v>2228</v>
      </c>
      <c r="CB44" s="1976">
        <v>119</v>
      </c>
      <c r="CC44" s="1977">
        <v>136</v>
      </c>
      <c r="CD44" s="1978">
        <v>153</v>
      </c>
      <c r="CE44"/>
      <c r="CF44" s="1214"/>
      <c r="CG44" s="810" t="s">
        <v>2973</v>
      </c>
      <c r="CH44" s="811" t="s">
        <v>2974</v>
      </c>
      <c r="CI44" s="812">
        <v>23</v>
      </c>
      <c r="CJ44" s="813">
        <v>23</v>
      </c>
      <c r="CK44" s="814">
        <v>23</v>
      </c>
      <c r="CL44"/>
      <c r="CM44" s="1597"/>
      <c r="CN44" s="1341" t="s">
        <v>3725</v>
      </c>
      <c r="CO44" s="811" t="s">
        <v>3726</v>
      </c>
      <c r="CP44" s="812">
        <v>205</v>
      </c>
      <c r="CQ44" s="813">
        <v>149</v>
      </c>
      <c r="CR44" s="814">
        <v>12</v>
      </c>
      <c r="CT44" s="216">
        <v>1</v>
      </c>
    </row>
    <row r="45" spans="1:98">
      <c r="A45" s="99"/>
      <c r="B45" s="3160" t="s">
        <v>5790</v>
      </c>
      <c r="C45" s="496">
        <v>0.56799999999999995</v>
      </c>
      <c r="D45" s="99"/>
      <c r="E45" s="99"/>
      <c r="F45" s="99"/>
      <c r="G45" s="99"/>
      <c r="H45" s="99"/>
      <c r="I45" s="99"/>
      <c r="J45" s="99"/>
      <c r="K45" s="99"/>
      <c r="L45" s="99"/>
      <c r="M45" s="99"/>
      <c r="N45" s="99"/>
      <c r="O45" s="99"/>
      <c r="P45" s="99"/>
      <c r="Q45" s="99"/>
      <c r="R45" s="99"/>
      <c r="S45" s="99"/>
      <c r="T45" s="101"/>
      <c r="U45" s="101"/>
      <c r="W45" s="3708"/>
      <c r="X45" s="3717"/>
      <c r="Y45" s="3717"/>
      <c r="Z45" s="3717"/>
      <c r="AA45" s="3717"/>
      <c r="AB45" s="3717"/>
      <c r="AC45" s="3718"/>
      <c r="AE45" s="3699"/>
      <c r="AF45" s="3719"/>
      <c r="AG45" s="3719"/>
      <c r="AH45" s="3719"/>
      <c r="AI45" s="3719"/>
      <c r="AJ45" s="3719"/>
      <c r="AK45" s="3720"/>
      <c r="AM45" s="3696"/>
      <c r="AN45" s="3715"/>
      <c r="AO45" s="3715"/>
      <c r="AP45" s="3715"/>
      <c r="AQ45" s="3715"/>
      <c r="AR45" s="3715"/>
      <c r="AS45" s="3716"/>
      <c r="AU45" s="99"/>
      <c r="AV45" s="99" t="s">
        <v>1069</v>
      </c>
      <c r="AW45" s="99"/>
      <c r="AX45" s="99"/>
      <c r="AY45" s="99"/>
      <c r="AZ45" s="99"/>
      <c r="BA45" s="99"/>
      <c r="BB45" s="99"/>
      <c r="BC45" s="99"/>
      <c r="BD45" s="99"/>
      <c r="BE45" s="99"/>
      <c r="BF45" s="99"/>
      <c r="BG45" s="99"/>
      <c r="BH45" s="99"/>
      <c r="BI45" s="99"/>
      <c r="BJ45" s="99"/>
      <c r="BK45" s="99"/>
      <c r="BL45" s="99"/>
      <c r="BM45" s="99"/>
      <c r="BN45" s="765" t="s">
        <v>2096</v>
      </c>
      <c r="BO45" s="802" t="s">
        <v>2165</v>
      </c>
      <c r="BP45" s="803">
        <v>255</v>
      </c>
      <c r="BQ45" s="803">
        <v>128</v>
      </c>
      <c r="BR45" s="803">
        <v>128</v>
      </c>
      <c r="BS45" s="791" t="s">
        <v>2124</v>
      </c>
      <c r="BT45" s="802" t="s">
        <v>2175</v>
      </c>
      <c r="BU45" s="803">
        <v>51</v>
      </c>
      <c r="BV45" s="803">
        <v>153</v>
      </c>
      <c r="BW45" s="803">
        <v>102</v>
      </c>
      <c r="BY45" s="835"/>
      <c r="BZ45" s="1970" t="s">
        <v>2229</v>
      </c>
      <c r="CA45" s="1971" t="s">
        <v>2230</v>
      </c>
      <c r="CB45" s="1976">
        <v>112</v>
      </c>
      <c r="CC45" s="1977">
        <v>128</v>
      </c>
      <c r="CD45" s="1978">
        <v>144</v>
      </c>
      <c r="CE45"/>
      <c r="CF45" s="1215"/>
      <c r="CG45" s="810" t="s">
        <v>2975</v>
      </c>
      <c r="CH45" s="811" t="s">
        <v>2976</v>
      </c>
      <c r="CI45" s="812">
        <v>20</v>
      </c>
      <c r="CJ45" s="813">
        <v>20</v>
      </c>
      <c r="CK45" s="814">
        <v>20</v>
      </c>
      <c r="CL45"/>
      <c r="CM45" s="1598"/>
      <c r="CN45" s="1341" t="s">
        <v>3727</v>
      </c>
      <c r="CO45" s="811" t="s">
        <v>3728</v>
      </c>
      <c r="CP45" s="812">
        <v>204</v>
      </c>
      <c r="CQ45" s="813">
        <v>153</v>
      </c>
      <c r="CR45" s="814">
        <v>0</v>
      </c>
      <c r="CT45" s="216">
        <v>1</v>
      </c>
    </row>
    <row r="46" spans="1:98" ht="15.75">
      <c r="A46" s="99"/>
      <c r="B46" s="3160" t="s">
        <v>5791</v>
      </c>
      <c r="C46" s="496">
        <v>0.47299999999999998</v>
      </c>
      <c r="D46" s="99"/>
      <c r="E46" s="99"/>
      <c r="F46" s="99"/>
      <c r="G46" s="99"/>
      <c r="H46" s="99"/>
      <c r="I46" s="99"/>
      <c r="J46" s="99"/>
      <c r="K46" s="99"/>
      <c r="L46" s="99"/>
      <c r="M46" s="99"/>
      <c r="N46" s="99"/>
      <c r="O46" s="99"/>
      <c r="P46" s="99"/>
      <c r="Q46" s="99"/>
      <c r="R46" s="99"/>
      <c r="S46" s="99"/>
      <c r="T46" s="101"/>
      <c r="U46" s="101"/>
      <c r="W46" s="133"/>
      <c r="X46" s="133" t="s">
        <v>1283</v>
      </c>
      <c r="Y46" s="5"/>
      <c r="Z46" s="5"/>
      <c r="AA46" s="5"/>
      <c r="AB46" s="5"/>
      <c r="AC46" s="5"/>
      <c r="AE46" s="133"/>
      <c r="AF46" s="133" t="s">
        <v>1283</v>
      </c>
      <c r="AG46" s="99"/>
      <c r="AH46" s="99"/>
      <c r="AI46" s="99"/>
      <c r="AJ46" s="99"/>
      <c r="AK46" s="99"/>
      <c r="AM46" s="133"/>
      <c r="AN46" s="133" t="s">
        <v>1283</v>
      </c>
      <c r="AO46" s="99"/>
      <c r="AP46" s="99"/>
      <c r="AQ46" s="99"/>
      <c r="AR46" s="99"/>
      <c r="AS46" s="99"/>
      <c r="AU46" s="99"/>
      <c r="AV46" s="99"/>
      <c r="AW46" s="99"/>
      <c r="AX46" s="99"/>
      <c r="AY46" s="99"/>
      <c r="AZ46" s="99"/>
      <c r="BA46" s="99"/>
      <c r="BB46" s="99"/>
      <c r="BC46" s="99"/>
      <c r="BD46" s="99"/>
      <c r="BE46" s="99"/>
      <c r="BF46" s="99"/>
      <c r="BG46" s="99"/>
      <c r="BH46" s="99"/>
      <c r="BI46" s="99"/>
      <c r="BJ46" s="99"/>
      <c r="BK46" s="99"/>
      <c r="BL46" s="99"/>
      <c r="BM46" s="99"/>
      <c r="BN46" s="766" t="s">
        <v>2097</v>
      </c>
      <c r="BO46" s="802" t="s">
        <v>2166</v>
      </c>
      <c r="BP46" s="803">
        <v>0</v>
      </c>
      <c r="BQ46" s="803">
        <v>102</v>
      </c>
      <c r="BR46" s="803">
        <v>204</v>
      </c>
      <c r="BS46" s="785" t="s">
        <v>2125</v>
      </c>
      <c r="BT46" s="802" t="s">
        <v>2155</v>
      </c>
      <c r="BU46" s="803">
        <v>51</v>
      </c>
      <c r="BV46" s="803">
        <v>51</v>
      </c>
      <c r="BW46" s="803">
        <v>0</v>
      </c>
      <c r="BY46" s="836"/>
      <c r="BZ46" s="1970" t="s">
        <v>2231</v>
      </c>
      <c r="CA46" s="1971" t="s">
        <v>2232</v>
      </c>
      <c r="CB46" s="1976">
        <v>108</v>
      </c>
      <c r="CC46" s="1977">
        <v>123</v>
      </c>
      <c r="CD46" s="1978">
        <v>139</v>
      </c>
      <c r="CE46"/>
      <c r="CF46" s="1216"/>
      <c r="CG46" s="810" t="s">
        <v>2977</v>
      </c>
      <c r="CH46" s="811" t="s">
        <v>2978</v>
      </c>
      <c r="CI46" s="812">
        <v>18</v>
      </c>
      <c r="CJ46" s="813">
        <v>18</v>
      </c>
      <c r="CK46" s="814">
        <v>18</v>
      </c>
      <c r="CL46"/>
      <c r="CM46" s="1599"/>
      <c r="CN46" s="1336" t="s">
        <v>3729</v>
      </c>
      <c r="CO46" s="811" t="s">
        <v>3730</v>
      </c>
      <c r="CP46" s="812">
        <v>190</v>
      </c>
      <c r="CQ46" s="813">
        <v>138</v>
      </c>
      <c r="CR46" s="814">
        <v>61</v>
      </c>
      <c r="CT46" s="216">
        <v>1</v>
      </c>
    </row>
    <row r="47" spans="1:98" ht="15" customHeight="1">
      <c r="A47" s="99"/>
      <c r="B47" s="3160" t="s">
        <v>5792</v>
      </c>
      <c r="C47" s="496">
        <v>0.22500000000000001</v>
      </c>
      <c r="D47" s="99"/>
      <c r="E47" s="99"/>
      <c r="F47" s="99"/>
      <c r="G47" s="99"/>
      <c r="H47" s="99"/>
      <c r="I47" s="99"/>
      <c r="J47" s="99"/>
      <c r="K47" s="99"/>
      <c r="L47" s="99"/>
      <c r="M47" s="99"/>
      <c r="N47" s="99"/>
      <c r="O47" s="99"/>
      <c r="P47" s="99"/>
      <c r="Q47" s="99"/>
      <c r="R47" s="99"/>
      <c r="S47" s="99"/>
      <c r="T47" s="101"/>
      <c r="U47" s="101"/>
      <c r="W47" s="5"/>
      <c r="X47" s="5"/>
      <c r="Y47" s="5"/>
      <c r="Z47" s="5"/>
      <c r="AA47" s="5"/>
      <c r="AB47" s="5"/>
      <c r="AC47" s="5"/>
      <c r="AE47" s="99"/>
      <c r="AF47" s="99"/>
      <c r="AG47" s="99"/>
      <c r="AH47" s="99"/>
      <c r="AI47" s="99"/>
      <c r="AJ47" s="99"/>
      <c r="AK47" s="99"/>
      <c r="AM47" s="99"/>
      <c r="AN47" s="99"/>
      <c r="AO47" s="99"/>
      <c r="AP47" s="99"/>
      <c r="AQ47" s="99"/>
      <c r="AR47" s="99"/>
      <c r="AS47" s="99"/>
      <c r="AU47" s="99"/>
      <c r="AV47" s="311" t="s">
        <v>735</v>
      </c>
      <c r="AW47" s="99"/>
      <c r="AX47" s="99"/>
      <c r="AY47" s="99"/>
      <c r="AZ47" s="99"/>
      <c r="BA47" s="99"/>
      <c r="BB47" s="99"/>
      <c r="BC47" s="99"/>
      <c r="BD47" s="99"/>
      <c r="BE47" s="99"/>
      <c r="BF47" s="99"/>
      <c r="BG47" s="99"/>
      <c r="BH47" s="99"/>
      <c r="BI47" s="99"/>
      <c r="BJ47" s="99"/>
      <c r="BK47" s="99"/>
      <c r="BL47" s="99"/>
      <c r="BM47" s="99"/>
      <c r="BN47" s="767" t="s">
        <v>2098</v>
      </c>
      <c r="BO47" s="802" t="s">
        <v>2167</v>
      </c>
      <c r="BP47" s="803">
        <v>204</v>
      </c>
      <c r="BQ47" s="803">
        <v>204</v>
      </c>
      <c r="BR47" s="803">
        <v>255</v>
      </c>
      <c r="BS47" s="786" t="s">
        <v>2126</v>
      </c>
      <c r="BT47" s="802" t="s">
        <v>2156</v>
      </c>
      <c r="BU47" s="803">
        <v>153</v>
      </c>
      <c r="BV47" s="803">
        <v>51</v>
      </c>
      <c r="BW47" s="803">
        <v>0</v>
      </c>
      <c r="BY47" s="837"/>
      <c r="BZ47" s="1972" t="s">
        <v>2233</v>
      </c>
      <c r="CA47" s="1971" t="s">
        <v>2234</v>
      </c>
      <c r="CB47" s="1976">
        <v>103</v>
      </c>
      <c r="CC47" s="1977">
        <v>113</v>
      </c>
      <c r="CD47" s="1978">
        <v>121</v>
      </c>
      <c r="CE47"/>
      <c r="CF47" s="1217"/>
      <c r="CG47" s="810" t="s">
        <v>2979</v>
      </c>
      <c r="CH47" s="811" t="s">
        <v>2980</v>
      </c>
      <c r="CI47" s="812">
        <v>15</v>
      </c>
      <c r="CJ47" s="813">
        <v>15</v>
      </c>
      <c r="CK47" s="814">
        <v>15</v>
      </c>
      <c r="CL47"/>
      <c r="CM47" s="1600"/>
      <c r="CN47" s="1341" t="s">
        <v>3731</v>
      </c>
      <c r="CO47" s="811" t="s">
        <v>3732</v>
      </c>
      <c r="CP47" s="812">
        <v>184</v>
      </c>
      <c r="CQ47" s="813">
        <v>134</v>
      </c>
      <c r="CR47" s="814">
        <v>11</v>
      </c>
      <c r="CT47" s="216">
        <v>1</v>
      </c>
    </row>
    <row r="48" spans="1:98" ht="15" customHeight="1">
      <c r="A48" s="99"/>
      <c r="B48" s="3160" t="s">
        <v>5793</v>
      </c>
      <c r="C48" s="496">
        <v>4.4999999999999998E-2</v>
      </c>
      <c r="D48" s="99"/>
      <c r="E48" s="99"/>
      <c r="F48" s="99"/>
      <c r="G48" s="99"/>
      <c r="H48" s="99"/>
      <c r="I48" s="99"/>
      <c r="J48" s="99"/>
      <c r="K48" s="99"/>
      <c r="L48" s="99"/>
      <c r="M48" s="99"/>
      <c r="N48" s="99"/>
      <c r="O48" s="99"/>
      <c r="P48" s="99"/>
      <c r="Q48" s="99"/>
      <c r="R48" s="99"/>
      <c r="S48" s="99"/>
      <c r="T48" s="101"/>
      <c r="U48" s="101"/>
      <c r="W48" s="3708" t="s">
        <v>200</v>
      </c>
      <c r="X48" s="3697" t="s">
        <v>1052</v>
      </c>
      <c r="Y48" s="3697"/>
      <c r="Z48" s="3697"/>
      <c r="AA48" s="3697"/>
      <c r="AB48" s="3697"/>
      <c r="AC48" s="3698"/>
      <c r="AE48" s="3699" t="s">
        <v>200</v>
      </c>
      <c r="AF48" s="3700" t="s">
        <v>1057</v>
      </c>
      <c r="AG48" s="3700"/>
      <c r="AH48" s="3700"/>
      <c r="AI48" s="3700"/>
      <c r="AJ48" s="3700"/>
      <c r="AK48" s="3701"/>
      <c r="AM48" s="3696" t="s">
        <v>200</v>
      </c>
      <c r="AN48" s="3703" t="s">
        <v>1047</v>
      </c>
      <c r="AO48" s="3703"/>
      <c r="AP48" s="3703"/>
      <c r="AQ48" s="3703"/>
      <c r="AR48" s="3703"/>
      <c r="AS48" s="3704"/>
      <c r="AU48" s="99"/>
      <c r="AV48" s="311"/>
      <c r="AW48" s="99"/>
      <c r="AX48" s="99"/>
      <c r="AY48" s="99"/>
      <c r="AZ48" s="99"/>
      <c r="BA48" s="99"/>
      <c r="BB48" s="99"/>
      <c r="BC48" s="99"/>
      <c r="BD48" s="99"/>
      <c r="BE48" s="99"/>
      <c r="BF48" s="99"/>
      <c r="BG48" s="99"/>
      <c r="BH48" s="99"/>
      <c r="BI48" s="99"/>
      <c r="BJ48" s="99"/>
      <c r="BK48" s="99"/>
      <c r="BL48" s="99"/>
      <c r="BM48" s="99"/>
      <c r="BN48" s="756" t="s">
        <v>2099</v>
      </c>
      <c r="BO48" s="802" t="s">
        <v>2130</v>
      </c>
      <c r="BP48" s="803">
        <v>0</v>
      </c>
      <c r="BQ48" s="803">
        <v>0</v>
      </c>
      <c r="BR48" s="803">
        <v>128</v>
      </c>
      <c r="BS48" s="762" t="s">
        <v>2127</v>
      </c>
      <c r="BT48" s="802" t="s">
        <v>2157</v>
      </c>
      <c r="BU48" s="803">
        <v>153</v>
      </c>
      <c r="BV48" s="803">
        <v>51</v>
      </c>
      <c r="BW48" s="803">
        <v>102</v>
      </c>
      <c r="BY48" s="838"/>
      <c r="BZ48" s="1970" t="s">
        <v>2235</v>
      </c>
      <c r="CA48" s="1971" t="s">
        <v>2236</v>
      </c>
      <c r="CB48" s="1976">
        <v>74</v>
      </c>
      <c r="CC48" s="1977">
        <v>112</v>
      </c>
      <c r="CD48" s="1978">
        <v>139</v>
      </c>
      <c r="CE48"/>
      <c r="CF48" s="1218"/>
      <c r="CG48" s="810" t="s">
        <v>2981</v>
      </c>
      <c r="CH48" s="811" t="s">
        <v>2982</v>
      </c>
      <c r="CI48" s="812">
        <v>13</v>
      </c>
      <c r="CJ48" s="813">
        <v>13</v>
      </c>
      <c r="CK48" s="814">
        <v>13</v>
      </c>
      <c r="CL48"/>
      <c r="CM48" s="1601"/>
      <c r="CN48" s="1341" t="s">
        <v>3733</v>
      </c>
      <c r="CO48" s="811" t="s">
        <v>3734</v>
      </c>
      <c r="CP48" s="812">
        <v>166</v>
      </c>
      <c r="CQ48" s="813">
        <v>125</v>
      </c>
      <c r="CR48" s="814">
        <v>61</v>
      </c>
      <c r="CT48" s="216">
        <v>1</v>
      </c>
    </row>
    <row r="49" spans="1:98">
      <c r="A49" s="99"/>
      <c r="B49" s="3160" t="s">
        <v>5794</v>
      </c>
      <c r="C49" s="496">
        <v>0.27500000000000002</v>
      </c>
      <c r="D49" s="99"/>
      <c r="E49" s="99"/>
      <c r="F49" s="99"/>
      <c r="G49" s="99"/>
      <c r="H49" s="99"/>
      <c r="I49" s="99"/>
      <c r="J49" s="99"/>
      <c r="K49" s="99"/>
      <c r="L49" s="99"/>
      <c r="M49" s="99"/>
      <c r="N49" s="99"/>
      <c r="O49" s="99"/>
      <c r="P49" s="99"/>
      <c r="Q49" s="99"/>
      <c r="R49" s="99"/>
      <c r="S49" s="99"/>
      <c r="T49" s="101"/>
      <c r="U49" s="101"/>
      <c r="W49" s="3708"/>
      <c r="X49" s="3697"/>
      <c r="Y49" s="3697"/>
      <c r="Z49" s="3697"/>
      <c r="AA49" s="3697"/>
      <c r="AB49" s="3697"/>
      <c r="AC49" s="3698"/>
      <c r="AE49" s="3699"/>
      <c r="AF49" s="3700"/>
      <c r="AG49" s="3700"/>
      <c r="AH49" s="3700"/>
      <c r="AI49" s="3700"/>
      <c r="AJ49" s="3700"/>
      <c r="AK49" s="3701"/>
      <c r="AM49" s="3696"/>
      <c r="AN49" s="3703"/>
      <c r="AO49" s="3703"/>
      <c r="AP49" s="3703"/>
      <c r="AQ49" s="3703"/>
      <c r="AR49" s="3703"/>
      <c r="AS49" s="3704"/>
      <c r="AU49" s="99"/>
      <c r="AV49" s="311" t="s">
        <v>1071</v>
      </c>
      <c r="AW49" s="99"/>
      <c r="AX49" s="99"/>
      <c r="AY49" s="99"/>
      <c r="AZ49" s="99"/>
      <c r="BA49" s="99"/>
      <c r="BB49" s="99"/>
      <c r="BC49" s="99"/>
      <c r="BD49" s="99"/>
      <c r="BE49" s="99"/>
      <c r="BF49" s="99"/>
      <c r="BG49" s="99"/>
      <c r="BH49" s="99"/>
      <c r="BI49" s="99"/>
      <c r="BJ49" s="99"/>
      <c r="BK49" s="99"/>
      <c r="BL49" s="99"/>
      <c r="BM49" s="99"/>
      <c r="BN49" s="753" t="s">
        <v>2100</v>
      </c>
      <c r="BO49" s="802" t="s">
        <v>2131</v>
      </c>
      <c r="BP49" s="803">
        <v>255</v>
      </c>
      <c r="BQ49" s="803">
        <v>0</v>
      </c>
      <c r="BR49" s="803">
        <v>255</v>
      </c>
      <c r="BS49" s="787" t="s">
        <v>2128</v>
      </c>
      <c r="BT49" s="802" t="s">
        <v>2158</v>
      </c>
      <c r="BU49" s="803">
        <v>51</v>
      </c>
      <c r="BV49" s="803">
        <v>51</v>
      </c>
      <c r="BW49" s="803">
        <v>153</v>
      </c>
      <c r="BY49" s="839"/>
      <c r="BZ49" s="1970" t="s">
        <v>2237</v>
      </c>
      <c r="CA49" s="1971" t="s">
        <v>2238</v>
      </c>
      <c r="CB49" s="1976">
        <v>35</v>
      </c>
      <c r="CC49" s="1977">
        <v>107</v>
      </c>
      <c r="CD49" s="1978">
        <v>142</v>
      </c>
      <c r="CE49"/>
      <c r="CF49" s="1219"/>
      <c r="CG49" s="810" t="s">
        <v>2983</v>
      </c>
      <c r="CH49" s="811" t="s">
        <v>2984</v>
      </c>
      <c r="CI49" s="812">
        <v>10</v>
      </c>
      <c r="CJ49" s="813">
        <v>10</v>
      </c>
      <c r="CK49" s="814">
        <v>10</v>
      </c>
      <c r="CL49"/>
      <c r="CM49" s="1602"/>
      <c r="CN49" s="1336" t="s">
        <v>3735</v>
      </c>
      <c r="CO49" s="811" t="s">
        <v>3736</v>
      </c>
      <c r="CP49" s="812">
        <v>148</v>
      </c>
      <c r="CQ49" s="813">
        <v>127</v>
      </c>
      <c r="CR49" s="814">
        <v>96</v>
      </c>
      <c r="CT49" s="216">
        <v>1</v>
      </c>
    </row>
    <row r="50" spans="1:98" ht="15" customHeight="1">
      <c r="A50" s="99"/>
      <c r="B50" s="3160" t="s">
        <v>5795</v>
      </c>
      <c r="C50" s="496">
        <v>0.24</v>
      </c>
      <c r="D50" s="99"/>
      <c r="E50" s="99"/>
      <c r="F50" s="99"/>
      <c r="G50" s="99"/>
      <c r="H50" s="99"/>
      <c r="I50" s="99"/>
      <c r="J50" s="99"/>
      <c r="K50" s="99"/>
      <c r="L50" s="99"/>
      <c r="M50" s="99"/>
      <c r="N50" s="99"/>
      <c r="O50" s="99"/>
      <c r="P50" s="99"/>
      <c r="Q50" s="99"/>
      <c r="R50" s="99"/>
      <c r="S50" s="99"/>
      <c r="T50" s="101"/>
      <c r="U50" s="101"/>
      <c r="W50" s="5"/>
      <c r="X50" s="5"/>
      <c r="Y50" s="5"/>
      <c r="Z50" s="5"/>
      <c r="AA50" s="5"/>
      <c r="AB50" s="5"/>
      <c r="AC50" s="5"/>
      <c r="AE50" s="99"/>
      <c r="AF50" s="99"/>
      <c r="AG50" s="99"/>
      <c r="AH50" s="99"/>
      <c r="AI50" s="99"/>
      <c r="AJ50" s="99"/>
      <c r="AK50" s="99"/>
      <c r="AM50" s="99"/>
      <c r="AN50" s="99"/>
      <c r="AO50" s="99"/>
      <c r="AP50" s="99"/>
      <c r="AQ50" s="99"/>
      <c r="AR50" s="99"/>
      <c r="AS50" s="99"/>
      <c r="AU50" s="99"/>
      <c r="AV50" s="99"/>
      <c r="AW50" s="99"/>
      <c r="AX50" s="99"/>
      <c r="AY50" s="99"/>
      <c r="AZ50" s="99"/>
      <c r="BA50" s="99"/>
      <c r="BB50" s="99"/>
      <c r="BC50" s="99"/>
      <c r="BD50" s="99"/>
      <c r="BE50" s="99"/>
      <c r="BF50" s="99"/>
      <c r="BG50" s="99"/>
      <c r="BH50" s="99"/>
      <c r="BI50" s="99"/>
      <c r="BJ50" s="99"/>
      <c r="BK50" s="99"/>
      <c r="BL50" s="99"/>
      <c r="BM50" s="99"/>
      <c r="BN50" s="752" t="s">
        <v>2101</v>
      </c>
      <c r="BO50" s="802" t="s">
        <v>2132</v>
      </c>
      <c r="BP50" s="803">
        <v>255</v>
      </c>
      <c r="BQ50" s="803">
        <v>255</v>
      </c>
      <c r="BR50" s="803">
        <v>0</v>
      </c>
      <c r="BS50" s="788" t="s">
        <v>2129</v>
      </c>
      <c r="BT50" s="802" t="s">
        <v>2159</v>
      </c>
      <c r="BU50" s="803">
        <v>51</v>
      </c>
      <c r="BV50" s="803">
        <v>51</v>
      </c>
      <c r="BW50" s="803">
        <v>51</v>
      </c>
      <c r="BY50" s="840"/>
      <c r="BZ50" s="1972" t="s">
        <v>2239</v>
      </c>
      <c r="CA50" s="1971" t="s">
        <v>2240</v>
      </c>
      <c r="CB50" s="1976">
        <v>83</v>
      </c>
      <c r="CC50" s="1977">
        <v>104</v>
      </c>
      <c r="CD50" s="1978">
        <v>120</v>
      </c>
      <c r="CE50"/>
      <c r="CF50" s="1220"/>
      <c r="CG50" s="810" t="s">
        <v>2985</v>
      </c>
      <c r="CH50" s="811" t="s">
        <v>2986</v>
      </c>
      <c r="CI50" s="812">
        <v>8</v>
      </c>
      <c r="CJ50" s="813">
        <v>8</v>
      </c>
      <c r="CK50" s="814">
        <v>8</v>
      </c>
      <c r="CL50"/>
      <c r="CM50" s="1603"/>
      <c r="CN50" s="1336" t="s">
        <v>3737</v>
      </c>
      <c r="CO50" s="811" t="s">
        <v>3738</v>
      </c>
      <c r="CP50" s="812">
        <v>150</v>
      </c>
      <c r="CQ50" s="813">
        <v>124</v>
      </c>
      <c r="CR50" s="814">
        <v>92</v>
      </c>
      <c r="CT50" s="216">
        <v>1</v>
      </c>
    </row>
    <row r="51" spans="1:98" ht="15" customHeight="1">
      <c r="A51" s="99"/>
      <c r="B51" s="3160" t="s">
        <v>5702</v>
      </c>
      <c r="C51" s="496">
        <v>0.12</v>
      </c>
      <c r="D51" s="99"/>
      <c r="E51" s="99"/>
      <c r="F51" s="99"/>
      <c r="G51" s="99"/>
      <c r="H51" s="99"/>
      <c r="I51" s="99"/>
      <c r="J51" s="99"/>
      <c r="K51" s="99"/>
      <c r="L51" s="99"/>
      <c r="M51" s="99"/>
      <c r="N51" s="99"/>
      <c r="O51" s="99"/>
      <c r="P51" s="99"/>
      <c r="Q51" s="99"/>
      <c r="R51" s="99"/>
      <c r="S51" s="99"/>
      <c r="T51" s="101"/>
      <c r="U51" s="101"/>
      <c r="W51" s="3708" t="s">
        <v>200</v>
      </c>
      <c r="X51" s="3697" t="s">
        <v>1053</v>
      </c>
      <c r="Y51" s="3697"/>
      <c r="Z51" s="3697"/>
      <c r="AA51" s="3697"/>
      <c r="AB51" s="3697"/>
      <c r="AC51" s="3698"/>
      <c r="AE51" s="3699" t="s">
        <v>200</v>
      </c>
      <c r="AF51" s="3700" t="s">
        <v>1058</v>
      </c>
      <c r="AG51" s="3700"/>
      <c r="AH51" s="3700"/>
      <c r="AI51" s="3700"/>
      <c r="AJ51" s="3700"/>
      <c r="AK51" s="3701"/>
      <c r="AM51" s="3696" t="s">
        <v>200</v>
      </c>
      <c r="AN51" s="3703" t="s">
        <v>1066</v>
      </c>
      <c r="AO51" s="3703"/>
      <c r="AP51" s="3703"/>
      <c r="AQ51" s="3703"/>
      <c r="AR51" s="3703"/>
      <c r="AS51" s="3704"/>
      <c r="AU51" s="99"/>
      <c r="AV51" s="99" t="s">
        <v>1006</v>
      </c>
      <c r="AW51" s="99"/>
      <c r="AX51" s="99"/>
      <c r="AY51" s="99"/>
      <c r="AZ51" s="99"/>
      <c r="BA51" s="99"/>
      <c r="BB51" s="99"/>
      <c r="BC51" s="99"/>
      <c r="BD51" s="99"/>
      <c r="BE51" s="99"/>
      <c r="BF51" s="99"/>
      <c r="BG51" s="99"/>
      <c r="BH51" s="99"/>
      <c r="BI51" s="99"/>
      <c r="BJ51" s="99"/>
      <c r="BK51" s="99"/>
      <c r="BL51" s="99"/>
      <c r="BM51" s="99"/>
      <c r="BN51" s="754" t="s">
        <v>2102</v>
      </c>
      <c r="BO51" s="802" t="s">
        <v>2133</v>
      </c>
      <c r="BP51" s="803">
        <v>0</v>
      </c>
      <c r="BQ51" s="803">
        <v>255</v>
      </c>
      <c r="BR51" s="803">
        <v>255</v>
      </c>
      <c r="BY51" s="841"/>
      <c r="BZ51" s="1970" t="s">
        <v>2241</v>
      </c>
      <c r="CA51" s="1971" t="s">
        <v>2242</v>
      </c>
      <c r="CB51" s="1976">
        <v>0</v>
      </c>
      <c r="CC51" s="1977">
        <v>104</v>
      </c>
      <c r="CD51" s="1978">
        <v>139</v>
      </c>
      <c r="CE51"/>
      <c r="CF51" s="1221"/>
      <c r="CG51" s="810" t="s">
        <v>2987</v>
      </c>
      <c r="CH51" s="811" t="s">
        <v>2988</v>
      </c>
      <c r="CI51" s="812">
        <v>5</v>
      </c>
      <c r="CJ51" s="813">
        <v>5</v>
      </c>
      <c r="CK51" s="814">
        <v>5</v>
      </c>
      <c r="CL51"/>
      <c r="CM51" s="1604"/>
      <c r="CN51" s="1341" t="s">
        <v>3739</v>
      </c>
      <c r="CO51" s="811" t="s">
        <v>3740</v>
      </c>
      <c r="CP51" s="812">
        <v>139</v>
      </c>
      <c r="CQ51" s="813">
        <v>125</v>
      </c>
      <c r="CR51" s="814">
        <v>107</v>
      </c>
      <c r="CT51" s="216">
        <v>1</v>
      </c>
    </row>
    <row r="52" spans="1:98">
      <c r="A52" s="99"/>
      <c r="B52" s="3160" t="s">
        <v>5796</v>
      </c>
      <c r="C52" s="496">
        <v>0.04</v>
      </c>
      <c r="D52" s="99"/>
      <c r="E52" s="99"/>
      <c r="F52" s="99"/>
      <c r="G52" s="99"/>
      <c r="H52" s="99"/>
      <c r="I52" s="99"/>
      <c r="J52" s="99"/>
      <c r="K52" s="99"/>
      <c r="L52" s="99"/>
      <c r="M52" s="99"/>
      <c r="N52" s="99"/>
      <c r="O52" s="99"/>
      <c r="P52" s="99"/>
      <c r="Q52" s="99"/>
      <c r="R52" s="99"/>
      <c r="S52" s="99"/>
      <c r="T52" s="101"/>
      <c r="U52" s="101"/>
      <c r="W52" s="3708"/>
      <c r="X52" s="3697"/>
      <c r="Y52" s="3697"/>
      <c r="Z52" s="3697"/>
      <c r="AA52" s="3697"/>
      <c r="AB52" s="3697"/>
      <c r="AC52" s="3698"/>
      <c r="AE52" s="3699"/>
      <c r="AF52" s="3700"/>
      <c r="AG52" s="3700"/>
      <c r="AH52" s="3700"/>
      <c r="AI52" s="3700"/>
      <c r="AJ52" s="3700"/>
      <c r="AK52" s="3701"/>
      <c r="AM52" s="3696"/>
      <c r="AN52" s="3703"/>
      <c r="AO52" s="3703"/>
      <c r="AP52" s="3703"/>
      <c r="AQ52" s="3703"/>
      <c r="AR52" s="3703"/>
      <c r="AS52" s="3704"/>
      <c r="AU52" s="99"/>
      <c r="AW52" s="99"/>
      <c r="AX52" s="99"/>
      <c r="AY52" s="99"/>
      <c r="AZ52" s="99"/>
      <c r="BA52" s="99"/>
      <c r="BB52" s="99"/>
      <c r="BC52" s="99"/>
      <c r="BD52" s="99"/>
      <c r="BE52" s="99"/>
      <c r="BF52" s="99"/>
      <c r="BG52" s="99"/>
      <c r="BH52" s="99"/>
      <c r="BI52" s="99"/>
      <c r="BJ52" s="99"/>
      <c r="BK52" s="99"/>
      <c r="BL52" s="99"/>
      <c r="BM52" s="99"/>
      <c r="BY52" s="842"/>
      <c r="BZ52" s="1972" t="s">
        <v>2243</v>
      </c>
      <c r="CA52" s="1971" t="s">
        <v>2244</v>
      </c>
      <c r="CB52" s="1976">
        <v>81</v>
      </c>
      <c r="CC52" s="1977">
        <v>88</v>
      </c>
      <c r="CD52" s="1978">
        <v>94</v>
      </c>
      <c r="CE52"/>
      <c r="CF52" s="1222"/>
      <c r="CG52" s="810" t="s">
        <v>2989</v>
      </c>
      <c r="CH52" s="811" t="s">
        <v>2990</v>
      </c>
      <c r="CI52" s="812">
        <v>3</v>
      </c>
      <c r="CJ52" s="813">
        <v>3</v>
      </c>
      <c r="CK52" s="814">
        <v>3</v>
      </c>
      <c r="CL52"/>
      <c r="CM52" s="1605"/>
      <c r="CN52" s="1341" t="s">
        <v>3741</v>
      </c>
      <c r="CO52" s="811" t="s">
        <v>3742</v>
      </c>
      <c r="CP52" s="812">
        <v>139</v>
      </c>
      <c r="CQ52" s="813">
        <v>121</v>
      </c>
      <c r="CR52" s="814">
        <v>94</v>
      </c>
      <c r="CT52" s="216">
        <v>1</v>
      </c>
    </row>
    <row r="53" spans="1:98" ht="18.75">
      <c r="A53" s="99"/>
      <c r="B53" s="3160" t="s">
        <v>5797</v>
      </c>
      <c r="C53" s="496">
        <v>9.8000000000000004E-2</v>
      </c>
      <c r="D53" s="99"/>
      <c r="E53" s="99"/>
      <c r="F53" s="99"/>
      <c r="G53" s="99"/>
      <c r="H53" s="99"/>
      <c r="I53" s="99"/>
      <c r="J53" s="99"/>
      <c r="K53" s="99"/>
      <c r="L53" s="99"/>
      <c r="M53" s="99"/>
      <c r="N53" s="99"/>
      <c r="O53" s="99"/>
      <c r="P53" s="99"/>
      <c r="Q53" s="99"/>
      <c r="R53" s="99"/>
      <c r="S53" s="99"/>
      <c r="T53" s="101"/>
      <c r="U53" s="101"/>
      <c r="W53" s="5"/>
      <c r="X53" s="5"/>
      <c r="Y53" s="5"/>
      <c r="Z53" s="5"/>
      <c r="AA53" s="5"/>
      <c r="AB53" s="5"/>
      <c r="AC53" s="5"/>
      <c r="AE53" s="99"/>
      <c r="AF53" s="99"/>
      <c r="AG53" s="99"/>
      <c r="AH53" s="99"/>
      <c r="AI53" s="99"/>
      <c r="AJ53" s="99"/>
      <c r="AK53" s="99"/>
      <c r="AM53" s="99"/>
      <c r="AN53" s="99"/>
      <c r="AO53" s="99"/>
      <c r="AP53" s="99"/>
      <c r="AQ53" s="99"/>
      <c r="AR53" s="99"/>
      <c r="AS53" s="99"/>
      <c r="AU53" s="99"/>
      <c r="AV53" s="311" t="s">
        <v>1077</v>
      </c>
      <c r="AW53" s="99"/>
      <c r="AX53" s="99"/>
      <c r="AY53" s="99"/>
      <c r="AZ53" s="99"/>
      <c r="BA53" s="99"/>
      <c r="BB53" s="99"/>
      <c r="BC53" s="99"/>
      <c r="BD53" s="99"/>
      <c r="BE53" s="99"/>
      <c r="BF53" s="99"/>
      <c r="BG53" s="99"/>
      <c r="BH53" s="99"/>
      <c r="BI53" s="99"/>
      <c r="BJ53" s="99"/>
      <c r="BK53" s="99"/>
      <c r="BL53" s="99"/>
      <c r="BM53" s="99"/>
      <c r="BN53" s="66" t="s">
        <v>4437</v>
      </c>
      <c r="BO53"/>
      <c r="BP53"/>
      <c r="BQ53"/>
      <c r="BR53"/>
      <c r="BS53"/>
      <c r="BT53"/>
      <c r="BU53"/>
      <c r="BV53"/>
      <c r="BY53" s="843"/>
      <c r="BZ53" s="1972" t="s">
        <v>2245</v>
      </c>
      <c r="CA53" s="1971" t="s">
        <v>2246</v>
      </c>
      <c r="CB53" s="1976">
        <v>36</v>
      </c>
      <c r="CC53" s="1977">
        <v>68</v>
      </c>
      <c r="CD53" s="1978">
        <v>92</v>
      </c>
      <c r="CE53"/>
      <c r="CF53" s="1223"/>
      <c r="CG53" s="818" t="s">
        <v>2991</v>
      </c>
      <c r="CH53" s="811" t="s">
        <v>2172</v>
      </c>
      <c r="CI53" s="812">
        <v>255</v>
      </c>
      <c r="CJ53" s="813">
        <v>255</v>
      </c>
      <c r="CK53" s="814">
        <v>0</v>
      </c>
      <c r="CL53"/>
      <c r="CM53" s="1606"/>
      <c r="CN53" s="1341" t="s">
        <v>3743</v>
      </c>
      <c r="CO53" s="811" t="s">
        <v>3744</v>
      </c>
      <c r="CP53" s="812">
        <v>139</v>
      </c>
      <c r="CQ53" s="813">
        <v>115</v>
      </c>
      <c r="CR53" s="814">
        <v>85</v>
      </c>
      <c r="CT53" s="216">
        <v>1</v>
      </c>
    </row>
    <row r="54" spans="1:98" ht="21">
      <c r="A54" s="99"/>
      <c r="B54" s="3160" t="s">
        <v>5798</v>
      </c>
      <c r="C54" s="496">
        <v>0.2</v>
      </c>
      <c r="D54" s="99"/>
      <c r="E54" s="99"/>
      <c r="F54" s="99"/>
      <c r="G54" s="99"/>
      <c r="H54" s="99"/>
      <c r="I54" s="99"/>
      <c r="J54" s="99"/>
      <c r="K54" s="99"/>
      <c r="L54" s="99"/>
      <c r="M54" s="99"/>
      <c r="N54" s="99"/>
      <c r="O54" s="99"/>
      <c r="P54" s="99"/>
      <c r="Q54" s="99"/>
      <c r="R54" s="99"/>
      <c r="S54" s="99"/>
      <c r="T54" s="101"/>
      <c r="U54" s="101"/>
      <c r="W54" s="3708" t="s">
        <v>200</v>
      </c>
      <c r="X54" s="3697" t="s">
        <v>1054</v>
      </c>
      <c r="Y54" s="3697"/>
      <c r="Z54" s="3697"/>
      <c r="AA54" s="3697"/>
      <c r="AB54" s="3697"/>
      <c r="AC54" s="3698"/>
      <c r="AE54" s="3699" t="s">
        <v>200</v>
      </c>
      <c r="AF54" s="3700" t="s">
        <v>1059</v>
      </c>
      <c r="AG54" s="3700"/>
      <c r="AH54" s="3700"/>
      <c r="AI54" s="3700"/>
      <c r="AJ54" s="3700"/>
      <c r="AK54" s="3701"/>
      <c r="AM54" s="3696" t="s">
        <v>200</v>
      </c>
      <c r="AN54" s="3703" t="s">
        <v>1049</v>
      </c>
      <c r="AO54" s="3703"/>
      <c r="AP54" s="3703"/>
      <c r="AQ54" s="3703"/>
      <c r="AR54" s="3703"/>
      <c r="AS54" s="3704"/>
      <c r="AU54" s="99"/>
      <c r="AV54" s="99"/>
      <c r="AW54" s="99"/>
      <c r="AX54" s="99"/>
      <c r="AY54" s="99"/>
      <c r="AZ54" s="99"/>
      <c r="BA54" s="99"/>
      <c r="BB54" s="99"/>
      <c r="BC54" s="99"/>
      <c r="BD54" s="99"/>
      <c r="BE54" s="99"/>
      <c r="BF54" s="99"/>
      <c r="BG54" s="99"/>
      <c r="BH54" s="99"/>
      <c r="BI54" s="99"/>
      <c r="BJ54" s="99"/>
      <c r="BK54" s="99"/>
      <c r="BL54" s="99"/>
      <c r="BM54" s="99"/>
      <c r="BN54" s="1966" t="s">
        <v>4438</v>
      </c>
      <c r="BO54"/>
      <c r="BP54"/>
      <c r="BQ54"/>
      <c r="BR54"/>
      <c r="BS54"/>
      <c r="BT54"/>
      <c r="BU54"/>
      <c r="BV54"/>
      <c r="BY54" s="844"/>
      <c r="BZ54" s="1972" t="s">
        <v>2247</v>
      </c>
      <c r="CA54" s="1971" t="s">
        <v>2248</v>
      </c>
      <c r="CB54" s="1976">
        <v>54</v>
      </c>
      <c r="CC54" s="1977">
        <v>69</v>
      </c>
      <c r="CD54" s="1978">
        <v>79</v>
      </c>
      <c r="CE54"/>
      <c r="CF54" s="1224"/>
      <c r="CG54" s="818" t="s">
        <v>2992</v>
      </c>
      <c r="CH54" s="811" t="s">
        <v>2993</v>
      </c>
      <c r="CI54" s="812">
        <v>234</v>
      </c>
      <c r="CJ54" s="813">
        <v>230</v>
      </c>
      <c r="CK54" s="814">
        <v>121</v>
      </c>
      <c r="CL54"/>
      <c r="CM54" s="1607"/>
      <c r="CN54" s="1336" t="s">
        <v>3745</v>
      </c>
      <c r="CO54" s="811" t="s">
        <v>3746</v>
      </c>
      <c r="CP54" s="812">
        <v>128</v>
      </c>
      <c r="CQ54" s="813">
        <v>109</v>
      </c>
      <c r="CR54" s="814">
        <v>90</v>
      </c>
      <c r="CT54" s="216">
        <v>1</v>
      </c>
    </row>
    <row r="55" spans="1:98">
      <c r="A55" s="99"/>
      <c r="B55" s="3160" t="s">
        <v>5799</v>
      </c>
      <c r="C55" s="496">
        <v>0.3</v>
      </c>
      <c r="D55" s="99"/>
      <c r="E55" s="99"/>
      <c r="F55" s="99"/>
      <c r="G55" s="99"/>
      <c r="H55" s="99"/>
      <c r="I55" s="99"/>
      <c r="J55" s="99"/>
      <c r="K55" s="99"/>
      <c r="L55" s="99"/>
      <c r="M55" s="99"/>
      <c r="N55" s="99"/>
      <c r="O55" s="99"/>
      <c r="P55" s="99"/>
      <c r="Q55" s="99"/>
      <c r="R55" s="99"/>
      <c r="S55" s="99"/>
      <c r="T55" s="101"/>
      <c r="U55" s="101"/>
      <c r="W55" s="3708"/>
      <c r="X55" s="3697"/>
      <c r="Y55" s="3697"/>
      <c r="Z55" s="3697"/>
      <c r="AA55" s="3697"/>
      <c r="AB55" s="3697"/>
      <c r="AC55" s="3698"/>
      <c r="AE55" s="3699"/>
      <c r="AF55" s="3700"/>
      <c r="AG55" s="3700"/>
      <c r="AH55" s="3700"/>
      <c r="AI55" s="3700"/>
      <c r="AJ55" s="3700"/>
      <c r="AK55" s="3701"/>
      <c r="AM55" s="3696"/>
      <c r="AN55" s="3703"/>
      <c r="AO55" s="3703"/>
      <c r="AP55" s="3703"/>
      <c r="AQ55" s="3703"/>
      <c r="AR55" s="3703"/>
      <c r="AS55" s="3704"/>
      <c r="AU55" s="99"/>
      <c r="AV55" s="311" t="s">
        <v>1078</v>
      </c>
      <c r="AW55" s="99"/>
      <c r="AX55" s="99"/>
      <c r="AY55" s="99"/>
      <c r="AZ55" s="99"/>
      <c r="BA55" s="99"/>
      <c r="BB55" s="99"/>
      <c r="BC55" s="99"/>
      <c r="BD55" s="99"/>
      <c r="BE55" s="99"/>
      <c r="BF55" s="99"/>
      <c r="BG55" s="99"/>
      <c r="BH55" s="99"/>
      <c r="BI55" s="99"/>
      <c r="BJ55" s="99"/>
      <c r="BK55" s="99"/>
      <c r="BL55" s="99"/>
      <c r="BM55" s="99"/>
      <c r="BN55"/>
      <c r="BO55"/>
      <c r="BP55"/>
      <c r="BQ55"/>
      <c r="BR55"/>
      <c r="BS55"/>
      <c r="BT55"/>
      <c r="BU55"/>
      <c r="BV55"/>
      <c r="BY55" s="845"/>
      <c r="BZ55" s="1972" t="s">
        <v>2249</v>
      </c>
      <c r="CA55" s="1971" t="s">
        <v>2250</v>
      </c>
      <c r="CB55" s="1976">
        <v>32</v>
      </c>
      <c r="CC55" s="1977">
        <v>40</v>
      </c>
      <c r="CD55" s="1978">
        <v>48</v>
      </c>
      <c r="CE55"/>
      <c r="CF55" s="1225"/>
      <c r="CG55" s="818" t="s">
        <v>2994</v>
      </c>
      <c r="CH55" s="811" t="s">
        <v>2995</v>
      </c>
      <c r="CI55" s="812">
        <v>247</v>
      </c>
      <c r="CJ55" s="813">
        <v>255</v>
      </c>
      <c r="CK55" s="814">
        <v>60</v>
      </c>
      <c r="CL55"/>
      <c r="CM55" s="1608"/>
      <c r="CN55" s="1336" t="s">
        <v>3747</v>
      </c>
      <c r="CO55" s="811" t="s">
        <v>3748</v>
      </c>
      <c r="CP55" s="812">
        <v>139</v>
      </c>
      <c r="CQ55" s="813">
        <v>108</v>
      </c>
      <c r="CR55" s="814">
        <v>66</v>
      </c>
      <c r="CT55" s="216">
        <v>1</v>
      </c>
    </row>
    <row r="56" spans="1:98">
      <c r="A56" s="99"/>
      <c r="B56" s="3160" t="s">
        <v>5706</v>
      </c>
      <c r="C56" s="496">
        <v>0.12</v>
      </c>
      <c r="D56" s="99"/>
      <c r="E56" s="99"/>
      <c r="F56" s="99"/>
      <c r="G56" s="99"/>
      <c r="H56" s="99"/>
      <c r="I56" s="99"/>
      <c r="J56" s="99"/>
      <c r="K56" s="99"/>
      <c r="L56" s="99"/>
      <c r="M56" s="99"/>
      <c r="N56" s="99"/>
      <c r="O56" s="99"/>
      <c r="P56" s="99"/>
      <c r="Q56" s="99"/>
      <c r="R56" s="99"/>
      <c r="S56" s="99"/>
      <c r="T56" s="101"/>
      <c r="U56" s="101"/>
      <c r="W56" s="5"/>
      <c r="X56" s="5"/>
      <c r="Y56" s="5"/>
      <c r="Z56" s="5"/>
      <c r="AA56" s="5"/>
      <c r="AB56" s="5"/>
      <c r="AC56" s="5"/>
      <c r="AE56" s="99"/>
      <c r="AF56" s="99"/>
      <c r="AG56" s="99"/>
      <c r="AH56" s="99"/>
      <c r="AI56" s="99"/>
      <c r="AJ56" s="99"/>
      <c r="AK56" s="99"/>
      <c r="AM56" s="99"/>
      <c r="AN56" s="99"/>
      <c r="AO56" s="99"/>
      <c r="AP56" s="99"/>
      <c r="AQ56" s="99"/>
      <c r="AR56" s="99"/>
      <c r="AS56" s="99"/>
      <c r="AU56" s="99"/>
      <c r="AV56" s="99"/>
      <c r="AW56" s="99"/>
      <c r="AX56" s="99"/>
      <c r="AY56" s="99"/>
      <c r="AZ56" s="99"/>
      <c r="BA56" s="99"/>
      <c r="BB56" s="99"/>
      <c r="BC56" s="99"/>
      <c r="BD56" s="99"/>
      <c r="BE56" s="99"/>
      <c r="BF56" s="99"/>
      <c r="BG56" s="99"/>
      <c r="BH56" s="99"/>
      <c r="BI56" s="99"/>
      <c r="BJ56" s="99"/>
      <c r="BK56" s="99"/>
      <c r="BL56" s="99"/>
      <c r="BM56" s="99"/>
      <c r="BN56" s="1981" t="s">
        <v>4439</v>
      </c>
      <c r="BO56" s="1982" t="s">
        <v>4440</v>
      </c>
      <c r="BP56" s="1983" t="s">
        <v>4441</v>
      </c>
      <c r="BQ56" s="1984" t="s">
        <v>4442</v>
      </c>
      <c r="BR56" s="1985" t="s">
        <v>4443</v>
      </c>
      <c r="BS56" s="1986" t="s">
        <v>4444</v>
      </c>
      <c r="BT56" s="1987" t="s">
        <v>4445</v>
      </c>
      <c r="BU56" s="1988" t="s">
        <v>4446</v>
      </c>
      <c r="BV56" s="1989" t="s">
        <v>4447</v>
      </c>
      <c r="BY56" s="846"/>
      <c r="BZ56" s="1972" t="s">
        <v>2251</v>
      </c>
      <c r="CA56" s="1971" t="s">
        <v>2252</v>
      </c>
      <c r="CB56" s="1976">
        <v>32</v>
      </c>
      <c r="CC56" s="1977">
        <v>36</v>
      </c>
      <c r="CD56" s="1978">
        <v>40</v>
      </c>
      <c r="CE56"/>
      <c r="CF56" s="1226"/>
      <c r="CG56" s="810" t="s">
        <v>2996</v>
      </c>
      <c r="CH56" s="811" t="s">
        <v>2997</v>
      </c>
      <c r="CI56" s="812">
        <v>205</v>
      </c>
      <c r="CJ56" s="813">
        <v>205</v>
      </c>
      <c r="CK56" s="814">
        <v>180</v>
      </c>
      <c r="CL56"/>
      <c r="CM56" s="1609"/>
      <c r="CN56" s="1336" t="s">
        <v>3749</v>
      </c>
      <c r="CO56" s="811" t="s">
        <v>3750</v>
      </c>
      <c r="CP56" s="812">
        <v>126</v>
      </c>
      <c r="CQ56" s="813">
        <v>109</v>
      </c>
      <c r="CR56" s="814">
        <v>90</v>
      </c>
      <c r="CT56" s="216">
        <v>1</v>
      </c>
    </row>
    <row r="57" spans="1:98">
      <c r="A57" s="99"/>
      <c r="B57" s="3160" t="s">
        <v>5767</v>
      </c>
      <c r="C57" s="496">
        <v>0.12</v>
      </c>
      <c r="D57" s="99"/>
      <c r="E57" s="99"/>
      <c r="F57" s="99"/>
      <c r="G57" s="99"/>
      <c r="H57" s="99"/>
      <c r="I57" s="99"/>
      <c r="J57" s="99"/>
      <c r="K57" s="99"/>
      <c r="L57" s="99"/>
      <c r="M57" s="99"/>
      <c r="N57" s="99"/>
      <c r="O57" s="99"/>
      <c r="P57" s="99"/>
      <c r="Q57" s="99"/>
      <c r="R57" s="99"/>
      <c r="S57" s="99"/>
      <c r="T57" s="101"/>
      <c r="U57" s="101"/>
      <c r="W57" s="3708" t="s">
        <v>200</v>
      </c>
      <c r="X57" s="3697" t="s">
        <v>1055</v>
      </c>
      <c r="Y57" s="3697"/>
      <c r="Z57" s="3697"/>
      <c r="AA57" s="3697"/>
      <c r="AB57" s="3697"/>
      <c r="AC57" s="3698"/>
      <c r="AE57" s="3699" t="s">
        <v>200</v>
      </c>
      <c r="AF57" s="3700" t="s">
        <v>1060</v>
      </c>
      <c r="AG57" s="3700"/>
      <c r="AH57" s="3700"/>
      <c r="AI57" s="3700"/>
      <c r="AJ57" s="3700"/>
      <c r="AK57" s="3701"/>
      <c r="AM57" s="3696" t="s">
        <v>200</v>
      </c>
      <c r="AN57" s="3703" t="s">
        <v>1067</v>
      </c>
      <c r="AO57" s="3703"/>
      <c r="AP57" s="3703"/>
      <c r="AQ57" s="3703"/>
      <c r="AR57" s="3703"/>
      <c r="AS57" s="3704"/>
      <c r="AU57" s="99"/>
      <c r="AV57" s="311" t="s">
        <v>1079</v>
      </c>
      <c r="AW57" s="99"/>
      <c r="AX57" s="99"/>
      <c r="AY57" s="99"/>
      <c r="AZ57" s="99"/>
      <c r="BA57" s="99"/>
      <c r="BB57" s="99"/>
      <c r="BC57" s="99"/>
      <c r="BD57" s="99"/>
      <c r="BE57" s="99"/>
      <c r="BF57" s="99"/>
      <c r="BG57" s="99"/>
      <c r="BH57" s="99"/>
      <c r="BI57" s="99"/>
      <c r="BJ57" s="99"/>
      <c r="BK57" s="99"/>
      <c r="BL57" s="99"/>
      <c r="BM57" s="99"/>
      <c r="BN57" s="1990" t="s">
        <v>4448</v>
      </c>
      <c r="BO57" s="1991" t="s">
        <v>4449</v>
      </c>
      <c r="BP57" s="1992" t="s">
        <v>4450</v>
      </c>
      <c r="BQ57" s="1993" t="s">
        <v>4451</v>
      </c>
      <c r="BR57" s="1994" t="s">
        <v>4452</v>
      </c>
      <c r="BS57" s="1995" t="s">
        <v>4453</v>
      </c>
      <c r="BT57" s="1996" t="s">
        <v>4454</v>
      </c>
      <c r="BU57" s="1997" t="s">
        <v>4455</v>
      </c>
      <c r="BV57" s="1998" t="s">
        <v>4456</v>
      </c>
      <c r="BY57" s="847"/>
      <c r="BZ57" s="1970" t="s">
        <v>2253</v>
      </c>
      <c r="CA57" s="1971" t="s">
        <v>2254</v>
      </c>
      <c r="CB57" s="1976">
        <v>99</v>
      </c>
      <c r="CC57" s="1977">
        <v>184</v>
      </c>
      <c r="CD57" s="1978">
        <v>255</v>
      </c>
      <c r="CE57"/>
      <c r="CF57" s="1227"/>
      <c r="CG57" s="818" t="s">
        <v>2998</v>
      </c>
      <c r="CH57" s="811" t="s">
        <v>2999</v>
      </c>
      <c r="CI57" s="812">
        <v>230</v>
      </c>
      <c r="CJ57" s="813">
        <v>230</v>
      </c>
      <c r="CK57" s="814">
        <v>151</v>
      </c>
      <c r="CL57"/>
      <c r="CM57" s="1610"/>
      <c r="CN57" s="1336" t="s">
        <v>3751</v>
      </c>
      <c r="CO57" s="811" t="s">
        <v>3752</v>
      </c>
      <c r="CP57" s="812">
        <v>150</v>
      </c>
      <c r="CQ57" s="813">
        <v>113</v>
      </c>
      <c r="CR57" s="814">
        <v>23</v>
      </c>
      <c r="CT57" s="216">
        <v>1</v>
      </c>
    </row>
    <row r="58" spans="1:98">
      <c r="A58" s="99"/>
      <c r="B58" s="3160" t="s">
        <v>5800</v>
      </c>
      <c r="C58" s="496">
        <v>0.2</v>
      </c>
      <c r="D58" s="99"/>
      <c r="E58" s="99"/>
      <c r="F58" s="99"/>
      <c r="G58" s="99"/>
      <c r="H58" s="99"/>
      <c r="I58" s="99"/>
      <c r="J58" s="99"/>
      <c r="K58" s="99"/>
      <c r="L58" s="99"/>
      <c r="M58" s="99"/>
      <c r="N58" s="99"/>
      <c r="O58" s="99"/>
      <c r="P58" s="99"/>
      <c r="Q58" s="99"/>
      <c r="R58" s="99"/>
      <c r="S58" s="99"/>
      <c r="T58" s="101"/>
      <c r="U58" s="101"/>
      <c r="W58" s="3708"/>
      <c r="X58" s="3697"/>
      <c r="Y58" s="3697"/>
      <c r="Z58" s="3697"/>
      <c r="AA58" s="3697"/>
      <c r="AB58" s="3697"/>
      <c r="AC58" s="3698"/>
      <c r="AE58" s="3699"/>
      <c r="AF58" s="3700"/>
      <c r="AG58" s="3700"/>
      <c r="AH58" s="3700"/>
      <c r="AI58" s="3700"/>
      <c r="AJ58" s="3700"/>
      <c r="AK58" s="3701"/>
      <c r="AM58" s="3696"/>
      <c r="AN58" s="3703"/>
      <c r="AO58" s="3703"/>
      <c r="AP58" s="3703"/>
      <c r="AQ58" s="3703"/>
      <c r="AR58" s="3703"/>
      <c r="AS58" s="3704"/>
      <c r="AU58" s="99"/>
      <c r="AV58" s="99"/>
      <c r="AW58" s="99"/>
      <c r="AX58" s="99"/>
      <c r="AY58" s="99"/>
      <c r="AZ58" s="99"/>
      <c r="BA58" s="99"/>
      <c r="BB58" s="99"/>
      <c r="BC58" s="99"/>
      <c r="BD58" s="99"/>
      <c r="BE58" s="99"/>
      <c r="BF58" s="99"/>
      <c r="BG58" s="99"/>
      <c r="BH58" s="99"/>
      <c r="BI58" s="99"/>
      <c r="BJ58" s="99"/>
      <c r="BK58" s="99"/>
      <c r="BL58" s="99"/>
      <c r="BM58" s="99"/>
      <c r="BN58" s="1999" t="s">
        <v>4457</v>
      </c>
      <c r="BO58" s="2000" t="s">
        <v>4458</v>
      </c>
      <c r="BP58" s="2001" t="s">
        <v>4459</v>
      </c>
      <c r="BQ58" s="2002" t="s">
        <v>4460</v>
      </c>
      <c r="BR58" s="2003" t="s">
        <v>4461</v>
      </c>
      <c r="BS58" s="2004" t="s">
        <v>4462</v>
      </c>
      <c r="BT58" s="2005" t="s">
        <v>4463</v>
      </c>
      <c r="BU58" s="2006" t="s">
        <v>4464</v>
      </c>
      <c r="BV58" s="2007" t="s">
        <v>4465</v>
      </c>
      <c r="BY58" s="848"/>
      <c r="BZ58" s="1970" t="s">
        <v>2255</v>
      </c>
      <c r="CA58" s="1971" t="s">
        <v>2256</v>
      </c>
      <c r="CB58" s="1976">
        <v>176</v>
      </c>
      <c r="CC58" s="1977">
        <v>196</v>
      </c>
      <c r="CD58" s="1978">
        <v>222</v>
      </c>
      <c r="CE58"/>
      <c r="CF58" s="1228"/>
      <c r="CG58" s="818" t="s">
        <v>3000</v>
      </c>
      <c r="CH58" s="811" t="s">
        <v>3001</v>
      </c>
      <c r="CI58" s="812">
        <v>254</v>
      </c>
      <c r="CJ58" s="813">
        <v>248</v>
      </c>
      <c r="CK58" s="814">
        <v>108</v>
      </c>
      <c r="CL58"/>
      <c r="CM58" s="1611"/>
      <c r="CN58" s="1336" t="s">
        <v>3753</v>
      </c>
      <c r="CO58" s="811" t="s">
        <v>3754</v>
      </c>
      <c r="CP58" s="812">
        <v>133</v>
      </c>
      <c r="CQ58" s="813">
        <v>109</v>
      </c>
      <c r="CR58" s="814">
        <v>77</v>
      </c>
      <c r="CT58" s="216">
        <v>1</v>
      </c>
    </row>
    <row r="59" spans="1:98">
      <c r="A59" s="99"/>
      <c r="B59" s="3160" t="s">
        <v>5801</v>
      </c>
      <c r="C59" s="496">
        <v>4.4999999999999998E-2</v>
      </c>
      <c r="D59" s="99"/>
      <c r="E59" s="99"/>
      <c r="F59" s="99"/>
      <c r="G59" s="99"/>
      <c r="H59" s="99"/>
      <c r="I59" s="99"/>
      <c r="J59" s="99"/>
      <c r="K59" s="99"/>
      <c r="L59" s="99"/>
      <c r="M59" s="99"/>
      <c r="N59" s="99"/>
      <c r="O59" s="99"/>
      <c r="P59" s="99"/>
      <c r="Q59" s="99"/>
      <c r="R59" s="99"/>
      <c r="S59" s="99"/>
      <c r="T59" s="99"/>
      <c r="U59" s="99"/>
      <c r="V59" s="99"/>
      <c r="W59" s="5"/>
      <c r="X59" s="5"/>
      <c r="Y59" s="5"/>
      <c r="Z59" s="5"/>
      <c r="AA59" s="5"/>
      <c r="AB59" s="5"/>
      <c r="AC59" s="5"/>
      <c r="AE59" s="99"/>
      <c r="AF59" s="99"/>
      <c r="AG59" s="99"/>
      <c r="AH59" s="99"/>
      <c r="AI59" s="99"/>
      <c r="AJ59" s="99"/>
      <c r="AK59" s="99"/>
      <c r="AM59" s="99"/>
      <c r="AN59" s="99"/>
      <c r="AO59" s="99"/>
      <c r="AP59" s="99"/>
      <c r="AQ59" s="99"/>
      <c r="AR59" s="99"/>
      <c r="AS59" s="99"/>
      <c r="AU59" s="99"/>
      <c r="AV59" s="311" t="s">
        <v>1080</v>
      </c>
      <c r="AW59" s="99"/>
      <c r="AX59" s="99"/>
      <c r="AY59" s="99"/>
      <c r="AZ59" s="99"/>
      <c r="BA59" s="99"/>
      <c r="BB59" s="99"/>
      <c r="BC59" s="99"/>
      <c r="BD59" s="99"/>
      <c r="BE59" s="99"/>
      <c r="BF59" s="99"/>
      <c r="BG59" s="99"/>
      <c r="BH59" s="99"/>
      <c r="BI59" s="99"/>
      <c r="BJ59" s="99"/>
      <c r="BK59" s="99"/>
      <c r="BL59" s="99"/>
      <c r="BM59" s="99"/>
      <c r="BN59" s="2008" t="s">
        <v>4466</v>
      </c>
      <c r="BO59" s="2009" t="s">
        <v>4467</v>
      </c>
      <c r="BP59" s="2010" t="s">
        <v>4468</v>
      </c>
      <c r="BQ59" s="2011" t="s">
        <v>4469</v>
      </c>
      <c r="BR59" s="2012" t="s">
        <v>4470</v>
      </c>
      <c r="BS59" s="2013" t="s">
        <v>4471</v>
      </c>
      <c r="BT59" s="2014" t="s">
        <v>4472</v>
      </c>
      <c r="BU59" s="2015" t="s">
        <v>4473</v>
      </c>
      <c r="BV59" s="2016" t="s">
        <v>4474</v>
      </c>
      <c r="BY59" s="849"/>
      <c r="BZ59" s="1972" t="s">
        <v>2257</v>
      </c>
      <c r="CA59" s="1971" t="s">
        <v>2258</v>
      </c>
      <c r="CB59" s="1976">
        <v>119</v>
      </c>
      <c r="CC59" s="1977">
        <v>181</v>
      </c>
      <c r="CD59" s="1978">
        <v>254</v>
      </c>
      <c r="CE59"/>
      <c r="CF59" s="1229"/>
      <c r="CG59" s="818" t="s">
        <v>3002</v>
      </c>
      <c r="CH59" s="811" t="s">
        <v>3003</v>
      </c>
      <c r="CI59" s="812">
        <v>255</v>
      </c>
      <c r="CJ59" s="813">
        <v>255</v>
      </c>
      <c r="CK59" s="814">
        <v>107</v>
      </c>
      <c r="CL59"/>
      <c r="CM59" s="1612"/>
      <c r="CN59" s="1336" t="s">
        <v>3755</v>
      </c>
      <c r="CO59" s="811" t="s">
        <v>3756</v>
      </c>
      <c r="CP59" s="812">
        <v>146</v>
      </c>
      <c r="CQ59" s="813">
        <v>109</v>
      </c>
      <c r="CR59" s="814">
        <v>39</v>
      </c>
      <c r="CT59" s="216">
        <v>1</v>
      </c>
    </row>
    <row r="60" spans="1:98">
      <c r="A60" s="99"/>
      <c r="B60" s="3160" t="s">
        <v>5802</v>
      </c>
      <c r="C60" s="496">
        <v>0.3</v>
      </c>
      <c r="D60" s="99"/>
      <c r="E60" s="99"/>
      <c r="F60" s="99"/>
      <c r="G60" s="99"/>
      <c r="H60" s="99"/>
      <c r="I60" s="99"/>
      <c r="J60" s="99"/>
      <c r="K60" s="99"/>
      <c r="L60" s="99"/>
      <c r="M60" s="99"/>
      <c r="N60" s="99"/>
      <c r="O60" s="99"/>
      <c r="P60" s="99"/>
      <c r="Q60" s="99"/>
      <c r="R60" s="99"/>
      <c r="S60" s="99"/>
      <c r="T60" s="99"/>
      <c r="U60" s="99"/>
      <c r="V60" s="99"/>
      <c r="W60" s="3708" t="s">
        <v>200</v>
      </c>
      <c r="X60" s="3697" t="s">
        <v>1056</v>
      </c>
      <c r="Y60" s="3697"/>
      <c r="Z60" s="3697"/>
      <c r="AA60" s="3697"/>
      <c r="AB60" s="3697"/>
      <c r="AC60" s="3698"/>
      <c r="AE60" s="3699" t="s">
        <v>200</v>
      </c>
      <c r="AF60" s="3700" t="s">
        <v>1061</v>
      </c>
      <c r="AG60" s="3700"/>
      <c r="AH60" s="3700"/>
      <c r="AI60" s="3700"/>
      <c r="AJ60" s="3700"/>
      <c r="AK60" s="3701"/>
      <c r="AM60" s="3696" t="s">
        <v>200</v>
      </c>
      <c r="AN60" s="3703" t="s">
        <v>1068</v>
      </c>
      <c r="AO60" s="3703"/>
      <c r="AP60" s="3703"/>
      <c r="AQ60" s="3703"/>
      <c r="AR60" s="3703"/>
      <c r="AS60" s="3704"/>
      <c r="AU60" s="99"/>
      <c r="AV60" s="99"/>
      <c r="AW60" s="99"/>
      <c r="AX60" s="99"/>
      <c r="AY60" s="99"/>
      <c r="AZ60" s="99"/>
      <c r="BA60" s="99"/>
      <c r="BB60" s="99"/>
      <c r="BC60" s="99"/>
      <c r="BD60" s="99"/>
      <c r="BE60" s="99"/>
      <c r="BF60" s="99"/>
      <c r="BG60" s="99"/>
      <c r="BH60" s="99"/>
      <c r="BI60" s="99"/>
      <c r="BJ60" s="99"/>
      <c r="BK60" s="99"/>
      <c r="BL60" s="99"/>
      <c r="BM60" s="99"/>
      <c r="BN60" s="2017" t="s">
        <v>4475</v>
      </c>
      <c r="BO60" s="2018" t="s">
        <v>4476</v>
      </c>
      <c r="BP60" s="2019" t="s">
        <v>4477</v>
      </c>
      <c r="BQ60" s="2020" t="s">
        <v>4478</v>
      </c>
      <c r="BR60" s="2021" t="s">
        <v>4479</v>
      </c>
      <c r="BS60" s="2022" t="s">
        <v>4480</v>
      </c>
      <c r="BT60" s="2023" t="s">
        <v>4481</v>
      </c>
      <c r="BU60" s="2024" t="s">
        <v>4482</v>
      </c>
      <c r="BV60" s="2025" t="s">
        <v>4483</v>
      </c>
      <c r="BY60" s="850"/>
      <c r="BZ60" s="1970"/>
      <c r="CA60" s="1971" t="s">
        <v>2259</v>
      </c>
      <c r="CB60" s="1976">
        <v>153</v>
      </c>
      <c r="CC60" s="1977">
        <v>204</v>
      </c>
      <c r="CD60" s="1978">
        <v>255</v>
      </c>
      <c r="CE60"/>
      <c r="CF60" s="1230"/>
      <c r="CG60" s="810" t="s">
        <v>3004</v>
      </c>
      <c r="CH60" s="811" t="s">
        <v>3005</v>
      </c>
      <c r="CI60" s="812">
        <v>205</v>
      </c>
      <c r="CJ60" s="813">
        <v>205</v>
      </c>
      <c r="CK60" s="814">
        <v>193</v>
      </c>
      <c r="CL60"/>
      <c r="CM60" s="1613"/>
      <c r="CN60" s="1341" t="s">
        <v>3757</v>
      </c>
      <c r="CO60" s="811" t="s">
        <v>3758</v>
      </c>
      <c r="CP60" s="812">
        <v>142</v>
      </c>
      <c r="CQ60" s="813">
        <v>107</v>
      </c>
      <c r="CR60" s="814">
        <v>35</v>
      </c>
      <c r="CT60" s="216">
        <v>1</v>
      </c>
    </row>
    <row r="61" spans="1:98">
      <c r="A61" s="99"/>
      <c r="B61" s="3160" t="s">
        <v>5803</v>
      </c>
      <c r="C61" s="496">
        <v>0.2</v>
      </c>
      <c r="D61" s="99"/>
      <c r="E61" s="99"/>
      <c r="F61" s="99"/>
      <c r="G61" s="99"/>
      <c r="H61" s="99"/>
      <c r="I61" s="99"/>
      <c r="J61" s="99"/>
      <c r="K61" s="99"/>
      <c r="L61" s="99"/>
      <c r="M61" s="99"/>
      <c r="N61" s="99"/>
      <c r="O61" s="99"/>
      <c r="P61" s="99"/>
      <c r="Q61" s="99"/>
      <c r="R61" s="99"/>
      <c r="S61" s="99"/>
      <c r="T61" s="99"/>
      <c r="U61" s="99"/>
      <c r="V61" s="99"/>
      <c r="W61" s="3708"/>
      <c r="X61" s="3697"/>
      <c r="Y61" s="3697"/>
      <c r="Z61" s="3697"/>
      <c r="AA61" s="3697"/>
      <c r="AB61" s="3697"/>
      <c r="AC61" s="3698"/>
      <c r="AE61" s="3699"/>
      <c r="AF61" s="3700"/>
      <c r="AG61" s="3700"/>
      <c r="AH61" s="3700"/>
      <c r="AI61" s="3700"/>
      <c r="AJ61" s="3700"/>
      <c r="AK61" s="3701"/>
      <c r="AM61" s="3696"/>
      <c r="AN61" s="3703"/>
      <c r="AO61" s="3703"/>
      <c r="AP61" s="3703"/>
      <c r="AQ61" s="3703"/>
      <c r="AR61" s="3703"/>
      <c r="AS61" s="3704"/>
      <c r="AU61" s="99"/>
      <c r="AV61" s="311" t="s">
        <v>1081</v>
      </c>
      <c r="AW61" s="99"/>
      <c r="AX61" s="99"/>
      <c r="AY61" s="99"/>
      <c r="AZ61" s="99"/>
      <c r="BA61" s="99"/>
      <c r="BB61" s="99"/>
      <c r="BC61" s="99"/>
      <c r="BD61" s="99"/>
      <c r="BE61" s="99"/>
      <c r="BF61" s="99"/>
      <c r="BG61" s="99"/>
      <c r="BH61" s="99"/>
      <c r="BI61" s="99"/>
      <c r="BJ61" s="99"/>
      <c r="BK61" s="99"/>
      <c r="BL61" s="99"/>
      <c r="BM61" s="99"/>
      <c r="BN61" s="2026" t="s">
        <v>4484</v>
      </c>
      <c r="BO61" s="2027" t="s">
        <v>4485</v>
      </c>
      <c r="BP61" s="2028" t="s">
        <v>4486</v>
      </c>
      <c r="BQ61" s="2029" t="s">
        <v>4487</v>
      </c>
      <c r="BR61" s="2030" t="s">
        <v>4488</v>
      </c>
      <c r="BS61" s="2031" t="s">
        <v>4489</v>
      </c>
      <c r="BT61" s="2032" t="s">
        <v>4490</v>
      </c>
      <c r="BU61" s="2033" t="s">
        <v>4491</v>
      </c>
      <c r="BV61" s="2034" t="s">
        <v>4492</v>
      </c>
      <c r="BY61" s="851"/>
      <c r="BZ61" s="1970" t="s">
        <v>2260</v>
      </c>
      <c r="CA61" s="1971" t="s">
        <v>2261</v>
      </c>
      <c r="CB61" s="1976">
        <v>188</v>
      </c>
      <c r="CC61" s="1977">
        <v>210</v>
      </c>
      <c r="CD61" s="1978">
        <v>238</v>
      </c>
      <c r="CE61"/>
      <c r="CF61" s="1231"/>
      <c r="CG61" s="818" t="s">
        <v>3006</v>
      </c>
      <c r="CH61" s="811" t="s">
        <v>3007</v>
      </c>
      <c r="CI61" s="812">
        <v>235</v>
      </c>
      <c r="CJ61" s="813">
        <v>232</v>
      </c>
      <c r="CK61" s="814">
        <v>164</v>
      </c>
      <c r="CL61"/>
      <c r="CM61" s="1614"/>
      <c r="CN61" s="1336" t="s">
        <v>3759</v>
      </c>
      <c r="CO61" s="811" t="s">
        <v>3760</v>
      </c>
      <c r="CP61" s="812">
        <v>130</v>
      </c>
      <c r="CQ61" s="813">
        <v>102</v>
      </c>
      <c r="CR61" s="814">
        <v>68</v>
      </c>
      <c r="CS61" s="44"/>
      <c r="CT61" s="216">
        <v>1</v>
      </c>
    </row>
    <row r="62" spans="1:98">
      <c r="A62" s="99"/>
      <c r="B62" s="3160" t="s">
        <v>5804</v>
      </c>
      <c r="C62" s="496">
        <v>0.12</v>
      </c>
      <c r="D62" s="99"/>
      <c r="E62" s="99"/>
      <c r="F62" s="99"/>
      <c r="G62" s="99"/>
      <c r="H62" s="99"/>
      <c r="I62" s="99"/>
      <c r="J62" s="99"/>
      <c r="K62" s="99"/>
      <c r="L62" s="99"/>
      <c r="M62" s="99"/>
      <c r="N62" s="99"/>
      <c r="O62" s="99"/>
      <c r="P62" s="99"/>
      <c r="Q62" s="99"/>
      <c r="R62" s="99"/>
      <c r="S62" s="99"/>
      <c r="T62" s="99"/>
      <c r="U62" s="99"/>
      <c r="V62" s="99"/>
      <c r="W62" s="5"/>
      <c r="X62" s="5"/>
      <c r="Y62" s="5"/>
      <c r="Z62" s="5"/>
      <c r="AA62" s="5"/>
      <c r="AB62" s="5"/>
      <c r="AC62" s="5"/>
      <c r="AE62" s="99"/>
      <c r="AF62" s="99"/>
      <c r="AG62" s="99"/>
      <c r="AH62" s="99"/>
      <c r="AI62" s="99"/>
      <c r="AJ62" s="99"/>
      <c r="AK62" s="99"/>
      <c r="AM62" s="99"/>
      <c r="AN62" s="99"/>
      <c r="AO62" s="99"/>
      <c r="AP62" s="99"/>
      <c r="AQ62" s="99"/>
      <c r="AR62" s="99"/>
      <c r="AS62" s="99"/>
      <c r="AU62" s="99"/>
      <c r="AV62" s="99"/>
      <c r="AW62" s="99"/>
      <c r="AX62" s="99"/>
      <c r="AY62" s="99"/>
      <c r="AZ62" s="99"/>
      <c r="BA62" s="99"/>
      <c r="BB62" s="99"/>
      <c r="BC62" s="99"/>
      <c r="BD62" s="99"/>
      <c r="BE62" s="99"/>
      <c r="BF62" s="99"/>
      <c r="BG62" s="99"/>
      <c r="BH62" s="99"/>
      <c r="BI62" s="99"/>
      <c r="BJ62" s="99"/>
      <c r="BK62" s="99"/>
      <c r="BL62" s="99"/>
      <c r="BM62" s="99"/>
      <c r="BN62" s="2035" t="s">
        <v>4493</v>
      </c>
      <c r="BO62" s="2036" t="s">
        <v>4494</v>
      </c>
      <c r="BP62" s="2037" t="s">
        <v>4495</v>
      </c>
      <c r="BQ62" s="2038" t="s">
        <v>4496</v>
      </c>
      <c r="BR62" s="2039" t="s">
        <v>4497</v>
      </c>
      <c r="BS62" s="2040" t="s">
        <v>4498</v>
      </c>
      <c r="BT62" s="2041" t="s">
        <v>4499</v>
      </c>
      <c r="BU62" s="2042" t="s">
        <v>4500</v>
      </c>
      <c r="BV62" s="2043" t="s">
        <v>4501</v>
      </c>
      <c r="BY62" s="852"/>
      <c r="BZ62" s="1970" t="s">
        <v>2262</v>
      </c>
      <c r="CA62" s="1971" t="s">
        <v>2263</v>
      </c>
      <c r="CB62" s="1976">
        <v>202</v>
      </c>
      <c r="CC62" s="1977">
        <v>225</v>
      </c>
      <c r="CD62" s="1978">
        <v>255</v>
      </c>
      <c r="CE62"/>
      <c r="CF62" s="1232"/>
      <c r="CG62" s="810" t="s">
        <v>3008</v>
      </c>
      <c r="CH62" s="811" t="s">
        <v>3009</v>
      </c>
      <c r="CI62" s="812">
        <v>216</v>
      </c>
      <c r="CJ62" s="813">
        <v>216</v>
      </c>
      <c r="CK62" s="814">
        <v>191</v>
      </c>
      <c r="CL62"/>
      <c r="CM62" s="1615"/>
      <c r="CN62" s="1341" t="s">
        <v>3761</v>
      </c>
      <c r="CO62" s="811" t="s">
        <v>3762</v>
      </c>
      <c r="CP62" s="812">
        <v>139</v>
      </c>
      <c r="CQ62" s="813">
        <v>105</v>
      </c>
      <c r="CR62" s="814">
        <v>20</v>
      </c>
      <c r="CT62" s="216">
        <v>1</v>
      </c>
    </row>
    <row r="63" spans="1:98" ht="16.5" customHeight="1" thickBot="1">
      <c r="A63" s="99"/>
      <c r="B63" s="3160" t="s">
        <v>5703</v>
      </c>
      <c r="C63" s="496" t="s">
        <v>5704</v>
      </c>
      <c r="D63" s="99"/>
      <c r="E63" s="99"/>
      <c r="F63" s="99"/>
      <c r="G63" s="99"/>
      <c r="H63" s="99"/>
      <c r="I63" s="99"/>
      <c r="J63" s="99"/>
      <c r="K63" s="99"/>
      <c r="L63" s="99"/>
      <c r="M63" s="99"/>
      <c r="N63" s="99"/>
      <c r="O63" s="99"/>
      <c r="P63" s="99"/>
      <c r="Q63" s="99"/>
      <c r="R63" s="99"/>
      <c r="S63" s="99"/>
      <c r="T63" s="99"/>
      <c r="U63" s="99"/>
      <c r="V63" s="99"/>
      <c r="W63" s="202">
        <v>3</v>
      </c>
      <c r="X63" s="202">
        <v>11</v>
      </c>
      <c r="Y63" s="202">
        <v>11</v>
      </c>
      <c r="Z63" s="202">
        <v>11</v>
      </c>
      <c r="AA63" s="202">
        <v>11</v>
      </c>
      <c r="AB63" s="202">
        <v>12</v>
      </c>
      <c r="AC63" s="202">
        <v>40</v>
      </c>
      <c r="AE63" s="3699" t="s">
        <v>200</v>
      </c>
      <c r="AF63" s="3700" t="s">
        <v>1062</v>
      </c>
      <c r="AG63" s="3700"/>
      <c r="AH63" s="3700"/>
      <c r="AI63" s="3700"/>
      <c r="AJ63" s="3700"/>
      <c r="AK63" s="3701"/>
      <c r="AM63" s="3696" t="s">
        <v>200</v>
      </c>
      <c r="AN63" s="3703" t="s">
        <v>1102</v>
      </c>
      <c r="AO63" s="3703"/>
      <c r="AP63" s="3703"/>
      <c r="AQ63" s="3703"/>
      <c r="AR63" s="3703"/>
      <c r="AS63" s="3704"/>
      <c r="AT63" s="99"/>
      <c r="AU63" s="99"/>
      <c r="AV63" s="311" t="s">
        <v>1082</v>
      </c>
      <c r="AW63" s="99"/>
      <c r="AX63" s="99"/>
      <c r="AY63" s="99"/>
      <c r="AZ63" s="99"/>
      <c r="BA63" s="99"/>
      <c r="BB63" s="99"/>
      <c r="BC63" s="99"/>
      <c r="BD63" s="99"/>
      <c r="BE63" s="99"/>
      <c r="BF63" s="99"/>
      <c r="BG63" s="99"/>
      <c r="BH63" s="99"/>
      <c r="BI63" s="99"/>
      <c r="BJ63" s="99"/>
      <c r="BK63" s="99"/>
      <c r="BL63" s="99"/>
      <c r="BM63" s="99"/>
      <c r="BN63" s="2044" t="s">
        <v>4502</v>
      </c>
      <c r="BO63" s="2045" t="s">
        <v>4503</v>
      </c>
      <c r="BP63" s="2046" t="s">
        <v>4504</v>
      </c>
      <c r="BQ63" s="2047" t="s">
        <v>4505</v>
      </c>
      <c r="BR63" s="2048" t="s">
        <v>4506</v>
      </c>
      <c r="BS63" s="2049" t="s">
        <v>4507</v>
      </c>
      <c r="BT63" s="2050" t="s">
        <v>4508</v>
      </c>
      <c r="BU63" s="2051" t="s">
        <v>4509</v>
      </c>
      <c r="BV63" s="2052" t="s">
        <v>4510</v>
      </c>
      <c r="BY63" s="853"/>
      <c r="BZ63" s="1970" t="s">
        <v>2264</v>
      </c>
      <c r="CA63" s="1971" t="s">
        <v>2265</v>
      </c>
      <c r="CB63" s="1976">
        <v>162</v>
      </c>
      <c r="CC63" s="1977">
        <v>181</v>
      </c>
      <c r="CD63" s="1978">
        <v>205</v>
      </c>
      <c r="CE63"/>
      <c r="CF63" s="1233"/>
      <c r="CG63" s="810" t="s">
        <v>3010</v>
      </c>
      <c r="CH63" s="811" t="s">
        <v>3011</v>
      </c>
      <c r="CI63" s="812">
        <v>234</v>
      </c>
      <c r="CJ63" s="813">
        <v>234</v>
      </c>
      <c r="CK63" s="814">
        <v>174</v>
      </c>
      <c r="CL63"/>
      <c r="CM63" s="1616"/>
      <c r="CN63" s="1341" t="s">
        <v>3763</v>
      </c>
      <c r="CO63" s="811" t="s">
        <v>3764</v>
      </c>
      <c r="CP63" s="812">
        <v>139</v>
      </c>
      <c r="CQ63" s="813">
        <v>101</v>
      </c>
      <c r="CR63" s="814">
        <v>8</v>
      </c>
      <c r="CT63" s="216">
        <v>1</v>
      </c>
    </row>
    <row r="64" spans="1:98">
      <c r="A64" s="99"/>
      <c r="B64" s="3160" t="s">
        <v>5805</v>
      </c>
      <c r="C64" s="496">
        <v>7.0000000000000007E-2</v>
      </c>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E64" s="3699"/>
      <c r="AF64" s="3700"/>
      <c r="AG64" s="3700"/>
      <c r="AH64" s="3700"/>
      <c r="AI64" s="3700"/>
      <c r="AJ64" s="3700"/>
      <c r="AK64" s="3701"/>
      <c r="AM64" s="3696"/>
      <c r="AN64" s="3703"/>
      <c r="AO64" s="3703"/>
      <c r="AP64" s="3703"/>
      <c r="AQ64" s="3703"/>
      <c r="AR64" s="3703"/>
      <c r="AS64" s="3704"/>
      <c r="AT64" s="99"/>
      <c r="AU64" s="99"/>
      <c r="AV64" s="99"/>
      <c r="AW64" s="99"/>
      <c r="AX64" s="99"/>
      <c r="AY64" s="99"/>
      <c r="AZ64" s="99"/>
      <c r="BA64" s="99"/>
      <c r="BB64" s="99"/>
      <c r="BC64" s="99"/>
      <c r="BD64" s="99"/>
      <c r="BE64" s="99"/>
      <c r="BF64" s="99"/>
      <c r="BG64" s="99"/>
      <c r="BH64" s="99"/>
      <c r="BI64" s="99"/>
      <c r="BJ64" s="99"/>
      <c r="BK64" s="99"/>
      <c r="BL64" s="99"/>
      <c r="BM64" s="99"/>
      <c r="BN64" s="2053" t="s">
        <v>4511</v>
      </c>
      <c r="BO64" s="2054" t="s">
        <v>4512</v>
      </c>
      <c r="BP64" s="2055" t="s">
        <v>4513</v>
      </c>
      <c r="BQ64" s="2056" t="s">
        <v>4514</v>
      </c>
      <c r="BR64" s="2057" t="s">
        <v>4515</v>
      </c>
      <c r="BS64" s="2058" t="s">
        <v>4516</v>
      </c>
      <c r="BT64" s="2059" t="s">
        <v>4517</v>
      </c>
      <c r="BU64" s="2060" t="s">
        <v>4518</v>
      </c>
      <c r="BV64" s="2061" t="s">
        <v>4519</v>
      </c>
      <c r="BY64" s="854"/>
      <c r="BZ64" s="1970" t="s">
        <v>2266</v>
      </c>
      <c r="CA64" s="1971" t="s">
        <v>2267</v>
      </c>
      <c r="CB64" s="1976">
        <v>92</v>
      </c>
      <c r="CC64" s="1977">
        <v>172</v>
      </c>
      <c r="CD64" s="1978">
        <v>238</v>
      </c>
      <c r="CE64"/>
      <c r="CF64" s="1234"/>
      <c r="CG64" s="810" t="s">
        <v>3012</v>
      </c>
      <c r="CH64" s="811" t="s">
        <v>3013</v>
      </c>
      <c r="CI64" s="812">
        <v>238</v>
      </c>
      <c r="CJ64" s="813">
        <v>238</v>
      </c>
      <c r="CK64" s="814">
        <v>209</v>
      </c>
      <c r="CL64"/>
      <c r="CM64" s="1617"/>
      <c r="CN64" s="1336" t="s">
        <v>3765</v>
      </c>
      <c r="CO64" s="811" t="s">
        <v>3766</v>
      </c>
      <c r="CP64" s="812">
        <v>120</v>
      </c>
      <c r="CQ64" s="813">
        <v>94</v>
      </c>
      <c r="CR64" s="814">
        <v>47</v>
      </c>
      <c r="CT64" s="216">
        <v>1</v>
      </c>
    </row>
    <row r="65" spans="1:100">
      <c r="A65" s="99"/>
      <c r="B65" s="3160" t="s">
        <v>5826</v>
      </c>
      <c r="C65" s="496">
        <v>0.22500000000000001</v>
      </c>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E65" s="99"/>
      <c r="AF65" s="99"/>
      <c r="AG65" s="99"/>
      <c r="AH65" s="99"/>
      <c r="AI65" s="99"/>
      <c r="AJ65" s="99"/>
      <c r="AK65" s="99"/>
      <c r="AM65" s="99"/>
      <c r="AN65" s="99"/>
      <c r="AO65" s="99"/>
      <c r="AP65" s="99"/>
      <c r="AQ65" s="99"/>
      <c r="AR65" s="99"/>
      <c r="AS65" s="99"/>
      <c r="AU65" s="99"/>
      <c r="AV65" s="42" t="s">
        <v>1040</v>
      </c>
      <c r="AW65" s="99"/>
      <c r="AX65" s="99"/>
      <c r="AY65" s="99"/>
      <c r="AZ65" s="99"/>
      <c r="BA65" s="99"/>
      <c r="BB65" s="99"/>
      <c r="BC65" s="99"/>
      <c r="BD65" s="99"/>
      <c r="BE65" s="99"/>
      <c r="BF65" s="99"/>
      <c r="BG65" s="99"/>
      <c r="BH65" s="99"/>
      <c r="BI65" s="99"/>
      <c r="BJ65" s="99"/>
      <c r="BK65" s="99"/>
      <c r="BL65" s="99"/>
      <c r="BM65" s="99"/>
      <c r="BN65" s="2062" t="s">
        <v>4520</v>
      </c>
      <c r="BO65" s="2063" t="s">
        <v>4521</v>
      </c>
      <c r="BP65" s="2064" t="s">
        <v>4522</v>
      </c>
      <c r="BQ65" s="2065" t="s">
        <v>4523</v>
      </c>
      <c r="BR65" s="2066" t="s">
        <v>4524</v>
      </c>
      <c r="BS65" s="2067" t="s">
        <v>4525</v>
      </c>
      <c r="BT65" s="2068" t="s">
        <v>4526</v>
      </c>
      <c r="BU65" s="2069" t="s">
        <v>4527</v>
      </c>
      <c r="BV65" s="2070" t="s">
        <v>4528</v>
      </c>
      <c r="BY65" s="855"/>
      <c r="BZ65" s="1970"/>
      <c r="CA65" s="1971" t="s">
        <v>2268</v>
      </c>
      <c r="CB65" s="1976">
        <v>102</v>
      </c>
      <c r="CC65" s="1977">
        <v>153</v>
      </c>
      <c r="CD65" s="1978">
        <v>204</v>
      </c>
      <c r="CE65"/>
      <c r="CF65" s="1235"/>
      <c r="CG65" s="810" t="s">
        <v>3014</v>
      </c>
      <c r="CH65" s="811" t="s">
        <v>3015</v>
      </c>
      <c r="CI65" s="812">
        <v>250</v>
      </c>
      <c r="CJ65" s="813">
        <v>250</v>
      </c>
      <c r="CK65" s="814">
        <v>210</v>
      </c>
      <c r="CL65"/>
      <c r="CM65" s="1617"/>
      <c r="CN65" s="1336" t="s">
        <v>3767</v>
      </c>
      <c r="CO65" s="811" t="s">
        <v>3766</v>
      </c>
      <c r="CP65" s="812">
        <v>120</v>
      </c>
      <c r="CQ65" s="813">
        <v>94</v>
      </c>
      <c r="CR65" s="814">
        <v>47</v>
      </c>
      <c r="CT65" s="216">
        <v>1</v>
      </c>
    </row>
    <row r="66" spans="1:100" ht="15.75" thickBot="1">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E66" s="3699" t="s">
        <v>200</v>
      </c>
      <c r="AF66" s="3700" t="s">
        <v>1063</v>
      </c>
      <c r="AG66" s="3700"/>
      <c r="AH66" s="3700"/>
      <c r="AI66" s="3700"/>
      <c r="AJ66" s="3700"/>
      <c r="AK66" s="3701"/>
      <c r="AM66" s="202">
        <v>3</v>
      </c>
      <c r="AN66" s="202">
        <v>11</v>
      </c>
      <c r="AO66" s="202">
        <v>11</v>
      </c>
      <c r="AP66" s="202">
        <v>11</v>
      </c>
      <c r="AQ66" s="202">
        <v>11</v>
      </c>
      <c r="AR66" s="202">
        <v>12</v>
      </c>
      <c r="AS66" s="202">
        <v>40</v>
      </c>
      <c r="AU66" s="99"/>
      <c r="AV66" s="99"/>
      <c r="AW66" s="99"/>
      <c r="AX66" s="99"/>
      <c r="AY66" s="99"/>
      <c r="AZ66" s="99"/>
      <c r="BA66" s="99"/>
      <c r="BB66" s="99"/>
      <c r="BC66" s="99"/>
      <c r="BD66" s="99"/>
      <c r="BE66" s="99"/>
      <c r="BF66" s="99"/>
      <c r="BG66" s="99"/>
      <c r="BH66" s="99"/>
      <c r="BI66" s="99"/>
      <c r="BJ66" s="99"/>
      <c r="BK66" s="99"/>
      <c r="BL66" s="99"/>
      <c r="BM66" s="99"/>
      <c r="BN66" s="2071" t="s">
        <v>4529</v>
      </c>
      <c r="BO66" s="2072" t="s">
        <v>4530</v>
      </c>
      <c r="BP66" s="2073" t="s">
        <v>4531</v>
      </c>
      <c r="BQ66" s="2074" t="s">
        <v>4532</v>
      </c>
      <c r="BR66" s="2075" t="s">
        <v>4533</v>
      </c>
      <c r="BS66" s="2076" t="s">
        <v>4534</v>
      </c>
      <c r="BT66" s="2077" t="s">
        <v>4535</v>
      </c>
      <c r="BU66" s="2078" t="s">
        <v>4536</v>
      </c>
      <c r="BV66" s="2079" t="s">
        <v>4537</v>
      </c>
      <c r="BY66" s="856"/>
      <c r="BZ66" s="1972" t="s">
        <v>2269</v>
      </c>
      <c r="CA66" s="1971" t="s">
        <v>2270</v>
      </c>
      <c r="CB66" s="1976">
        <v>73</v>
      </c>
      <c r="CC66" s="1977">
        <v>151</v>
      </c>
      <c r="CD66" s="1978">
        <v>208</v>
      </c>
      <c r="CE66"/>
      <c r="CF66" s="1236"/>
      <c r="CG66" s="810" t="s">
        <v>3016</v>
      </c>
      <c r="CH66" s="811" t="s">
        <v>3017</v>
      </c>
      <c r="CI66" s="812">
        <v>238</v>
      </c>
      <c r="CJ66" s="813">
        <v>238</v>
      </c>
      <c r="CK66" s="814">
        <v>224</v>
      </c>
      <c r="CL66"/>
      <c r="CM66" s="1618"/>
      <c r="CN66" s="1336" t="s">
        <v>3768</v>
      </c>
      <c r="CO66" s="811" t="s">
        <v>3769</v>
      </c>
      <c r="CP66" s="812">
        <v>108</v>
      </c>
      <c r="CQ66" s="813">
        <v>84</v>
      </c>
      <c r="CR66" s="814">
        <v>30</v>
      </c>
      <c r="CT66" s="216">
        <v>1</v>
      </c>
    </row>
    <row r="67" spans="1:100" ht="15" customHeight="1">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E67" s="3699"/>
      <c r="AF67" s="3700"/>
      <c r="AG67" s="3700"/>
      <c r="AH67" s="3700"/>
      <c r="AI67" s="3700"/>
      <c r="AJ67" s="3700"/>
      <c r="AK67" s="3701"/>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2080" t="s">
        <v>4538</v>
      </c>
      <c r="BO67" s="2081" t="s">
        <v>4539</v>
      </c>
      <c r="BP67" s="2082" t="s">
        <v>4540</v>
      </c>
      <c r="BQ67" s="2083" t="s">
        <v>4541</v>
      </c>
      <c r="BR67" s="2084" t="s">
        <v>4542</v>
      </c>
      <c r="BS67" s="2085" t="s">
        <v>4543</v>
      </c>
      <c r="BT67" s="2086" t="s">
        <v>4544</v>
      </c>
      <c r="BU67" s="2087" t="s">
        <v>4545</v>
      </c>
      <c r="BV67" s="2088" t="s">
        <v>4546</v>
      </c>
      <c r="BY67" s="857"/>
      <c r="BZ67" s="1970" t="s">
        <v>2271</v>
      </c>
      <c r="CA67" s="1971" t="s">
        <v>2272</v>
      </c>
      <c r="CB67" s="1976">
        <v>79</v>
      </c>
      <c r="CC67" s="1977">
        <v>148</v>
      </c>
      <c r="CD67" s="1978">
        <v>205</v>
      </c>
      <c r="CE67"/>
      <c r="CF67" s="1237"/>
      <c r="CG67" s="810" t="s">
        <v>3018</v>
      </c>
      <c r="CH67" s="811" t="s">
        <v>3019</v>
      </c>
      <c r="CI67" s="812">
        <v>245</v>
      </c>
      <c r="CJ67" s="813">
        <v>245</v>
      </c>
      <c r="CK67" s="814">
        <v>220</v>
      </c>
      <c r="CL67"/>
      <c r="CM67" s="1619"/>
      <c r="CN67" s="1336" t="s">
        <v>3770</v>
      </c>
      <c r="CO67" s="811" t="s">
        <v>3771</v>
      </c>
      <c r="CP67" s="812">
        <v>78</v>
      </c>
      <c r="CQ67" s="813">
        <v>61</v>
      </c>
      <c r="CR67" s="814">
        <v>40</v>
      </c>
      <c r="CT67" s="216">
        <v>1</v>
      </c>
    </row>
    <row r="68" spans="1:100" ht="15" customHeight="1">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E68" s="99"/>
      <c r="AF68" s="99"/>
      <c r="AG68" s="99"/>
      <c r="AH68" s="99"/>
      <c r="AI68" s="99"/>
      <c r="AJ68" s="99"/>
      <c r="AK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2089" t="s">
        <v>4547</v>
      </c>
      <c r="BO68" s="2090" t="s">
        <v>4548</v>
      </c>
      <c r="BP68" s="2091" t="s">
        <v>4549</v>
      </c>
      <c r="BQ68" s="2092" t="s">
        <v>4550</v>
      </c>
      <c r="BR68" s="2093" t="s">
        <v>4551</v>
      </c>
      <c r="BS68" s="2094" t="s">
        <v>4552</v>
      </c>
      <c r="BT68" s="2095" t="s">
        <v>4553</v>
      </c>
      <c r="BU68" s="2096" t="s">
        <v>4554</v>
      </c>
      <c r="BV68" s="2097" t="s">
        <v>4555</v>
      </c>
      <c r="BY68" s="858"/>
      <c r="BZ68" s="1972" t="s">
        <v>2273</v>
      </c>
      <c r="CA68" s="1971" t="s">
        <v>2274</v>
      </c>
      <c r="CB68" s="1976">
        <v>30</v>
      </c>
      <c r="CC68" s="1977">
        <v>127</v>
      </c>
      <c r="CD68" s="1978">
        <v>203</v>
      </c>
      <c r="CE68"/>
      <c r="CF68" s="1238"/>
      <c r="CG68" s="818" t="s">
        <v>3020</v>
      </c>
      <c r="CH68" s="811" t="s">
        <v>3021</v>
      </c>
      <c r="CI68" s="812">
        <v>255</v>
      </c>
      <c r="CJ68" s="813">
        <v>255</v>
      </c>
      <c r="CK68" s="814">
        <v>212</v>
      </c>
      <c r="CL68"/>
      <c r="CM68" s="1620"/>
      <c r="CN68" s="1336" t="s">
        <v>3772</v>
      </c>
      <c r="CO68" s="811" t="s">
        <v>3773</v>
      </c>
      <c r="CP68" s="812">
        <v>59</v>
      </c>
      <c r="CQ68" s="813">
        <v>49</v>
      </c>
      <c r="CR68" s="814">
        <v>33</v>
      </c>
      <c r="CT68" s="216">
        <v>1</v>
      </c>
    </row>
    <row r="69" spans="1:100">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E69" s="3699" t="s">
        <v>200</v>
      </c>
      <c r="AF69" s="3700" t="s">
        <v>1064</v>
      </c>
      <c r="AG69" s="3700"/>
      <c r="AH69" s="3700"/>
      <c r="AI69" s="3700"/>
      <c r="AJ69" s="3700"/>
      <c r="AK69" s="3701"/>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2098" t="s">
        <v>4556</v>
      </c>
      <c r="BO69" s="2099" t="s">
        <v>4557</v>
      </c>
      <c r="BP69" s="2100" t="s">
        <v>4558</v>
      </c>
      <c r="BQ69" s="2101" t="s">
        <v>4559</v>
      </c>
      <c r="BR69" s="2102" t="s">
        <v>4560</v>
      </c>
      <c r="BS69" s="2103" t="s">
        <v>4561</v>
      </c>
      <c r="BT69" s="2104" t="s">
        <v>4562</v>
      </c>
      <c r="BU69" s="2105" t="s">
        <v>4563</v>
      </c>
      <c r="BV69" s="2106" t="s">
        <v>4564</v>
      </c>
      <c r="BY69" s="859"/>
      <c r="BZ69" s="1970" t="s">
        <v>2237</v>
      </c>
      <c r="CA69" s="1971" t="s">
        <v>2275</v>
      </c>
      <c r="CB69" s="1976">
        <v>70</v>
      </c>
      <c r="CC69" s="1977">
        <v>130</v>
      </c>
      <c r="CD69" s="1978">
        <v>180</v>
      </c>
      <c r="CE69"/>
      <c r="CF69" s="1239"/>
      <c r="CG69" s="818" t="s">
        <v>3022</v>
      </c>
      <c r="CH69" s="811" t="s">
        <v>3023</v>
      </c>
      <c r="CI69" s="812">
        <v>254</v>
      </c>
      <c r="CJ69" s="813">
        <v>254</v>
      </c>
      <c r="CK69" s="814">
        <v>224</v>
      </c>
      <c r="CL69"/>
      <c r="CM69" s="1621"/>
      <c r="CN69" s="1336" t="s">
        <v>3774</v>
      </c>
      <c r="CO69" s="811" t="s">
        <v>3775</v>
      </c>
      <c r="CP69" s="812">
        <v>55</v>
      </c>
      <c r="CQ69" s="813">
        <v>47</v>
      </c>
      <c r="CR69" s="814">
        <v>37</v>
      </c>
      <c r="CT69" s="216">
        <v>1</v>
      </c>
    </row>
    <row r="70" spans="1:100" ht="15" customHeight="1">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E70" s="3699"/>
      <c r="AF70" s="3700"/>
      <c r="AG70" s="3700"/>
      <c r="AH70" s="3700"/>
      <c r="AI70" s="3700"/>
      <c r="AJ70" s="3700"/>
      <c r="AK70" s="3701"/>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2107" t="s">
        <v>4565</v>
      </c>
      <c r="BO70" s="2108" t="s">
        <v>4566</v>
      </c>
      <c r="BP70" s="2109" t="s">
        <v>4567</v>
      </c>
      <c r="BQ70" s="2110" t="s">
        <v>4568</v>
      </c>
      <c r="BR70" s="2111" t="s">
        <v>4569</v>
      </c>
      <c r="BS70" s="2112" t="s">
        <v>4570</v>
      </c>
      <c r="BT70" s="2113" t="s">
        <v>4571</v>
      </c>
      <c r="BU70" s="2114" t="s">
        <v>4572</v>
      </c>
      <c r="BV70" s="2115" t="s">
        <v>4573</v>
      </c>
      <c r="BY70" s="860"/>
      <c r="BZ70" s="1972" t="s">
        <v>2276</v>
      </c>
      <c r="CA70" s="1971" t="s">
        <v>2277</v>
      </c>
      <c r="CB70" s="1976">
        <v>53</v>
      </c>
      <c r="CC70" s="1977">
        <v>122</v>
      </c>
      <c r="CD70" s="1978">
        <v>183</v>
      </c>
      <c r="CE70"/>
      <c r="CF70" s="1240"/>
      <c r="CG70" s="810" t="s">
        <v>3024</v>
      </c>
      <c r="CH70" s="811" t="s">
        <v>3025</v>
      </c>
      <c r="CI70" s="812">
        <v>255</v>
      </c>
      <c r="CJ70" s="813">
        <v>255</v>
      </c>
      <c r="CK70" s="814">
        <v>224</v>
      </c>
      <c r="CL70"/>
      <c r="CM70" s="1622"/>
      <c r="CN70" s="1336" t="s">
        <v>3776</v>
      </c>
      <c r="CO70" s="811" t="s">
        <v>3777</v>
      </c>
      <c r="CP70" s="812">
        <v>237</v>
      </c>
      <c r="CQ70" s="813">
        <v>211</v>
      </c>
      <c r="CR70" s="814">
        <v>140</v>
      </c>
      <c r="CT70" s="216">
        <v>1</v>
      </c>
    </row>
    <row r="71" spans="1:100" ht="15" customHeight="1">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E71" s="99"/>
      <c r="AF71" s="99"/>
      <c r="AG71" s="99"/>
      <c r="AH71" s="99"/>
      <c r="AI71" s="99"/>
      <c r="AJ71" s="99"/>
      <c r="AK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2116" t="s">
        <v>4574</v>
      </c>
      <c r="BO71" s="2117" t="s">
        <v>4575</v>
      </c>
      <c r="BP71" s="2118" t="s">
        <v>4576</v>
      </c>
      <c r="BQ71" s="2119" t="s">
        <v>4577</v>
      </c>
      <c r="BR71" s="2120" t="s">
        <v>4578</v>
      </c>
      <c r="BS71" s="2121" t="s">
        <v>4579</v>
      </c>
      <c r="BT71" s="2122" t="s">
        <v>4580</v>
      </c>
      <c r="BU71" s="2123" t="s">
        <v>4581</v>
      </c>
      <c r="BV71" s="2124" t="s">
        <v>4582</v>
      </c>
      <c r="BY71" s="861"/>
      <c r="BZ71" s="1972" t="s">
        <v>2278</v>
      </c>
      <c r="CA71" s="1971" t="s">
        <v>2279</v>
      </c>
      <c r="CB71" s="1976">
        <v>86</v>
      </c>
      <c r="CC71" s="1977">
        <v>115</v>
      </c>
      <c r="CD71" s="1978">
        <v>154</v>
      </c>
      <c r="CE71"/>
      <c r="CF71" s="1241"/>
      <c r="CG71" s="818" t="s">
        <v>3026</v>
      </c>
      <c r="CH71" s="811" t="s">
        <v>3027</v>
      </c>
      <c r="CI71" s="812">
        <v>254</v>
      </c>
      <c r="CJ71" s="813">
        <v>254</v>
      </c>
      <c r="CK71" s="814">
        <v>226</v>
      </c>
      <c r="CL71"/>
      <c r="CM71" s="1623"/>
      <c r="CN71" s="1336" t="s">
        <v>3778</v>
      </c>
      <c r="CO71" s="811" t="s">
        <v>3779</v>
      </c>
      <c r="CP71" s="812">
        <v>224</v>
      </c>
      <c r="CQ71" s="813">
        <v>205</v>
      </c>
      <c r="CR71" s="814">
        <v>169</v>
      </c>
      <c r="CT71" s="216">
        <v>1</v>
      </c>
    </row>
    <row r="72" spans="1:100">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E72" s="3699" t="s">
        <v>200</v>
      </c>
      <c r="AF72" s="3700" t="s">
        <v>1048</v>
      </c>
      <c r="AG72" s="3700"/>
      <c r="AH72" s="3700"/>
      <c r="AI72" s="3700"/>
      <c r="AJ72" s="3700"/>
      <c r="AK72" s="3701"/>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2125" t="s">
        <v>4583</v>
      </c>
      <c r="BO72" s="2126" t="s">
        <v>4584</v>
      </c>
      <c r="BP72" s="2127" t="s">
        <v>4585</v>
      </c>
      <c r="BQ72" s="2128" t="s">
        <v>4586</v>
      </c>
      <c r="BR72" s="2129" t="s">
        <v>4587</v>
      </c>
      <c r="BS72" s="2130" t="s">
        <v>4588</v>
      </c>
      <c r="BT72" s="2131" t="s">
        <v>4589</v>
      </c>
      <c r="BU72" s="2132" t="s">
        <v>4590</v>
      </c>
      <c r="BV72" s="2133" t="s">
        <v>4591</v>
      </c>
      <c r="BY72" s="862"/>
      <c r="BZ72" s="1970" t="s">
        <v>2280</v>
      </c>
      <c r="CA72" s="1971" t="s">
        <v>2281</v>
      </c>
      <c r="CB72" s="1976">
        <v>110</v>
      </c>
      <c r="CC72" s="1977">
        <v>123</v>
      </c>
      <c r="CD72" s="1978">
        <v>139</v>
      </c>
      <c r="CE72"/>
      <c r="CF72" s="1242"/>
      <c r="CG72" s="810" t="s">
        <v>3020</v>
      </c>
      <c r="CH72" s="811" t="s">
        <v>3028</v>
      </c>
      <c r="CI72" s="812">
        <v>255</v>
      </c>
      <c r="CJ72" s="813">
        <v>255</v>
      </c>
      <c r="CK72" s="814">
        <v>240</v>
      </c>
      <c r="CL72"/>
      <c r="CM72" s="1624"/>
      <c r="CN72" s="1341" t="s">
        <v>3780</v>
      </c>
      <c r="CO72" s="811" t="s">
        <v>3781</v>
      </c>
      <c r="CP72" s="812">
        <v>238</v>
      </c>
      <c r="CQ72" s="813">
        <v>216</v>
      </c>
      <c r="CR72" s="814">
        <v>174</v>
      </c>
      <c r="CT72" s="216">
        <v>1</v>
      </c>
    </row>
    <row r="73" spans="1:100">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E73" s="3699"/>
      <c r="AF73" s="3700"/>
      <c r="AG73" s="3700"/>
      <c r="AH73" s="3700"/>
      <c r="AI73" s="3700"/>
      <c r="AJ73" s="3700"/>
      <c r="AK73" s="3701"/>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2134" t="s">
        <v>4592</v>
      </c>
      <c r="BO73" s="2135" t="s">
        <v>4593</v>
      </c>
      <c r="BP73" s="2136" t="s">
        <v>4594</v>
      </c>
      <c r="BQ73" s="2137" t="s">
        <v>4595</v>
      </c>
      <c r="BR73" s="2138" t="s">
        <v>4596</v>
      </c>
      <c r="BS73" s="2139" t="s">
        <v>4597</v>
      </c>
      <c r="BT73" s="2140" t="s">
        <v>4598</v>
      </c>
      <c r="BU73" s="2141" t="s">
        <v>4599</v>
      </c>
      <c r="BV73" s="2142" t="s">
        <v>4600</v>
      </c>
      <c r="BY73" s="863"/>
      <c r="BZ73" s="1972" t="s">
        <v>2282</v>
      </c>
      <c r="CA73" s="1971" t="s">
        <v>2283</v>
      </c>
      <c r="CB73" s="1976">
        <v>0</v>
      </c>
      <c r="CC73" s="1977">
        <v>103</v>
      </c>
      <c r="CD73" s="1978">
        <v>165</v>
      </c>
      <c r="CE73"/>
      <c r="CF73" s="1243"/>
      <c r="CG73" s="818" t="s">
        <v>3029</v>
      </c>
      <c r="CH73" s="811" t="s">
        <v>3030</v>
      </c>
      <c r="CI73" s="812">
        <v>233</v>
      </c>
      <c r="CJ73" s="813">
        <v>228</v>
      </c>
      <c r="CK73" s="814">
        <v>80</v>
      </c>
      <c r="CL73"/>
      <c r="CM73" s="1625"/>
      <c r="CN73" s="1341" t="s">
        <v>3782</v>
      </c>
      <c r="CO73" s="811" t="s">
        <v>3783</v>
      </c>
      <c r="CP73" s="812">
        <v>245</v>
      </c>
      <c r="CQ73" s="813">
        <v>222</v>
      </c>
      <c r="CR73" s="814">
        <v>179</v>
      </c>
      <c r="CT73" s="216">
        <v>1</v>
      </c>
    </row>
    <row r="74" spans="1:100" ht="15" customHeight="1">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E74" s="99"/>
      <c r="AF74" s="99"/>
      <c r="AG74" s="99"/>
      <c r="AH74" s="99"/>
      <c r="AI74" s="99"/>
      <c r="AJ74" s="99"/>
      <c r="AK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2143" t="s">
        <v>4601</v>
      </c>
      <c r="BO74" s="2144" t="s">
        <v>4602</v>
      </c>
      <c r="BP74" s="2145" t="s">
        <v>4603</v>
      </c>
      <c r="BQ74" s="2146" t="s">
        <v>4604</v>
      </c>
      <c r="BR74" s="2147" t="s">
        <v>4605</v>
      </c>
      <c r="BS74" s="2148" t="s">
        <v>4606</v>
      </c>
      <c r="BT74" s="2149" t="s">
        <v>4607</v>
      </c>
      <c r="BU74" s="2150" t="s">
        <v>4608</v>
      </c>
      <c r="BV74" s="2151" t="s">
        <v>4609</v>
      </c>
      <c r="BY74" s="864"/>
      <c r="BZ74" s="1972" t="s">
        <v>2284</v>
      </c>
      <c r="CA74" s="1971" t="s">
        <v>2285</v>
      </c>
      <c r="CB74" s="1976">
        <v>67</v>
      </c>
      <c r="CC74" s="1977">
        <v>107</v>
      </c>
      <c r="CD74" s="1978">
        <v>149</v>
      </c>
      <c r="CE74"/>
      <c r="CF74" s="1244"/>
      <c r="CG74" s="810" t="s">
        <v>3031</v>
      </c>
      <c r="CH74" s="811" t="s">
        <v>3032</v>
      </c>
      <c r="CI74" s="812">
        <v>219</v>
      </c>
      <c r="CJ74" s="813">
        <v>219</v>
      </c>
      <c r="CK74" s="814">
        <v>112</v>
      </c>
      <c r="CL74"/>
      <c r="CM74" s="1626"/>
      <c r="CN74" s="1341" t="s">
        <v>3784</v>
      </c>
      <c r="CO74" s="811" t="s">
        <v>3785</v>
      </c>
      <c r="CP74" s="812">
        <v>255</v>
      </c>
      <c r="CQ74" s="813">
        <v>228</v>
      </c>
      <c r="CR74" s="814">
        <v>181</v>
      </c>
      <c r="CT74" s="216">
        <v>1</v>
      </c>
    </row>
    <row r="75" spans="1:100" ht="15" customHeight="1">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E75" s="3699" t="s">
        <v>200</v>
      </c>
      <c r="AF75" s="3700" t="s">
        <v>1065</v>
      </c>
      <c r="AG75" s="3700"/>
      <c r="AH75" s="3700"/>
      <c r="AI75" s="3700"/>
      <c r="AJ75" s="3700"/>
      <c r="AK75" s="3701"/>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2152" t="s">
        <v>4610</v>
      </c>
      <c r="BO75" s="2153" t="s">
        <v>4611</v>
      </c>
      <c r="BP75" s="2154" t="s">
        <v>4612</v>
      </c>
      <c r="BQ75" s="2155" t="s">
        <v>4613</v>
      </c>
      <c r="BR75" s="2156" t="s">
        <v>4614</v>
      </c>
      <c r="BS75" s="2157" t="s">
        <v>4615</v>
      </c>
      <c r="BT75" s="2158" t="s">
        <v>4616</v>
      </c>
      <c r="BU75" s="2159" t="s">
        <v>4617</v>
      </c>
      <c r="BV75" s="2160" t="s">
        <v>4618</v>
      </c>
      <c r="BY75" s="865"/>
      <c r="BZ75" s="1970"/>
      <c r="CA75" s="1971" t="s">
        <v>2286</v>
      </c>
      <c r="CB75" s="1976">
        <v>51</v>
      </c>
      <c r="CC75" s="1977">
        <v>102</v>
      </c>
      <c r="CD75" s="1978">
        <v>153</v>
      </c>
      <c r="CE75"/>
      <c r="CF75" s="1245"/>
      <c r="CG75" s="810" t="s">
        <v>3033</v>
      </c>
      <c r="CH75" s="811" t="s">
        <v>3034</v>
      </c>
      <c r="CI75" s="812">
        <v>238</v>
      </c>
      <c r="CJ75" s="813">
        <v>238</v>
      </c>
      <c r="CK75" s="814">
        <v>0</v>
      </c>
      <c r="CL75"/>
      <c r="CM75" s="1627"/>
      <c r="CN75" s="1341" t="s">
        <v>3786</v>
      </c>
      <c r="CO75" s="811" t="s">
        <v>3787</v>
      </c>
      <c r="CP75" s="812">
        <v>255</v>
      </c>
      <c r="CQ75" s="813">
        <v>231</v>
      </c>
      <c r="CR75" s="814">
        <v>186</v>
      </c>
      <c r="CT75" s="216">
        <v>1</v>
      </c>
    </row>
    <row r="76" spans="1:100">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E76" s="3699"/>
      <c r="AF76" s="3700"/>
      <c r="AG76" s="3700"/>
      <c r="AH76" s="3700"/>
      <c r="AI76" s="3700"/>
      <c r="AJ76" s="3700"/>
      <c r="AK76" s="3701"/>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2161" t="s">
        <v>4619</v>
      </c>
      <c r="BO76" s="2162" t="s">
        <v>4620</v>
      </c>
      <c r="BP76" s="2163" t="s">
        <v>4621</v>
      </c>
      <c r="BQ76" s="2164" t="s">
        <v>4622</v>
      </c>
      <c r="BR76" s="2165" t="s">
        <v>4623</v>
      </c>
      <c r="BS76" s="2166" t="s">
        <v>4624</v>
      </c>
      <c r="BT76" s="2167" t="s">
        <v>4625</v>
      </c>
      <c r="BU76" s="2168" t="s">
        <v>4626</v>
      </c>
      <c r="BV76" s="2169" t="s">
        <v>4627</v>
      </c>
      <c r="BY76" s="866"/>
      <c r="BZ76" s="1970" t="s">
        <v>2287</v>
      </c>
      <c r="CA76" s="1971" t="s">
        <v>2288</v>
      </c>
      <c r="CB76" s="1976">
        <v>54</v>
      </c>
      <c r="CC76" s="1977">
        <v>100</v>
      </c>
      <c r="CD76" s="1978">
        <v>139</v>
      </c>
      <c r="CE76"/>
      <c r="CF76" s="1246"/>
      <c r="CG76" s="818" t="s">
        <v>3035</v>
      </c>
      <c r="CH76" s="811" t="s">
        <v>3036</v>
      </c>
      <c r="CI76" s="812">
        <v>179</v>
      </c>
      <c r="CJ76" s="813">
        <v>177</v>
      </c>
      <c r="CK76" s="814">
        <v>145</v>
      </c>
      <c r="CL76"/>
      <c r="CM76" s="1628"/>
      <c r="CN76" s="1341" t="s">
        <v>3788</v>
      </c>
      <c r="CO76" s="811" t="s">
        <v>3789</v>
      </c>
      <c r="CP76" s="812">
        <v>255</v>
      </c>
      <c r="CQ76" s="813">
        <v>235</v>
      </c>
      <c r="CR76" s="814">
        <v>205</v>
      </c>
      <c r="CT76" s="216">
        <v>1</v>
      </c>
    </row>
    <row r="77" spans="1:100" ht="15" customHeight="1">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5"/>
      <c r="AE77" s="99"/>
      <c r="AF77" s="99"/>
      <c r="AG77" s="99"/>
      <c r="AH77" s="99"/>
      <c r="AI77" s="99"/>
      <c r="AJ77" s="99"/>
      <c r="AK77" s="99"/>
      <c r="AL77" s="5"/>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2170" t="s">
        <v>4628</v>
      </c>
      <c r="BO77" s="2171" t="s">
        <v>4629</v>
      </c>
      <c r="BP77" s="2172" t="s">
        <v>4630</v>
      </c>
      <c r="BQ77" s="2173" t="s">
        <v>4631</v>
      </c>
      <c r="BR77" s="2174" t="s">
        <v>4632</v>
      </c>
      <c r="BS77" s="2175" t="s">
        <v>4633</v>
      </c>
      <c r="BT77" s="2176" t="s">
        <v>4634</v>
      </c>
      <c r="BU77" s="2177" t="s">
        <v>4635</v>
      </c>
      <c r="BV77" s="2178" t="s">
        <v>4636</v>
      </c>
      <c r="BY77" s="867"/>
      <c r="BZ77" s="1972" t="s">
        <v>2289</v>
      </c>
      <c r="CA77" s="1971" t="s">
        <v>2290</v>
      </c>
      <c r="CB77" s="1976">
        <v>0</v>
      </c>
      <c r="CC77" s="1977">
        <v>65</v>
      </c>
      <c r="CD77" s="1978">
        <v>106</v>
      </c>
      <c r="CE77"/>
      <c r="CF77" s="1247"/>
      <c r="CG77" s="810" t="s">
        <v>3037</v>
      </c>
      <c r="CH77" s="811" t="s">
        <v>3038</v>
      </c>
      <c r="CI77" s="812">
        <v>217</v>
      </c>
      <c r="CJ77" s="813">
        <v>217</v>
      </c>
      <c r="CK77" s="814">
        <v>25</v>
      </c>
      <c r="CL77"/>
      <c r="CM77" s="1629"/>
      <c r="CN77" s="1336" t="s">
        <v>3790</v>
      </c>
      <c r="CO77" s="811" t="s">
        <v>3791</v>
      </c>
      <c r="CP77" s="812">
        <v>255</v>
      </c>
      <c r="CQ77" s="813">
        <v>239</v>
      </c>
      <c r="CR77" s="814">
        <v>213</v>
      </c>
      <c r="CT77" s="216">
        <v>1</v>
      </c>
    </row>
    <row r="78" spans="1:100" ht="15" customHeight="1">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5"/>
      <c r="AE78" s="99"/>
      <c r="AF78" s="99"/>
      <c r="AG78" s="99"/>
      <c r="AH78" s="99"/>
      <c r="AI78" s="99"/>
      <c r="AJ78" s="99"/>
      <c r="AK78" s="99"/>
      <c r="AL78" s="5"/>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2179" t="s">
        <v>4637</v>
      </c>
      <c r="BO78" s="2180" t="s">
        <v>4638</v>
      </c>
      <c r="BP78" s="2181" t="s">
        <v>4639</v>
      </c>
      <c r="BQ78" s="2182" t="s">
        <v>4640</v>
      </c>
      <c r="BR78" s="2183" t="s">
        <v>4641</v>
      </c>
      <c r="BS78" s="2184" t="s">
        <v>4642</v>
      </c>
      <c r="BT78" s="2185" t="s">
        <v>4643</v>
      </c>
      <c r="BU78" s="2186" t="s">
        <v>4644</v>
      </c>
      <c r="BV78" s="2187" t="s">
        <v>4645</v>
      </c>
      <c r="BY78" s="868"/>
      <c r="BZ78" s="1972" t="s">
        <v>2291</v>
      </c>
      <c r="CA78" s="1971" t="s">
        <v>2292</v>
      </c>
      <c r="CB78" s="1976">
        <v>0</v>
      </c>
      <c r="CC78" s="1977">
        <v>48</v>
      </c>
      <c r="CD78" s="1978">
        <v>78</v>
      </c>
      <c r="CE78"/>
      <c r="CF78" s="1248"/>
      <c r="CG78" s="818" t="s">
        <v>3039</v>
      </c>
      <c r="CH78" s="811" t="s">
        <v>3040</v>
      </c>
      <c r="CI78" s="812">
        <v>205</v>
      </c>
      <c r="CJ78" s="813">
        <v>205</v>
      </c>
      <c r="CK78" s="814">
        <v>13</v>
      </c>
      <c r="CL78"/>
      <c r="CM78" s="1630"/>
      <c r="CN78" s="1341" t="s">
        <v>3792</v>
      </c>
      <c r="CO78" s="811" t="s">
        <v>3793</v>
      </c>
      <c r="CP78" s="812">
        <v>253</v>
      </c>
      <c r="CQ78" s="813">
        <v>245</v>
      </c>
      <c r="CR78" s="814">
        <v>230</v>
      </c>
      <c r="CT78" s="216">
        <v>1</v>
      </c>
    </row>
    <row r="79" spans="1:100" ht="34.5" customHeight="1">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2188" t="s">
        <v>4646</v>
      </c>
      <c r="BO79" s="2189" t="s">
        <v>4647</v>
      </c>
      <c r="BP79" s="2190" t="s">
        <v>4648</v>
      </c>
      <c r="BQ79" s="2191" t="s">
        <v>4649</v>
      </c>
      <c r="BR79" s="2192" t="s">
        <v>4650</v>
      </c>
      <c r="BS79" s="2193" t="s">
        <v>4651</v>
      </c>
      <c r="BT79" s="2194" t="s">
        <v>4652</v>
      </c>
      <c r="BU79" s="2195" t="s">
        <v>4653</v>
      </c>
      <c r="BV79" s="2196" t="s">
        <v>4654</v>
      </c>
      <c r="BY79" s="869"/>
      <c r="BZ79" s="1972" t="s">
        <v>2293</v>
      </c>
      <c r="CA79" s="1971" t="s">
        <v>2294</v>
      </c>
      <c r="CB79" s="1976">
        <v>180</v>
      </c>
      <c r="CC79" s="1977">
        <v>188</v>
      </c>
      <c r="CD79" s="1978">
        <v>192</v>
      </c>
      <c r="CE79"/>
      <c r="CF79" s="1249"/>
      <c r="CG79" s="810" t="s">
        <v>3041</v>
      </c>
      <c r="CH79" s="811" t="s">
        <v>3042</v>
      </c>
      <c r="CI79" s="812">
        <v>205</v>
      </c>
      <c r="CJ79" s="813">
        <v>205</v>
      </c>
      <c r="CK79" s="814">
        <v>0</v>
      </c>
      <c r="CL79"/>
      <c r="CM79" s="1631"/>
      <c r="CN79" s="1341" t="s">
        <v>3794</v>
      </c>
      <c r="CO79" s="811" t="s">
        <v>3795</v>
      </c>
      <c r="CP79" s="812">
        <v>255</v>
      </c>
      <c r="CQ79" s="813">
        <v>250</v>
      </c>
      <c r="CR79" s="814">
        <v>240</v>
      </c>
      <c r="CT79" s="216">
        <v>1</v>
      </c>
    </row>
    <row r="80" spans="1:100" s="317" customFormat="1" ht="16.5" customHeight="1">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2197" t="s">
        <v>4655</v>
      </c>
      <c r="BO80" s="2198" t="s">
        <v>4656</v>
      </c>
      <c r="BP80" s="2199" t="s">
        <v>4657</v>
      </c>
      <c r="BQ80" s="2200" t="s">
        <v>4658</v>
      </c>
      <c r="BR80" s="2201" t="s">
        <v>4659</v>
      </c>
      <c r="BS80" s="2202" t="s">
        <v>4660</v>
      </c>
      <c r="BT80" s="2203" t="s">
        <v>4661</v>
      </c>
      <c r="BU80" s="2204" t="s">
        <v>4662</v>
      </c>
      <c r="BV80" s="2205" t="s">
        <v>4663</v>
      </c>
      <c r="BW80" s="213"/>
      <c r="BX80" s="213"/>
      <c r="BY80" s="870"/>
      <c r="BZ80" s="1972" t="s">
        <v>2188</v>
      </c>
      <c r="CA80" s="1971" t="s">
        <v>2295</v>
      </c>
      <c r="CB80" s="1976">
        <v>116</v>
      </c>
      <c r="CC80" s="1977">
        <v>208</v>
      </c>
      <c r="CD80" s="1978">
        <v>241</v>
      </c>
      <c r="CE80"/>
      <c r="CF80" s="1250"/>
      <c r="CG80" s="810" t="s">
        <v>3043</v>
      </c>
      <c r="CH80" s="811" t="s">
        <v>3044</v>
      </c>
      <c r="CI80" s="812">
        <v>139</v>
      </c>
      <c r="CJ80" s="813">
        <v>139</v>
      </c>
      <c r="CK80" s="814">
        <v>131</v>
      </c>
      <c r="CL80"/>
      <c r="CM80" s="1632"/>
      <c r="CN80" s="1336" t="s">
        <v>3796</v>
      </c>
      <c r="CO80" s="811" t="s">
        <v>3797</v>
      </c>
      <c r="CP80" s="812">
        <v>252</v>
      </c>
      <c r="CQ80" s="813">
        <v>210</v>
      </c>
      <c r="CR80" s="814">
        <v>28</v>
      </c>
      <c r="CS80" s="213"/>
      <c r="CT80" s="216">
        <v>1</v>
      </c>
      <c r="CU80" s="212"/>
      <c r="CV80" s="212"/>
    </row>
    <row r="81" spans="1:100" s="317" customFormat="1">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2206" t="s">
        <v>4664</v>
      </c>
      <c r="BO81" s="2207" t="s">
        <v>4665</v>
      </c>
      <c r="BP81" s="2208" t="s">
        <v>4666</v>
      </c>
      <c r="BQ81" s="2209" t="s">
        <v>4667</v>
      </c>
      <c r="BR81" s="2210" t="s">
        <v>4668</v>
      </c>
      <c r="BS81" s="2211" t="s">
        <v>4669</v>
      </c>
      <c r="BT81" s="2212" t="s">
        <v>4670</v>
      </c>
      <c r="BU81" s="2213" t="s">
        <v>4671</v>
      </c>
      <c r="BV81" s="2214" t="s">
        <v>4672</v>
      </c>
      <c r="BW81" s="213"/>
      <c r="BX81" s="213"/>
      <c r="BY81" s="871"/>
      <c r="BZ81" s="1970" t="s">
        <v>2221</v>
      </c>
      <c r="CA81" s="1971" t="s">
        <v>2296</v>
      </c>
      <c r="CB81" s="1976">
        <v>135</v>
      </c>
      <c r="CC81" s="1977">
        <v>206</v>
      </c>
      <c r="CD81" s="1978">
        <v>235</v>
      </c>
      <c r="CE81"/>
      <c r="CF81" s="1251"/>
      <c r="CG81" s="818" t="s">
        <v>3045</v>
      </c>
      <c r="CH81" s="811" t="s">
        <v>3046</v>
      </c>
      <c r="CI81" s="812">
        <v>132</v>
      </c>
      <c r="CJ81" s="813">
        <v>132</v>
      </c>
      <c r="CK81" s="814">
        <v>130</v>
      </c>
      <c r="CL81"/>
      <c r="CM81" s="1633"/>
      <c r="CN81" s="1336" t="s">
        <v>3798</v>
      </c>
      <c r="CO81" s="811" t="s">
        <v>3799</v>
      </c>
      <c r="CP81" s="812">
        <v>226</v>
      </c>
      <c r="CQ81" s="813">
        <v>188</v>
      </c>
      <c r="CR81" s="814">
        <v>116</v>
      </c>
      <c r="CS81" s="213"/>
      <c r="CT81" s="216">
        <v>1</v>
      </c>
      <c r="CU81" s="212"/>
      <c r="CV81" s="212"/>
    </row>
    <row r="82" spans="1:100" s="317" customFormat="1">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2215" t="s">
        <v>4673</v>
      </c>
      <c r="BO82" s="2216" t="s">
        <v>4674</v>
      </c>
      <c r="BP82" s="2217" t="s">
        <v>4675</v>
      </c>
      <c r="BQ82" s="2218" t="s">
        <v>4676</v>
      </c>
      <c r="BR82" s="2219" t="s">
        <v>4677</v>
      </c>
      <c r="BS82" s="2220" t="s">
        <v>4678</v>
      </c>
      <c r="BT82" s="2221" t="s">
        <v>4679</v>
      </c>
      <c r="BU82" s="2222" t="s">
        <v>4680</v>
      </c>
      <c r="BV82" s="2223" t="s">
        <v>4681</v>
      </c>
      <c r="BW82" s="213"/>
      <c r="BX82" s="213"/>
      <c r="BY82" s="872"/>
      <c r="BZ82" s="1970" t="s">
        <v>2297</v>
      </c>
      <c r="CA82" s="1971" t="s">
        <v>2298</v>
      </c>
      <c r="CB82" s="1976">
        <v>164</v>
      </c>
      <c r="CC82" s="1977">
        <v>211</v>
      </c>
      <c r="CD82" s="1978">
        <v>238</v>
      </c>
      <c r="CE82"/>
      <c r="CF82" s="1252"/>
      <c r="CG82" s="810" t="s">
        <v>3047</v>
      </c>
      <c r="CH82" s="811" t="s">
        <v>3048</v>
      </c>
      <c r="CI82" s="812">
        <v>139</v>
      </c>
      <c r="CJ82" s="813">
        <v>139</v>
      </c>
      <c r="CK82" s="814">
        <v>122</v>
      </c>
      <c r="CL82"/>
      <c r="CM82" s="1634"/>
      <c r="CN82" s="1341" t="s">
        <v>3800</v>
      </c>
      <c r="CO82" s="811" t="s">
        <v>3801</v>
      </c>
      <c r="CP82" s="812">
        <v>205</v>
      </c>
      <c r="CQ82" s="813">
        <v>186</v>
      </c>
      <c r="CR82" s="814">
        <v>150</v>
      </c>
      <c r="CS82" s="213"/>
      <c r="CT82" s="216">
        <v>1</v>
      </c>
      <c r="CU82" s="212"/>
      <c r="CV82" s="212"/>
    </row>
    <row r="83" spans="1:100" s="317" customFormat="1">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2224" t="s">
        <v>4682</v>
      </c>
      <c r="BO83" s="2225" t="s">
        <v>4683</v>
      </c>
      <c r="BP83" s="2226" t="s">
        <v>4684</v>
      </c>
      <c r="BQ83" s="2227" t="s">
        <v>4685</v>
      </c>
      <c r="BR83" s="2228" t="s">
        <v>4686</v>
      </c>
      <c r="BS83" s="2229" t="s">
        <v>4687</v>
      </c>
      <c r="BT83" s="2230" t="s">
        <v>4688</v>
      </c>
      <c r="BU83" s="2231" t="s">
        <v>4689</v>
      </c>
      <c r="BV83" s="2232" t="s">
        <v>4690</v>
      </c>
      <c r="BW83" s="213"/>
      <c r="BX83" s="213"/>
      <c r="BY83" s="873"/>
      <c r="BZ83" s="1972" t="s">
        <v>2299</v>
      </c>
      <c r="CA83" s="1971" t="s">
        <v>2300</v>
      </c>
      <c r="CB83" s="1976">
        <v>187</v>
      </c>
      <c r="CC83" s="1977">
        <v>210</v>
      </c>
      <c r="CD83" s="1978">
        <v>225</v>
      </c>
      <c r="CE83"/>
      <c r="CF83" s="1253"/>
      <c r="CG83" s="818" t="s">
        <v>3049</v>
      </c>
      <c r="CH83" s="811" t="s">
        <v>3050</v>
      </c>
      <c r="CI83" s="812">
        <v>152</v>
      </c>
      <c r="CJ83" s="813">
        <v>148</v>
      </c>
      <c r="CK83" s="814">
        <v>62</v>
      </c>
      <c r="CL83"/>
      <c r="CM83" s="1635"/>
      <c r="CN83" s="1336" t="s">
        <v>3802</v>
      </c>
      <c r="CO83" s="811" t="s">
        <v>3803</v>
      </c>
      <c r="CP83" s="812">
        <v>243</v>
      </c>
      <c r="CQ83" s="813">
        <v>195</v>
      </c>
      <c r="CR83" s="814">
        <v>0</v>
      </c>
      <c r="CS83" s="213"/>
      <c r="CT83" s="216">
        <v>1</v>
      </c>
      <c r="CU83" s="212"/>
      <c r="CV83" s="212"/>
    </row>
    <row r="84" spans="1:100" s="317" customFormat="1">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2233" t="s">
        <v>4691</v>
      </c>
      <c r="BO84" s="2234" t="s">
        <v>4692</v>
      </c>
      <c r="BP84" s="2235" t="s">
        <v>4693</v>
      </c>
      <c r="BQ84" s="2236" t="s">
        <v>4694</v>
      </c>
      <c r="BR84" s="2237" t="s">
        <v>4695</v>
      </c>
      <c r="BS84" s="2238" t="s">
        <v>4696</v>
      </c>
      <c r="BT84" s="2239" t="s">
        <v>4697</v>
      </c>
      <c r="BU84" s="2240" t="s">
        <v>4698</v>
      </c>
      <c r="BV84" s="2241" t="s">
        <v>4699</v>
      </c>
      <c r="BW84" s="213"/>
      <c r="BX84" s="213"/>
      <c r="BY84" s="874"/>
      <c r="BZ84" s="1970" t="s">
        <v>2301</v>
      </c>
      <c r="CA84" s="1971" t="s">
        <v>2302</v>
      </c>
      <c r="CB84" s="1976">
        <v>176</v>
      </c>
      <c r="CC84" s="1977">
        <v>226</v>
      </c>
      <c r="CD84" s="1978">
        <v>255</v>
      </c>
      <c r="CE84"/>
      <c r="CF84" s="1254"/>
      <c r="CG84" s="810" t="s">
        <v>3051</v>
      </c>
      <c r="CH84" s="811" t="s">
        <v>3052</v>
      </c>
      <c r="CI84" s="812">
        <v>139</v>
      </c>
      <c r="CJ84" s="813">
        <v>139</v>
      </c>
      <c r="CK84" s="814">
        <v>0</v>
      </c>
      <c r="CL84"/>
      <c r="CM84" s="1636"/>
      <c r="CN84" s="1336" t="s">
        <v>3804</v>
      </c>
      <c r="CO84" s="811" t="s">
        <v>3805</v>
      </c>
      <c r="CP84" s="812">
        <v>240</v>
      </c>
      <c r="CQ84" s="813">
        <v>195</v>
      </c>
      <c r="CR84" s="814">
        <v>0</v>
      </c>
      <c r="CS84" s="213"/>
      <c r="CT84" s="216">
        <v>1</v>
      </c>
      <c r="CU84" s="212"/>
      <c r="CV84" s="212"/>
    </row>
    <row r="85" spans="1:100" s="317" customFormat="1" ht="15.75" customHeight="1">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2242" t="s">
        <v>4700</v>
      </c>
      <c r="BO85" s="2243" t="s">
        <v>4701</v>
      </c>
      <c r="BP85" s="2244" t="s">
        <v>4702</v>
      </c>
      <c r="BQ85" s="2245" t="s">
        <v>4703</v>
      </c>
      <c r="BR85" s="2246" t="s">
        <v>4704</v>
      </c>
      <c r="BS85" s="2247" t="s">
        <v>4705</v>
      </c>
      <c r="BT85" s="2248" t="s">
        <v>4706</v>
      </c>
      <c r="BU85" s="2249" t="s">
        <v>4707</v>
      </c>
      <c r="BV85" s="2250" t="s">
        <v>4708</v>
      </c>
      <c r="BW85" s="213"/>
      <c r="BX85" s="213"/>
      <c r="BY85" s="875"/>
      <c r="BZ85" s="1972" t="s">
        <v>2303</v>
      </c>
      <c r="CA85" s="1971" t="s">
        <v>2304</v>
      </c>
      <c r="CB85" s="1976">
        <v>223</v>
      </c>
      <c r="CC85" s="1977">
        <v>242</v>
      </c>
      <c r="CD85" s="1978">
        <v>255</v>
      </c>
      <c r="CE85"/>
      <c r="CF85" s="1255"/>
      <c r="CG85" s="810" t="s">
        <v>3053</v>
      </c>
      <c r="CH85" s="811" t="s">
        <v>3054</v>
      </c>
      <c r="CI85" s="812">
        <v>128</v>
      </c>
      <c r="CJ85" s="813">
        <v>128</v>
      </c>
      <c r="CK85" s="814">
        <v>0</v>
      </c>
      <c r="CL85"/>
      <c r="CM85" s="1637"/>
      <c r="CN85" s="1336" t="s">
        <v>3806</v>
      </c>
      <c r="CO85" s="811" t="s">
        <v>3807</v>
      </c>
      <c r="CP85" s="812">
        <v>187</v>
      </c>
      <c r="CQ85" s="813">
        <v>174</v>
      </c>
      <c r="CR85" s="814">
        <v>152</v>
      </c>
      <c r="CS85" s="213"/>
      <c r="CT85" s="216">
        <v>1</v>
      </c>
      <c r="CU85" s="212"/>
      <c r="CV85" s="212"/>
    </row>
    <row r="86" spans="1:100" s="317" customFormat="1">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2251" t="s">
        <v>4709</v>
      </c>
      <c r="BO86" s="2252" t="s">
        <v>4710</v>
      </c>
      <c r="BP86" s="2253" t="s">
        <v>4711</v>
      </c>
      <c r="BQ86" s="2254" t="s">
        <v>4712</v>
      </c>
      <c r="BR86" s="2255" t="s">
        <v>4713</v>
      </c>
      <c r="BS86" s="2256" t="s">
        <v>4714</v>
      </c>
      <c r="BT86" s="2257" t="s">
        <v>4715</v>
      </c>
      <c r="BU86" s="2258" t="s">
        <v>4716</v>
      </c>
      <c r="BV86" s="2259" t="s">
        <v>4717</v>
      </c>
      <c r="BW86" s="213"/>
      <c r="BX86" s="213"/>
      <c r="BY86" s="876"/>
      <c r="BZ86" s="1970" t="s">
        <v>2305</v>
      </c>
      <c r="CA86" s="1971" t="s">
        <v>2306</v>
      </c>
      <c r="CB86" s="1976">
        <v>141</v>
      </c>
      <c r="CC86" s="1977">
        <v>182</v>
      </c>
      <c r="CD86" s="1978">
        <v>205</v>
      </c>
      <c r="CE86"/>
      <c r="CF86" s="1256"/>
      <c r="CG86" s="810" t="s">
        <v>3055</v>
      </c>
      <c r="CH86" s="811" t="s">
        <v>3056</v>
      </c>
      <c r="CI86" s="812">
        <v>79</v>
      </c>
      <c r="CJ86" s="813">
        <v>79</v>
      </c>
      <c r="CK86" s="814">
        <v>47</v>
      </c>
      <c r="CL86"/>
      <c r="CM86" s="1638"/>
      <c r="CN86" s="1336" t="s">
        <v>3808</v>
      </c>
      <c r="CO86" s="811" t="s">
        <v>3809</v>
      </c>
      <c r="CP86" s="812">
        <v>200</v>
      </c>
      <c r="CQ86" s="813">
        <v>173</v>
      </c>
      <c r="CR86" s="814">
        <v>127</v>
      </c>
      <c r="CS86" s="213"/>
      <c r="CT86" s="216">
        <v>1</v>
      </c>
      <c r="CU86" s="212"/>
      <c r="CV86" s="212"/>
    </row>
    <row r="87" spans="1:100" s="317" customFormat="1">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2260" t="s">
        <v>4718</v>
      </c>
      <c r="BO87" s="2261" t="s">
        <v>4719</v>
      </c>
      <c r="BP87" s="2262" t="s">
        <v>4720</v>
      </c>
      <c r="BQ87" s="2263" t="s">
        <v>4721</v>
      </c>
      <c r="BR87" s="2264" t="s">
        <v>4722</v>
      </c>
      <c r="BS87" s="2265" t="s">
        <v>4723</v>
      </c>
      <c r="BT87" s="2266" t="s">
        <v>4724</v>
      </c>
      <c r="BU87" s="2267" t="s">
        <v>4725</v>
      </c>
      <c r="BV87" s="2268" t="s">
        <v>4726</v>
      </c>
      <c r="BW87" s="213"/>
      <c r="BX87" s="213"/>
      <c r="BY87" s="877"/>
      <c r="BZ87" s="1972" t="s">
        <v>2307</v>
      </c>
      <c r="CA87" s="1971" t="s">
        <v>2308</v>
      </c>
      <c r="CB87" s="1976">
        <v>38</v>
      </c>
      <c r="CC87" s="1977">
        <v>196</v>
      </c>
      <c r="CD87" s="1978">
        <v>236</v>
      </c>
      <c r="CE87"/>
      <c r="CF87" s="1257"/>
      <c r="CG87" s="818" t="s">
        <v>3057</v>
      </c>
      <c r="CH87" s="811" t="s">
        <v>3058</v>
      </c>
      <c r="CI87" s="812">
        <v>237</v>
      </c>
      <c r="CJ87" s="813">
        <v>255</v>
      </c>
      <c r="CK87" s="814">
        <v>12</v>
      </c>
      <c r="CL87"/>
      <c r="CM87" s="1639"/>
      <c r="CN87" s="1336" t="s">
        <v>3810</v>
      </c>
      <c r="CO87" s="811" t="s">
        <v>3811</v>
      </c>
      <c r="CP87" s="812">
        <v>223</v>
      </c>
      <c r="CQ87" s="813">
        <v>175</v>
      </c>
      <c r="CR87" s="814">
        <v>44</v>
      </c>
      <c r="CS87" s="213"/>
      <c r="CT87" s="216">
        <v>1</v>
      </c>
      <c r="CU87" s="212"/>
      <c r="CV87" s="212"/>
    </row>
    <row r="88" spans="1:100" s="317" customFormat="1">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2269" t="s">
        <v>4727</v>
      </c>
      <c r="BO88" s="2270" t="s">
        <v>4728</v>
      </c>
      <c r="BP88" s="2271" t="s">
        <v>4729</v>
      </c>
      <c r="BQ88" s="2272" t="s">
        <v>4730</v>
      </c>
      <c r="BR88" s="2273" t="s">
        <v>4731</v>
      </c>
      <c r="BS88" s="2274" t="s">
        <v>4732</v>
      </c>
      <c r="BT88" s="2275" t="s">
        <v>4733</v>
      </c>
      <c r="BU88" s="2276" t="s">
        <v>4734</v>
      </c>
      <c r="BV88" s="2277" t="s">
        <v>4735</v>
      </c>
      <c r="BW88" s="213"/>
      <c r="BX88" s="213"/>
      <c r="BY88" s="878"/>
      <c r="BZ88" s="1970" t="s">
        <v>2309</v>
      </c>
      <c r="CA88" s="1971" t="s">
        <v>2310</v>
      </c>
      <c r="CB88" s="1976">
        <v>56</v>
      </c>
      <c r="CC88" s="1977">
        <v>176</v>
      </c>
      <c r="CD88" s="1978">
        <v>222</v>
      </c>
      <c r="CE88"/>
      <c r="CF88" s="1258"/>
      <c r="CG88" s="818" t="s">
        <v>3059</v>
      </c>
      <c r="CH88" s="811" t="s">
        <v>3060</v>
      </c>
      <c r="CI88" s="812">
        <v>218</v>
      </c>
      <c r="CJ88" s="813">
        <v>223</v>
      </c>
      <c r="CK88" s="814">
        <v>183</v>
      </c>
      <c r="CL88"/>
      <c r="CM88" s="1640"/>
      <c r="CN88" s="1336" t="s">
        <v>3812</v>
      </c>
      <c r="CO88" s="811" t="s">
        <v>3813</v>
      </c>
      <c r="CP88" s="812">
        <v>218</v>
      </c>
      <c r="CQ88" s="813">
        <v>179</v>
      </c>
      <c r="CR88" s="814">
        <v>10</v>
      </c>
      <c r="CS88" s="213"/>
      <c r="CT88" s="216">
        <v>1</v>
      </c>
      <c r="CU88" s="212"/>
      <c r="CV88" s="212"/>
    </row>
    <row r="89" spans="1:100" s="317" customFormat="1">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2278" t="s">
        <v>4736</v>
      </c>
      <c r="BO89" s="2279" t="s">
        <v>4737</v>
      </c>
      <c r="BP89" s="2280" t="s">
        <v>4738</v>
      </c>
      <c r="BQ89" s="2281" t="s">
        <v>4739</v>
      </c>
      <c r="BR89" s="2282" t="s">
        <v>4740</v>
      </c>
      <c r="BS89" s="2283" t="s">
        <v>4741</v>
      </c>
      <c r="BT89" s="2284" t="s">
        <v>4742</v>
      </c>
      <c r="BU89" s="2285" t="s">
        <v>4743</v>
      </c>
      <c r="BV89" s="2286" t="s">
        <v>4744</v>
      </c>
      <c r="BW89" s="213"/>
      <c r="BX89" s="213"/>
      <c r="BY89" s="879"/>
      <c r="BZ89" s="1972" t="s">
        <v>2311</v>
      </c>
      <c r="CA89" s="1971" t="s">
        <v>2312</v>
      </c>
      <c r="CB89" s="1976">
        <v>0</v>
      </c>
      <c r="CC89" s="1977">
        <v>161</v>
      </c>
      <c r="CD89" s="1978">
        <v>194</v>
      </c>
      <c r="CE89"/>
      <c r="CF89" s="1259"/>
      <c r="CG89" s="818" t="s">
        <v>3061</v>
      </c>
      <c r="CH89" s="811" t="s">
        <v>3062</v>
      </c>
      <c r="CI89" s="812">
        <v>231</v>
      </c>
      <c r="CJ89" s="813">
        <v>240</v>
      </c>
      <c r="CK89" s="814">
        <v>13</v>
      </c>
      <c r="CL89"/>
      <c r="CM89" s="1641"/>
      <c r="CN89" s="1336" t="s">
        <v>3814</v>
      </c>
      <c r="CO89" s="811" t="s">
        <v>3815</v>
      </c>
      <c r="CP89" s="812">
        <v>201</v>
      </c>
      <c r="CQ89" s="813">
        <v>174</v>
      </c>
      <c r="CR89" s="814">
        <v>93</v>
      </c>
      <c r="CS89" s="213"/>
      <c r="CT89" s="216">
        <v>1</v>
      </c>
      <c r="CU89" s="212"/>
      <c r="CV89" s="212"/>
    </row>
    <row r="90" spans="1:100" s="317" customFormat="1">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2287" t="s">
        <v>4745</v>
      </c>
      <c r="BO90" s="2288" t="s">
        <v>4746</v>
      </c>
      <c r="BP90" s="2289" t="s">
        <v>4747</v>
      </c>
      <c r="BQ90" s="2290" t="s">
        <v>4748</v>
      </c>
      <c r="BR90" s="2291" t="s">
        <v>4749</v>
      </c>
      <c r="BS90" s="2292" t="s">
        <v>4750</v>
      </c>
      <c r="BT90" s="2293" t="s">
        <v>4751</v>
      </c>
      <c r="BU90" s="2294" t="s">
        <v>4752</v>
      </c>
      <c r="BV90" s="2295" t="s">
        <v>4753</v>
      </c>
      <c r="BW90" s="213"/>
      <c r="BX90" s="213"/>
      <c r="BY90" s="880"/>
      <c r="BZ90" s="1972" t="s">
        <v>2313</v>
      </c>
      <c r="CA90" s="1971" t="s">
        <v>2314</v>
      </c>
      <c r="CB90" s="1976">
        <v>129</v>
      </c>
      <c r="CC90" s="1977">
        <v>135</v>
      </c>
      <c r="CD90" s="1978">
        <v>139</v>
      </c>
      <c r="CE90"/>
      <c r="CF90" s="1260"/>
      <c r="CG90" s="818" t="s">
        <v>3063</v>
      </c>
      <c r="CH90" s="811" t="s">
        <v>3064</v>
      </c>
      <c r="CI90" s="812">
        <v>199</v>
      </c>
      <c r="CJ90" s="813">
        <v>207</v>
      </c>
      <c r="CK90" s="814">
        <v>0</v>
      </c>
      <c r="CL90"/>
      <c r="CM90" s="1642"/>
      <c r="CN90" s="1336" t="s">
        <v>3816</v>
      </c>
      <c r="CO90" s="811" t="s">
        <v>3817</v>
      </c>
      <c r="CP90" s="812">
        <v>212</v>
      </c>
      <c r="CQ90" s="813">
        <v>175</v>
      </c>
      <c r="CR90" s="814">
        <v>55</v>
      </c>
      <c r="CS90" s="213"/>
      <c r="CT90" s="216">
        <v>1</v>
      </c>
      <c r="CU90" s="212"/>
      <c r="CV90" s="212"/>
    </row>
    <row r="91" spans="1:100" s="317" customFormat="1">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2296" t="s">
        <v>4754</v>
      </c>
      <c r="BO91" s="2297" t="s">
        <v>4755</v>
      </c>
      <c r="BP91" s="2298" t="s">
        <v>4756</v>
      </c>
      <c r="BQ91" s="2299" t="s">
        <v>4757</v>
      </c>
      <c r="BR91" s="2300" t="s">
        <v>4758</v>
      </c>
      <c r="BS91" s="2301" t="s">
        <v>4759</v>
      </c>
      <c r="BT91" s="2302" t="s">
        <v>4760</v>
      </c>
      <c r="BU91" s="2303" t="s">
        <v>4761</v>
      </c>
      <c r="BV91" s="2304" t="s">
        <v>4762</v>
      </c>
      <c r="BW91" s="213"/>
      <c r="BX91" s="213"/>
      <c r="BY91" s="881"/>
      <c r="BZ91" s="1970" t="s">
        <v>2315</v>
      </c>
      <c r="CA91" s="1971" t="s">
        <v>2316</v>
      </c>
      <c r="CB91" s="1976">
        <v>96</v>
      </c>
      <c r="CC91" s="1977">
        <v>123</v>
      </c>
      <c r="CD91" s="1978">
        <v>139</v>
      </c>
      <c r="CE91"/>
      <c r="CF91" s="1261"/>
      <c r="CG91" s="810" t="s">
        <v>3065</v>
      </c>
      <c r="CH91" s="811" t="s">
        <v>3066</v>
      </c>
      <c r="CI91" s="812">
        <v>205</v>
      </c>
      <c r="CJ91" s="813">
        <v>201</v>
      </c>
      <c r="CK91" s="814">
        <v>165</v>
      </c>
      <c r="CL91"/>
      <c r="CM91" s="1643"/>
      <c r="CN91" s="1336" t="s">
        <v>3818</v>
      </c>
      <c r="CO91" s="811" t="s">
        <v>3819</v>
      </c>
      <c r="CP91" s="812">
        <v>186</v>
      </c>
      <c r="CQ91" s="813">
        <v>155</v>
      </c>
      <c r="CR91" s="814">
        <v>97</v>
      </c>
      <c r="CS91" s="213"/>
      <c r="CT91" s="216">
        <v>1</v>
      </c>
      <c r="CU91" s="212"/>
      <c r="CV91" s="212"/>
    </row>
    <row r="92" spans="1:100" ht="15.75" customHeight="1">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2305" t="s">
        <v>4763</v>
      </c>
      <c r="BO92" s="2306" t="s">
        <v>4764</v>
      </c>
      <c r="BP92" s="2307" t="s">
        <v>4765</v>
      </c>
      <c r="BQ92" s="2308" t="s">
        <v>4766</v>
      </c>
      <c r="BR92" s="2309" t="s">
        <v>4767</v>
      </c>
      <c r="BS92" s="2310" t="s">
        <v>4768</v>
      </c>
      <c r="BT92" s="2311" t="s">
        <v>4769</v>
      </c>
      <c r="BU92" s="2312" t="s">
        <v>4770</v>
      </c>
      <c r="BV92" s="2313" t="s">
        <v>4771</v>
      </c>
      <c r="BY92" s="882"/>
      <c r="BZ92" s="1972" t="s">
        <v>2317</v>
      </c>
      <c r="CA92" s="1971" t="s">
        <v>2318</v>
      </c>
      <c r="CB92" s="1976">
        <v>0</v>
      </c>
      <c r="CC92" s="1977">
        <v>133</v>
      </c>
      <c r="CD92" s="1978">
        <v>161</v>
      </c>
      <c r="CE92"/>
      <c r="CF92" s="1262"/>
      <c r="CG92" s="818" t="s">
        <v>3067</v>
      </c>
      <c r="CH92" s="811" t="s">
        <v>3068</v>
      </c>
      <c r="CI92" s="812">
        <v>240</v>
      </c>
      <c r="CJ92" s="813">
        <v>227</v>
      </c>
      <c r="CK92" s="814">
        <v>107</v>
      </c>
      <c r="CL92"/>
      <c r="CM92" s="1644"/>
      <c r="CN92" s="1336" t="s">
        <v>3820</v>
      </c>
      <c r="CO92" s="811" t="s">
        <v>3821</v>
      </c>
      <c r="CP92" s="812">
        <v>168</v>
      </c>
      <c r="CQ92" s="813">
        <v>152</v>
      </c>
      <c r="CR92" s="814">
        <v>116</v>
      </c>
      <c r="CT92" s="216">
        <v>1</v>
      </c>
    </row>
    <row r="93" spans="1:100" ht="15" customHeight="1">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2314" t="s">
        <v>4772</v>
      </c>
      <c r="BO93" s="2315" t="s">
        <v>4773</v>
      </c>
      <c r="BP93" s="2316" t="s">
        <v>4774</v>
      </c>
      <c r="BQ93" s="2317" t="s">
        <v>4775</v>
      </c>
      <c r="BR93" s="2318" t="s">
        <v>4776</v>
      </c>
      <c r="BS93" s="2319" t="s">
        <v>4777</v>
      </c>
      <c r="BT93" s="2320" t="s">
        <v>4778</v>
      </c>
      <c r="BU93" s="2321" t="s">
        <v>4779</v>
      </c>
      <c r="BV93" s="2322" t="s">
        <v>4780</v>
      </c>
      <c r="BY93" s="883"/>
      <c r="BZ93" s="1972" t="s">
        <v>2319</v>
      </c>
      <c r="CA93" s="1971" t="s">
        <v>2320</v>
      </c>
      <c r="CB93" s="1976">
        <v>0</v>
      </c>
      <c r="CC93" s="1977">
        <v>119</v>
      </c>
      <c r="CD93" s="1978">
        <v>145</v>
      </c>
      <c r="CE93"/>
      <c r="CF93" s="1263"/>
      <c r="CG93" s="818" t="s">
        <v>3069</v>
      </c>
      <c r="CH93" s="811" t="s">
        <v>3070</v>
      </c>
      <c r="CI93" s="812">
        <v>247</v>
      </c>
      <c r="CJ93" s="813">
        <v>227</v>
      </c>
      <c r="CK93" s="814">
        <v>95</v>
      </c>
      <c r="CL93"/>
      <c r="CM93" s="1645"/>
      <c r="CN93" s="1336" t="s">
        <v>3822</v>
      </c>
      <c r="CO93" s="811" t="s">
        <v>3823</v>
      </c>
      <c r="CP93" s="812">
        <v>161</v>
      </c>
      <c r="CQ93" s="813">
        <v>143</v>
      </c>
      <c r="CR93" s="814">
        <v>96</v>
      </c>
      <c r="CT93" s="216">
        <v>1</v>
      </c>
    </row>
    <row r="94" spans="1:100">
      <c r="BN94" s="2323" t="s">
        <v>4781</v>
      </c>
      <c r="BO94" s="2324" t="s">
        <v>4782</v>
      </c>
      <c r="BP94" s="2325" t="s">
        <v>4783</v>
      </c>
      <c r="BQ94" s="2326" t="s">
        <v>4784</v>
      </c>
      <c r="BR94" s="2327" t="s">
        <v>4785</v>
      </c>
      <c r="BS94" s="2328" t="s">
        <v>4786</v>
      </c>
      <c r="BT94" s="2329" t="s">
        <v>4787</v>
      </c>
      <c r="BU94" s="2330" t="s">
        <v>4788</v>
      </c>
      <c r="BV94" s="2331" t="s">
        <v>4789</v>
      </c>
      <c r="BY94" s="884"/>
      <c r="BZ94" s="1972" t="s">
        <v>2321</v>
      </c>
      <c r="CA94" s="1971" t="s">
        <v>2322</v>
      </c>
      <c r="CB94" s="1976">
        <v>6</v>
      </c>
      <c r="CC94" s="1977">
        <v>119</v>
      </c>
      <c r="CD94" s="1978">
        <v>144</v>
      </c>
      <c r="CE94"/>
      <c r="CF94" s="1264"/>
      <c r="CG94" s="810" t="s">
        <v>3071</v>
      </c>
      <c r="CH94" s="811" t="s">
        <v>3072</v>
      </c>
      <c r="CI94" s="812">
        <v>205</v>
      </c>
      <c r="CJ94" s="813">
        <v>200</v>
      </c>
      <c r="CK94" s="814">
        <v>177</v>
      </c>
      <c r="CL94"/>
      <c r="CM94" s="1646"/>
      <c r="CN94" s="1336" t="s">
        <v>3824</v>
      </c>
      <c r="CO94" s="811" t="s">
        <v>3825</v>
      </c>
      <c r="CP94" s="812">
        <v>171</v>
      </c>
      <c r="CQ94" s="813">
        <v>145</v>
      </c>
      <c r="CR94" s="814">
        <v>68</v>
      </c>
      <c r="CT94" s="216">
        <v>1</v>
      </c>
    </row>
    <row r="95" spans="1:100" ht="15" customHeight="1">
      <c r="BN95" s="2332" t="s">
        <v>4790</v>
      </c>
      <c r="BO95" s="2333" t="s">
        <v>4791</v>
      </c>
      <c r="BP95" s="2334" t="s">
        <v>4792</v>
      </c>
      <c r="BQ95" s="2335" t="s">
        <v>4793</v>
      </c>
      <c r="BR95" s="2336" t="s">
        <v>4794</v>
      </c>
      <c r="BS95" s="2337" t="s">
        <v>4795</v>
      </c>
      <c r="BT95" s="2338" t="s">
        <v>4796</v>
      </c>
      <c r="BU95" s="2339" t="s">
        <v>4797</v>
      </c>
      <c r="BV95" s="2340" t="s">
        <v>4798</v>
      </c>
      <c r="BY95" s="885"/>
      <c r="BZ95" s="1972" t="s">
        <v>2323</v>
      </c>
      <c r="CA95" s="1971" t="s">
        <v>2324</v>
      </c>
      <c r="CB95" s="1976">
        <v>0</v>
      </c>
      <c r="CC95" s="1977">
        <v>46</v>
      </c>
      <c r="CD95" s="1978">
        <v>59</v>
      </c>
      <c r="CE95"/>
      <c r="CF95" s="1265"/>
      <c r="CG95" s="810" t="s">
        <v>3073</v>
      </c>
      <c r="CH95" s="811" t="s">
        <v>3074</v>
      </c>
      <c r="CI95" s="812">
        <v>238</v>
      </c>
      <c r="CJ95" s="813">
        <v>230</v>
      </c>
      <c r="CK95" s="814">
        <v>133</v>
      </c>
      <c r="CL95"/>
      <c r="CM95" s="1647"/>
      <c r="CN95" s="1341" t="s">
        <v>3826</v>
      </c>
      <c r="CO95" s="811" t="s">
        <v>3827</v>
      </c>
      <c r="CP95" s="812">
        <v>139</v>
      </c>
      <c r="CQ95" s="813">
        <v>131</v>
      </c>
      <c r="CR95" s="814">
        <v>120</v>
      </c>
      <c r="CT95" s="216">
        <v>1</v>
      </c>
    </row>
    <row r="96" spans="1:100" ht="15" customHeight="1">
      <c r="BN96" s="2341" t="s">
        <v>4799</v>
      </c>
      <c r="BO96" s="2342" t="s">
        <v>4800</v>
      </c>
      <c r="BP96" s="2343" t="s">
        <v>4801</v>
      </c>
      <c r="BQ96" s="2344" t="s">
        <v>4802</v>
      </c>
      <c r="BR96" s="2345" t="s">
        <v>4803</v>
      </c>
      <c r="BS96" s="2346" t="s">
        <v>4804</v>
      </c>
      <c r="BT96" s="2347" t="s">
        <v>4805</v>
      </c>
      <c r="BU96" s="2348" t="s">
        <v>4806</v>
      </c>
      <c r="BV96" s="2349" t="s">
        <v>4807</v>
      </c>
      <c r="BY96" s="886"/>
      <c r="BZ96" s="1972" t="s">
        <v>2168</v>
      </c>
      <c r="CA96" s="1971" t="s">
        <v>2168</v>
      </c>
      <c r="CB96" s="1976">
        <v>255</v>
      </c>
      <c r="CC96" s="1977">
        <v>255</v>
      </c>
      <c r="CD96" s="1978">
        <v>255</v>
      </c>
      <c r="CE96"/>
      <c r="CF96" s="1266"/>
      <c r="CG96" s="818" t="s">
        <v>3075</v>
      </c>
      <c r="CH96" s="811" t="s">
        <v>3076</v>
      </c>
      <c r="CI96" s="812">
        <v>250</v>
      </c>
      <c r="CJ96" s="813">
        <v>234</v>
      </c>
      <c r="CK96" s="814">
        <v>115</v>
      </c>
      <c r="CL96"/>
      <c r="CM96" s="1648"/>
      <c r="CN96" s="1336" t="s">
        <v>3828</v>
      </c>
      <c r="CO96" s="811" t="s">
        <v>3829</v>
      </c>
      <c r="CP96" s="812">
        <v>175</v>
      </c>
      <c r="CQ96" s="813">
        <v>141</v>
      </c>
      <c r="CR96" s="814">
        <v>19</v>
      </c>
      <c r="CT96" s="216">
        <v>1</v>
      </c>
    </row>
    <row r="97" spans="66:98" ht="30">
      <c r="BN97" s="2350" t="s">
        <v>4808</v>
      </c>
      <c r="BO97" s="2351" t="s">
        <v>4809</v>
      </c>
      <c r="BP97" s="2352" t="s">
        <v>4810</v>
      </c>
      <c r="BQ97" s="2353" t="s">
        <v>4811</v>
      </c>
      <c r="BR97" s="2354" t="s">
        <v>4812</v>
      </c>
      <c r="BS97" s="2355" t="s">
        <v>4813</v>
      </c>
      <c r="BT97" s="2356" t="s">
        <v>4814</v>
      </c>
      <c r="BU97" s="2357" t="s">
        <v>4815</v>
      </c>
      <c r="BV97" s="2358" t="s">
        <v>4816</v>
      </c>
      <c r="BY97" s="887"/>
      <c r="BZ97" s="1972" t="s">
        <v>2325</v>
      </c>
      <c r="CA97" s="1971" t="s">
        <v>2171</v>
      </c>
      <c r="CB97" s="1976">
        <v>0</v>
      </c>
      <c r="CC97" s="1977">
        <v>0</v>
      </c>
      <c r="CD97" s="1978">
        <v>255</v>
      </c>
      <c r="CE97"/>
      <c r="CF97" s="1267"/>
      <c r="CG97" s="810" t="s">
        <v>3077</v>
      </c>
      <c r="CH97" s="811" t="s">
        <v>3078</v>
      </c>
      <c r="CI97" s="812">
        <v>240</v>
      </c>
      <c r="CJ97" s="813">
        <v>230</v>
      </c>
      <c r="CK97" s="814">
        <v>140</v>
      </c>
      <c r="CL97"/>
      <c r="CM97" s="1649"/>
      <c r="CN97" s="1341" t="s">
        <v>3830</v>
      </c>
      <c r="CO97" s="811" t="s">
        <v>3831</v>
      </c>
      <c r="CP97" s="812">
        <v>139</v>
      </c>
      <c r="CQ97" s="813">
        <v>126</v>
      </c>
      <c r="CR97" s="814">
        <v>102</v>
      </c>
      <c r="CT97" s="216">
        <v>1</v>
      </c>
    </row>
    <row r="98" spans="66:98" ht="15" customHeight="1">
      <c r="BN98" s="2359" t="s">
        <v>4817</v>
      </c>
      <c r="BO98" s="2360" t="s">
        <v>4818</v>
      </c>
      <c r="BP98" s="2361" t="s">
        <v>4819</v>
      </c>
      <c r="BQ98" s="2362" t="s">
        <v>4820</v>
      </c>
      <c r="BR98" s="2363" t="s">
        <v>4821</v>
      </c>
      <c r="BS98" s="2364" t="s">
        <v>4822</v>
      </c>
      <c r="BT98" s="2365" t="s">
        <v>4823</v>
      </c>
      <c r="BU98" s="2366" t="s">
        <v>4824</v>
      </c>
      <c r="BV98" s="2367" t="s">
        <v>4825</v>
      </c>
      <c r="BY98" s="888"/>
      <c r="BZ98" s="1970" t="s">
        <v>2326</v>
      </c>
      <c r="CA98" s="1971" t="s">
        <v>2327</v>
      </c>
      <c r="CB98" s="1976">
        <v>77</v>
      </c>
      <c r="CC98" s="1977">
        <v>77</v>
      </c>
      <c r="CD98" s="1978">
        <v>255</v>
      </c>
      <c r="CE98"/>
      <c r="CF98" s="1268"/>
      <c r="CG98" s="810" t="s">
        <v>3079</v>
      </c>
      <c r="CH98" s="811" t="s">
        <v>3080</v>
      </c>
      <c r="CI98" s="812">
        <v>238</v>
      </c>
      <c r="CJ98" s="813">
        <v>232</v>
      </c>
      <c r="CK98" s="814">
        <v>170</v>
      </c>
      <c r="CL98"/>
      <c r="CM98" s="1650"/>
      <c r="CN98" s="1341" t="s">
        <v>3832</v>
      </c>
      <c r="CO98" s="811" t="s">
        <v>3833</v>
      </c>
      <c r="CP98" s="812">
        <v>140</v>
      </c>
      <c r="CQ98" s="813">
        <v>120</v>
      </c>
      <c r="CR98" s="814">
        <v>83</v>
      </c>
      <c r="CT98" s="216">
        <v>1</v>
      </c>
    </row>
    <row r="99" spans="66:98" ht="15" customHeight="1">
      <c r="BN99" s="2368" t="s">
        <v>4826</v>
      </c>
      <c r="BO99" s="2369" t="s">
        <v>4827</v>
      </c>
      <c r="BP99" s="2370" t="s">
        <v>4828</v>
      </c>
      <c r="BQ99" s="2371" t="s">
        <v>4829</v>
      </c>
      <c r="BR99" s="2372" t="s">
        <v>4830</v>
      </c>
      <c r="BS99" s="2373" t="s">
        <v>4831</v>
      </c>
      <c r="BT99" s="2374" t="s">
        <v>4832</v>
      </c>
      <c r="BU99" s="2375" t="s">
        <v>4833</v>
      </c>
      <c r="BV99" s="2376" t="s">
        <v>4834</v>
      </c>
      <c r="BY99" s="889"/>
      <c r="BZ99" s="1972" t="s">
        <v>2328</v>
      </c>
      <c r="CA99" s="1971" t="s">
        <v>2329</v>
      </c>
      <c r="CB99" s="1976">
        <v>196</v>
      </c>
      <c r="CC99" s="1977">
        <v>195</v>
      </c>
      <c r="CD99" s="1978">
        <v>221</v>
      </c>
      <c r="CE99"/>
      <c r="CF99" s="1269"/>
      <c r="CG99" s="818" t="s">
        <v>3081</v>
      </c>
      <c r="CH99" s="811" t="s">
        <v>3082</v>
      </c>
      <c r="CI99" s="812">
        <v>255</v>
      </c>
      <c r="CJ99" s="813">
        <v>244</v>
      </c>
      <c r="CK99" s="814">
        <v>141</v>
      </c>
      <c r="CL99"/>
      <c r="CM99" s="1651"/>
      <c r="CN99" s="1336" t="s">
        <v>3834</v>
      </c>
      <c r="CO99" s="811" t="s">
        <v>3835</v>
      </c>
      <c r="CP99" s="812">
        <v>118</v>
      </c>
      <c r="CQ99" s="813">
        <v>111</v>
      </c>
      <c r="CR99" s="814">
        <v>100</v>
      </c>
      <c r="CT99" s="216">
        <v>1</v>
      </c>
    </row>
    <row r="100" spans="66:98" ht="30">
      <c r="BN100" s="2377" t="s">
        <v>4835</v>
      </c>
      <c r="BO100" s="2378" t="s">
        <v>4836</v>
      </c>
      <c r="BP100" s="2379" t="s">
        <v>4837</v>
      </c>
      <c r="BQ100" s="2380" t="s">
        <v>4838</v>
      </c>
      <c r="BR100" s="2381" t="s">
        <v>4839</v>
      </c>
      <c r="BS100" s="2382" t="s">
        <v>4840</v>
      </c>
      <c r="BT100" s="2383" t="s">
        <v>4841</v>
      </c>
      <c r="BU100" s="2384" t="s">
        <v>4842</v>
      </c>
      <c r="BV100" s="2385" t="s">
        <v>4843</v>
      </c>
      <c r="BY100" s="890"/>
      <c r="BZ100" s="1970" t="s">
        <v>2330</v>
      </c>
      <c r="CA100" s="1971" t="s">
        <v>2331</v>
      </c>
      <c r="CB100" s="1976">
        <v>217</v>
      </c>
      <c r="CC100" s="1977">
        <v>217</v>
      </c>
      <c r="CD100" s="1978">
        <v>243</v>
      </c>
      <c r="CE100"/>
      <c r="CF100" s="1270"/>
      <c r="CG100" s="810" t="s">
        <v>3083</v>
      </c>
      <c r="CH100" s="811" t="s">
        <v>3084</v>
      </c>
      <c r="CI100" s="812">
        <v>255</v>
      </c>
      <c r="CJ100" s="813">
        <v>246</v>
      </c>
      <c r="CK100" s="814">
        <v>143</v>
      </c>
      <c r="CL100"/>
      <c r="CM100" s="1652"/>
      <c r="CN100" s="1336" t="s">
        <v>3836</v>
      </c>
      <c r="CO100" s="811" t="s">
        <v>3837</v>
      </c>
      <c r="CP100" s="812">
        <v>107</v>
      </c>
      <c r="CQ100" s="813">
        <v>87</v>
      </c>
      <c r="CR100" s="814">
        <v>49</v>
      </c>
      <c r="CT100" s="216">
        <v>1</v>
      </c>
    </row>
    <row r="101" spans="66:98" ht="15" customHeight="1">
      <c r="BN101" s="2386" t="s">
        <v>4844</v>
      </c>
      <c r="BO101" s="2387" t="s">
        <v>4845</v>
      </c>
      <c r="BP101" s="2388" t="s">
        <v>4846</v>
      </c>
      <c r="BQ101" s="2389" t="s">
        <v>4847</v>
      </c>
      <c r="BR101" s="2390" t="s">
        <v>4848</v>
      </c>
      <c r="BS101" s="2391" t="s">
        <v>4849</v>
      </c>
      <c r="BT101" s="2392" t="s">
        <v>4850</v>
      </c>
      <c r="BU101" s="2393" t="s">
        <v>4851</v>
      </c>
      <c r="BV101" s="2394" t="s">
        <v>4852</v>
      </c>
      <c r="BY101" s="891"/>
      <c r="BZ101" s="1972" t="s">
        <v>2332</v>
      </c>
      <c r="CA101" s="1971" t="s">
        <v>2333</v>
      </c>
      <c r="CB101" s="1976">
        <v>204</v>
      </c>
      <c r="CC101" s="1977">
        <v>204</v>
      </c>
      <c r="CD101" s="1978">
        <v>255</v>
      </c>
      <c r="CE101"/>
      <c r="CF101" s="1271"/>
      <c r="CG101" s="810" t="s">
        <v>3085</v>
      </c>
      <c r="CH101" s="811" t="s">
        <v>3086</v>
      </c>
      <c r="CI101" s="812">
        <v>238</v>
      </c>
      <c r="CJ101" s="813">
        <v>233</v>
      </c>
      <c r="CK101" s="814">
        <v>191</v>
      </c>
      <c r="CL101"/>
      <c r="CM101" s="1653"/>
      <c r="CN101" s="1336" t="s">
        <v>3838</v>
      </c>
      <c r="CO101" s="811" t="s">
        <v>3839</v>
      </c>
      <c r="CP101" s="812">
        <v>97</v>
      </c>
      <c r="CQ101" s="813">
        <v>78</v>
      </c>
      <c r="CR101" s="814">
        <v>26</v>
      </c>
      <c r="CT101" s="216">
        <v>1</v>
      </c>
    </row>
    <row r="102" spans="66:98" ht="15" customHeight="1">
      <c r="BN102" s="2395" t="s">
        <v>4853</v>
      </c>
      <c r="BO102" s="2396" t="s">
        <v>4854</v>
      </c>
      <c r="BP102" s="2397" t="s">
        <v>4855</v>
      </c>
      <c r="BQ102" s="2398" t="s">
        <v>4856</v>
      </c>
      <c r="BR102" s="2399" t="s">
        <v>4857</v>
      </c>
      <c r="BS102" s="2400" t="s">
        <v>4858</v>
      </c>
      <c r="BT102" s="2401" t="s">
        <v>4859</v>
      </c>
      <c r="BU102" s="2402" t="s">
        <v>4860</v>
      </c>
      <c r="BV102" s="2403" t="s">
        <v>4861</v>
      </c>
      <c r="BY102" s="892"/>
      <c r="BZ102" s="1972" t="s">
        <v>2334</v>
      </c>
      <c r="CA102" s="1971" t="s">
        <v>2335</v>
      </c>
      <c r="CB102" s="1976">
        <v>233</v>
      </c>
      <c r="CC102" s="1977">
        <v>233</v>
      </c>
      <c r="CD102" s="1978">
        <v>237</v>
      </c>
      <c r="CE102"/>
      <c r="CF102" s="1272"/>
      <c r="CG102" s="818" t="s">
        <v>3087</v>
      </c>
      <c r="CH102" s="811" t="s">
        <v>3088</v>
      </c>
      <c r="CI102" s="812">
        <v>251</v>
      </c>
      <c r="CJ102" s="813">
        <v>242</v>
      </c>
      <c r="CK102" s="814">
        <v>183</v>
      </c>
      <c r="CL102"/>
      <c r="CM102" s="1654"/>
      <c r="CN102" s="1336" t="s">
        <v>3840</v>
      </c>
      <c r="CO102" s="811" t="s">
        <v>3841</v>
      </c>
      <c r="CP102" s="812">
        <v>70</v>
      </c>
      <c r="CQ102" s="813">
        <v>63</v>
      </c>
      <c r="CR102" s="814">
        <v>50</v>
      </c>
      <c r="CT102" s="216">
        <v>1</v>
      </c>
    </row>
    <row r="103" spans="66:98">
      <c r="BN103" s="2404" t="s">
        <v>4862</v>
      </c>
      <c r="BO103" s="2405" t="s">
        <v>4863</v>
      </c>
      <c r="BP103" s="2406" t="s">
        <v>4864</v>
      </c>
      <c r="BQ103" s="2407" t="s">
        <v>4865</v>
      </c>
      <c r="BR103" s="2408" t="s">
        <v>4866</v>
      </c>
      <c r="BS103" s="2409" t="s">
        <v>4867</v>
      </c>
      <c r="BT103" s="2410" t="s">
        <v>4868</v>
      </c>
      <c r="BU103" s="2411" t="s">
        <v>4869</v>
      </c>
      <c r="BV103" s="2412" t="s">
        <v>4870</v>
      </c>
      <c r="BY103" s="893"/>
      <c r="BZ103" s="1970" t="s">
        <v>2336</v>
      </c>
      <c r="CA103" s="1971" t="s">
        <v>2337</v>
      </c>
      <c r="CB103" s="1976">
        <v>230</v>
      </c>
      <c r="CC103" s="1977">
        <v>230</v>
      </c>
      <c r="CD103" s="1978">
        <v>250</v>
      </c>
      <c r="CE103"/>
      <c r="CF103" s="1273"/>
      <c r="CG103" s="818" t="s">
        <v>3089</v>
      </c>
      <c r="CH103" s="811" t="s">
        <v>3090</v>
      </c>
      <c r="CI103" s="812">
        <v>253</v>
      </c>
      <c r="CJ103" s="813">
        <v>241</v>
      </c>
      <c r="CK103" s="814">
        <v>184</v>
      </c>
      <c r="CL103"/>
      <c r="CM103" s="1655"/>
      <c r="CN103" s="1336" t="s">
        <v>3842</v>
      </c>
      <c r="CO103" s="811" t="s">
        <v>3843</v>
      </c>
      <c r="CP103" s="812">
        <v>41</v>
      </c>
      <c r="CQ103" s="813">
        <v>33</v>
      </c>
      <c r="CR103" s="814">
        <v>7</v>
      </c>
      <c r="CT103" s="216">
        <v>1</v>
      </c>
    </row>
    <row r="104" spans="66:98">
      <c r="BN104" s="2413" t="s">
        <v>4871</v>
      </c>
      <c r="BO104" s="2414" t="s">
        <v>4872</v>
      </c>
      <c r="BP104" s="2415" t="s">
        <v>4873</v>
      </c>
      <c r="BQ104" s="2416" t="s">
        <v>4874</v>
      </c>
      <c r="BR104" s="2417" t="s">
        <v>4875</v>
      </c>
      <c r="BS104" s="2418" t="s">
        <v>4876</v>
      </c>
      <c r="BT104" s="2419" t="s">
        <v>4877</v>
      </c>
      <c r="BU104" s="2420" t="s">
        <v>4878</v>
      </c>
      <c r="BV104" s="2421" t="s">
        <v>4879</v>
      </c>
      <c r="BY104" s="894"/>
      <c r="BZ104" s="1970" t="s">
        <v>2338</v>
      </c>
      <c r="CA104" s="1971" t="s">
        <v>2339</v>
      </c>
      <c r="CB104" s="1976">
        <v>248</v>
      </c>
      <c r="CC104" s="1977">
        <v>248</v>
      </c>
      <c r="CD104" s="1978">
        <v>255</v>
      </c>
      <c r="CE104"/>
      <c r="CF104" s="1274"/>
      <c r="CG104" s="810" t="s">
        <v>3091</v>
      </c>
      <c r="CH104" s="811" t="s">
        <v>3092</v>
      </c>
      <c r="CI104" s="812">
        <v>238</v>
      </c>
      <c r="CJ104" s="813">
        <v>232</v>
      </c>
      <c r="CK104" s="814">
        <v>205</v>
      </c>
      <c r="CL104"/>
      <c r="CM104" s="1656"/>
      <c r="CN104" s="1341" t="s">
        <v>3844</v>
      </c>
      <c r="CO104" s="811" t="s">
        <v>3845</v>
      </c>
      <c r="CP104" s="812">
        <v>255</v>
      </c>
      <c r="CQ104" s="813">
        <v>165</v>
      </c>
      <c r="CR104" s="814">
        <v>0</v>
      </c>
      <c r="CT104" s="216">
        <v>1</v>
      </c>
    </row>
    <row r="105" spans="66:98" ht="30">
      <c r="BN105" s="2422" t="s">
        <v>4880</v>
      </c>
      <c r="BO105" s="2423" t="s">
        <v>4881</v>
      </c>
      <c r="BP105" s="2424" t="s">
        <v>4882</v>
      </c>
      <c r="BQ105" s="2425" t="s">
        <v>4883</v>
      </c>
      <c r="BR105" s="2426" t="s">
        <v>4884</v>
      </c>
      <c r="BS105" s="2427" t="s">
        <v>4885</v>
      </c>
      <c r="BT105" s="2428" t="s">
        <v>4886</v>
      </c>
      <c r="BU105" s="2429" t="s">
        <v>4887</v>
      </c>
      <c r="BV105" s="2430" t="s">
        <v>4888</v>
      </c>
      <c r="BY105" s="895"/>
      <c r="BZ105" s="1970" t="s">
        <v>2340</v>
      </c>
      <c r="CA105" s="1971" t="s">
        <v>2341</v>
      </c>
      <c r="CB105" s="1976">
        <v>0</v>
      </c>
      <c r="CC105" s="1977">
        <v>0</v>
      </c>
      <c r="CD105" s="1978">
        <v>238</v>
      </c>
      <c r="CE105"/>
      <c r="CF105" s="1275"/>
      <c r="CG105" s="810" t="s">
        <v>3093</v>
      </c>
      <c r="CH105" s="811" t="s">
        <v>3094</v>
      </c>
      <c r="CI105" s="812">
        <v>255</v>
      </c>
      <c r="CJ105" s="813">
        <v>250</v>
      </c>
      <c r="CK105" s="814">
        <v>205</v>
      </c>
      <c r="CL105"/>
      <c r="CM105" s="1657"/>
      <c r="CN105" s="1341" t="s">
        <v>3846</v>
      </c>
      <c r="CO105" s="811" t="s">
        <v>3847</v>
      </c>
      <c r="CP105" s="812">
        <v>244</v>
      </c>
      <c r="CQ105" s="813">
        <v>164</v>
      </c>
      <c r="CR105" s="814">
        <v>96</v>
      </c>
      <c r="CT105" s="216">
        <v>1</v>
      </c>
    </row>
    <row r="106" spans="66:98" ht="15" customHeight="1">
      <c r="BN106" s="2431" t="s">
        <v>4889</v>
      </c>
      <c r="BO106" s="2432" t="s">
        <v>4890</v>
      </c>
      <c r="BP106" s="2433" t="s">
        <v>4891</v>
      </c>
      <c r="BQ106" s="2434" t="s">
        <v>4892</v>
      </c>
      <c r="BR106" s="2435" t="s">
        <v>4893</v>
      </c>
      <c r="BS106" s="2436" t="s">
        <v>4894</v>
      </c>
      <c r="BT106" s="2437" t="s">
        <v>4895</v>
      </c>
      <c r="BU106" s="2438" t="s">
        <v>4896</v>
      </c>
      <c r="BV106" s="2439" t="s">
        <v>4897</v>
      </c>
      <c r="BY106" s="896"/>
      <c r="BZ106" s="1972" t="s">
        <v>2342</v>
      </c>
      <c r="CA106" s="1971" t="s">
        <v>2343</v>
      </c>
      <c r="CB106" s="1976">
        <v>96</v>
      </c>
      <c r="CC106" s="1977">
        <v>80</v>
      </c>
      <c r="CD106" s="1978">
        <v>220</v>
      </c>
      <c r="CE106"/>
      <c r="CF106" s="1276"/>
      <c r="CG106" s="818" t="s">
        <v>3095</v>
      </c>
      <c r="CH106" s="811" t="s">
        <v>3096</v>
      </c>
      <c r="CI106" s="812">
        <v>254</v>
      </c>
      <c r="CJ106" s="813">
        <v>253</v>
      </c>
      <c r="CK106" s="814">
        <v>240</v>
      </c>
      <c r="CL106"/>
      <c r="CM106" s="1658"/>
      <c r="CN106" s="1336" t="s">
        <v>3848</v>
      </c>
      <c r="CO106" s="811" t="s">
        <v>3849</v>
      </c>
      <c r="CP106" s="812">
        <v>254</v>
      </c>
      <c r="CQ106" s="813">
        <v>163</v>
      </c>
      <c r="CR106" s="814">
        <v>71</v>
      </c>
      <c r="CT106" s="216">
        <v>1</v>
      </c>
    </row>
    <row r="107" spans="66:98" ht="15" customHeight="1">
      <c r="BN107" s="2440" t="s">
        <v>4898</v>
      </c>
      <c r="BO107" s="2441" t="s">
        <v>4899</v>
      </c>
      <c r="BP107" s="2442" t="s">
        <v>4900</v>
      </c>
      <c r="BQ107" s="2443" t="s">
        <v>4901</v>
      </c>
      <c r="BR107" s="2444" t="s">
        <v>4902</v>
      </c>
      <c r="BS107" s="2445" t="s">
        <v>4903</v>
      </c>
      <c r="BT107" s="2446" t="s">
        <v>4904</v>
      </c>
      <c r="BU107" s="2447" t="s">
        <v>4905</v>
      </c>
      <c r="BV107" s="2448" t="s">
        <v>4906</v>
      </c>
      <c r="BY107" s="897"/>
      <c r="BZ107" s="1970" t="s">
        <v>2344</v>
      </c>
      <c r="CA107" s="1971" t="s">
        <v>2345</v>
      </c>
      <c r="CB107" s="1976">
        <v>0</v>
      </c>
      <c r="CC107" s="1977">
        <v>0</v>
      </c>
      <c r="CD107" s="1978">
        <v>205</v>
      </c>
      <c r="CE107"/>
      <c r="CF107" s="1277"/>
      <c r="CG107" s="818" t="s">
        <v>3097</v>
      </c>
      <c r="CH107" s="811" t="s">
        <v>3098</v>
      </c>
      <c r="CI107" s="812">
        <v>193</v>
      </c>
      <c r="CJ107" s="813">
        <v>191</v>
      </c>
      <c r="CK107" s="814">
        <v>177</v>
      </c>
      <c r="CL107"/>
      <c r="CM107" s="1659"/>
      <c r="CN107" s="1341" t="s">
        <v>3850</v>
      </c>
      <c r="CO107" s="811" t="s">
        <v>3851</v>
      </c>
      <c r="CP107" s="812">
        <v>255</v>
      </c>
      <c r="CQ107" s="813">
        <v>165</v>
      </c>
      <c r="CR107" s="814">
        <v>79</v>
      </c>
      <c r="CT107" s="216">
        <v>1</v>
      </c>
    </row>
    <row r="108" spans="66:98" ht="30">
      <c r="BN108" s="2449" t="s">
        <v>4907</v>
      </c>
      <c r="BO108" s="2450" t="s">
        <v>4908</v>
      </c>
      <c r="BP108" s="2451" t="s">
        <v>4909</v>
      </c>
      <c r="BQ108" s="2452" t="s">
        <v>4910</v>
      </c>
      <c r="BR108" s="2453" t="s">
        <v>4911</v>
      </c>
      <c r="BS108" s="2454" t="s">
        <v>4912</v>
      </c>
      <c r="BT108" s="2455" t="s">
        <v>4913</v>
      </c>
      <c r="BU108" s="2456" t="s">
        <v>4914</v>
      </c>
      <c r="BV108" s="2457" t="s">
        <v>4915</v>
      </c>
      <c r="BY108" s="898"/>
      <c r="BZ108" s="1970" t="s">
        <v>2346</v>
      </c>
      <c r="CA108" s="1971" t="s">
        <v>2347</v>
      </c>
      <c r="CB108" s="1976">
        <v>89</v>
      </c>
      <c r="CC108" s="1977">
        <v>89</v>
      </c>
      <c r="CD108" s="1978">
        <v>171</v>
      </c>
      <c r="CE108"/>
      <c r="CF108" s="1278"/>
      <c r="CG108" s="818" t="s">
        <v>3099</v>
      </c>
      <c r="CH108" s="811" t="s">
        <v>3100</v>
      </c>
      <c r="CI108" s="812">
        <v>239</v>
      </c>
      <c r="CJ108" s="813">
        <v>216</v>
      </c>
      <c r="CK108" s="814">
        <v>7</v>
      </c>
      <c r="CL108"/>
      <c r="CM108" s="1660"/>
      <c r="CN108" s="1341" t="s">
        <v>3852</v>
      </c>
      <c r="CO108" s="811" t="s">
        <v>3853</v>
      </c>
      <c r="CP108" s="812">
        <v>205</v>
      </c>
      <c r="CQ108" s="813">
        <v>197</v>
      </c>
      <c r="CR108" s="814">
        <v>191</v>
      </c>
      <c r="CT108" s="216">
        <v>1</v>
      </c>
    </row>
    <row r="109" spans="66:98" ht="30">
      <c r="BN109" s="2458" t="s">
        <v>4916</v>
      </c>
      <c r="BO109" s="2459" t="s">
        <v>4917</v>
      </c>
      <c r="BP109" s="2460" t="s">
        <v>4918</v>
      </c>
      <c r="BQ109" s="2461" t="s">
        <v>4919</v>
      </c>
      <c r="BR109" s="2462" t="s">
        <v>4920</v>
      </c>
      <c r="BS109" s="2463" t="s">
        <v>4921</v>
      </c>
      <c r="BT109" s="2464" t="s">
        <v>4922</v>
      </c>
      <c r="BU109" s="2465" t="s">
        <v>4923</v>
      </c>
      <c r="BV109" s="2466" t="s">
        <v>4924</v>
      </c>
      <c r="BY109" s="899"/>
      <c r="BZ109" s="1972" t="s">
        <v>2348</v>
      </c>
      <c r="CA109" s="1971" t="s">
        <v>2349</v>
      </c>
      <c r="CB109" s="1976">
        <v>84</v>
      </c>
      <c r="CC109" s="1977">
        <v>90</v>
      </c>
      <c r="CD109" s="1978">
        <v>167</v>
      </c>
      <c r="CE109"/>
      <c r="CF109" s="1279"/>
      <c r="CG109" s="818" t="s">
        <v>3101</v>
      </c>
      <c r="CH109" s="811" t="s">
        <v>3102</v>
      </c>
      <c r="CI109" s="812">
        <v>232</v>
      </c>
      <c r="CJ109" s="813">
        <v>214</v>
      </c>
      <c r="CK109" s="814">
        <v>48</v>
      </c>
      <c r="CL109"/>
      <c r="CM109" s="1661"/>
      <c r="CN109" s="1336" t="s">
        <v>3854</v>
      </c>
      <c r="CO109" s="811" t="s">
        <v>3855</v>
      </c>
      <c r="CP109" s="812">
        <v>250</v>
      </c>
      <c r="CQ109" s="813">
        <v>181</v>
      </c>
      <c r="CR109" s="814">
        <v>127</v>
      </c>
      <c r="CT109" s="216">
        <v>1</v>
      </c>
    </row>
    <row r="110" spans="66:98" ht="15" customHeight="1">
      <c r="BN110" s="2467" t="s">
        <v>4925</v>
      </c>
      <c r="BO110" s="2468" t="s">
        <v>4926</v>
      </c>
      <c r="BP110" s="2469" t="s">
        <v>4927</v>
      </c>
      <c r="BQ110" s="2470" t="s">
        <v>4928</v>
      </c>
      <c r="BR110" s="2471" t="s">
        <v>4929</v>
      </c>
      <c r="BS110" s="2472" t="s">
        <v>4930</v>
      </c>
      <c r="BT110" s="2473" t="s">
        <v>4931</v>
      </c>
      <c r="BU110" s="2474" t="s">
        <v>4932</v>
      </c>
      <c r="BV110" s="2475" t="s">
        <v>4933</v>
      </c>
      <c r="BY110" s="900"/>
      <c r="BZ110" s="1972" t="s">
        <v>2350</v>
      </c>
      <c r="CA110" s="1971" t="s">
        <v>2351</v>
      </c>
      <c r="CB110" s="1976">
        <v>1</v>
      </c>
      <c r="CC110" s="1977">
        <v>49</v>
      </c>
      <c r="CD110" s="1978">
        <v>180</v>
      </c>
      <c r="CE110"/>
      <c r="CF110" s="1280"/>
      <c r="CG110" s="810" t="s">
        <v>3103</v>
      </c>
      <c r="CH110" s="811" t="s">
        <v>3104</v>
      </c>
      <c r="CI110" s="812">
        <v>205</v>
      </c>
      <c r="CJ110" s="813">
        <v>198</v>
      </c>
      <c r="CK110" s="814">
        <v>115</v>
      </c>
      <c r="CL110"/>
      <c r="CM110" s="1662"/>
      <c r="CN110" s="1336" t="s">
        <v>3856</v>
      </c>
      <c r="CO110" s="811" t="s">
        <v>3857</v>
      </c>
      <c r="CP110" s="812">
        <v>233</v>
      </c>
      <c r="CQ110" s="813">
        <v>201</v>
      </c>
      <c r="CR110" s="814">
        <v>177</v>
      </c>
      <c r="CT110" s="216">
        <v>1</v>
      </c>
    </row>
    <row r="111" spans="66:98" ht="15" customHeight="1">
      <c r="BN111" s="2476" t="s">
        <v>4934</v>
      </c>
      <c r="BO111" s="2477" t="s">
        <v>4935</v>
      </c>
      <c r="BP111" s="2478" t="s">
        <v>4936</v>
      </c>
      <c r="BQ111" s="2479" t="s">
        <v>4937</v>
      </c>
      <c r="BR111" s="2480" t="s">
        <v>4938</v>
      </c>
      <c r="BS111" s="2481" t="s">
        <v>4939</v>
      </c>
      <c r="BT111" s="2482" t="s">
        <v>4940</v>
      </c>
      <c r="BU111" s="2483" t="s">
        <v>4941</v>
      </c>
      <c r="BV111" s="2484" t="s">
        <v>4942</v>
      </c>
      <c r="BY111" s="901"/>
      <c r="BZ111" s="1970" t="s">
        <v>2352</v>
      </c>
      <c r="CA111" s="1971" t="s">
        <v>2353</v>
      </c>
      <c r="CB111" s="1976">
        <v>0</v>
      </c>
      <c r="CC111" s="1977">
        <v>0</v>
      </c>
      <c r="CD111" s="1978">
        <v>156</v>
      </c>
      <c r="CE111"/>
      <c r="CF111" s="1281"/>
      <c r="CG111" s="818" t="s">
        <v>3105</v>
      </c>
      <c r="CH111" s="811" t="s">
        <v>3106</v>
      </c>
      <c r="CI111" s="812">
        <v>220</v>
      </c>
      <c r="CJ111" s="813">
        <v>211</v>
      </c>
      <c r="CK111" s="814">
        <v>0</v>
      </c>
      <c r="CL111"/>
      <c r="CM111" s="1663"/>
      <c r="CN111" s="1341" t="s">
        <v>3858</v>
      </c>
      <c r="CO111" s="811" t="s">
        <v>3859</v>
      </c>
      <c r="CP111" s="812">
        <v>238</v>
      </c>
      <c r="CQ111" s="813">
        <v>203</v>
      </c>
      <c r="CR111" s="814">
        <v>173</v>
      </c>
      <c r="CT111" s="216">
        <v>1</v>
      </c>
    </row>
    <row r="112" spans="66:98">
      <c r="BN112" s="2485" t="s">
        <v>4943</v>
      </c>
      <c r="BO112" s="2486" t="s">
        <v>4944</v>
      </c>
      <c r="BP112" s="2487" t="s">
        <v>4945</v>
      </c>
      <c r="BQ112" s="2488" t="s">
        <v>4946</v>
      </c>
      <c r="BR112" s="2489" t="s">
        <v>4947</v>
      </c>
      <c r="BS112" s="2490" t="s">
        <v>4948</v>
      </c>
      <c r="BT112" s="2491" t="s">
        <v>4949</v>
      </c>
      <c r="BU112" s="2492" t="s">
        <v>4950</v>
      </c>
      <c r="BV112" s="2493" t="s">
        <v>4951</v>
      </c>
      <c r="BY112" s="902"/>
      <c r="BZ112" s="1972" t="s">
        <v>2354</v>
      </c>
      <c r="CA112" s="1971" t="s">
        <v>2355</v>
      </c>
      <c r="CB112" s="1976">
        <v>27</v>
      </c>
      <c r="CC112" s="1977">
        <v>1</v>
      </c>
      <c r="CD112" s="1978">
        <v>155</v>
      </c>
      <c r="CE112"/>
      <c r="CF112" s="1282"/>
      <c r="CG112" s="818" t="s">
        <v>3107</v>
      </c>
      <c r="CH112" s="811" t="s">
        <v>3108</v>
      </c>
      <c r="CI112" s="812">
        <v>185</v>
      </c>
      <c r="CJ112" s="813">
        <v>181</v>
      </c>
      <c r="CK112" s="814">
        <v>125</v>
      </c>
      <c r="CL112"/>
      <c r="CM112" s="1664"/>
      <c r="CN112" s="1341" t="s">
        <v>3860</v>
      </c>
      <c r="CO112" s="811" t="s">
        <v>3861</v>
      </c>
      <c r="CP112" s="812">
        <v>245</v>
      </c>
      <c r="CQ112" s="813">
        <v>204</v>
      </c>
      <c r="CR112" s="814">
        <v>176</v>
      </c>
      <c r="CT112" s="216">
        <v>1</v>
      </c>
    </row>
    <row r="113" spans="66:98" ht="15" customHeight="1">
      <c r="BN113" s="2494" t="s">
        <v>4952</v>
      </c>
      <c r="BO113" s="2495" t="s">
        <v>4953</v>
      </c>
      <c r="BP113" s="2496" t="s">
        <v>4954</v>
      </c>
      <c r="BQ113" s="2497" t="s">
        <v>4955</v>
      </c>
      <c r="BR113" s="2498" t="s">
        <v>4956</v>
      </c>
      <c r="BS113" s="2499" t="s">
        <v>4957</v>
      </c>
      <c r="BT113" s="2500" t="s">
        <v>4958</v>
      </c>
      <c r="BU113" s="2501" t="s">
        <v>4959</v>
      </c>
      <c r="BV113" s="2502" t="s">
        <v>4960</v>
      </c>
      <c r="BY113" s="903"/>
      <c r="BZ113" s="1972" t="s">
        <v>2356</v>
      </c>
      <c r="CA113" s="1971" t="s">
        <v>2357</v>
      </c>
      <c r="CB113" s="1976">
        <v>78</v>
      </c>
      <c r="CC113" s="1977">
        <v>81</v>
      </c>
      <c r="CD113" s="1978">
        <v>128</v>
      </c>
      <c r="CE113"/>
      <c r="CF113" s="1283"/>
      <c r="CG113" s="818" t="s">
        <v>3109</v>
      </c>
      <c r="CH113" s="811" t="s">
        <v>3110</v>
      </c>
      <c r="CI113" s="812">
        <v>185</v>
      </c>
      <c r="CJ113" s="813">
        <v>178</v>
      </c>
      <c r="CK113" s="814">
        <v>118</v>
      </c>
      <c r="CL113"/>
      <c r="CM113" s="1665"/>
      <c r="CN113" s="1336" t="s">
        <v>3862</v>
      </c>
      <c r="CO113" s="811" t="s">
        <v>3863</v>
      </c>
      <c r="CP113" s="812">
        <v>236</v>
      </c>
      <c r="CQ113" s="813">
        <v>213</v>
      </c>
      <c r="CR113" s="814">
        <v>197</v>
      </c>
      <c r="CT113" s="216">
        <v>1</v>
      </c>
    </row>
    <row r="114" spans="66:98" ht="15" customHeight="1">
      <c r="BN114" s="2503" t="s">
        <v>4961</v>
      </c>
      <c r="BO114" s="2504" t="s">
        <v>4962</v>
      </c>
      <c r="BP114" s="2505" t="s">
        <v>4963</v>
      </c>
      <c r="BQ114" s="2506" t="s">
        <v>4964</v>
      </c>
      <c r="BR114" s="2507" t="s">
        <v>4965</v>
      </c>
      <c r="BS114" s="2508" t="s">
        <v>4966</v>
      </c>
      <c r="BT114" s="2509" t="s">
        <v>4967</v>
      </c>
      <c r="BU114" s="2510" t="s">
        <v>4968</v>
      </c>
      <c r="BV114" s="2511" t="s">
        <v>4969</v>
      </c>
      <c r="BY114" s="904"/>
      <c r="BZ114" s="1970" t="s">
        <v>2358</v>
      </c>
      <c r="CA114" s="1971" t="s">
        <v>2359</v>
      </c>
      <c r="CB114" s="1976">
        <v>35</v>
      </c>
      <c r="CC114" s="1977">
        <v>35</v>
      </c>
      <c r="CD114" s="1978">
        <v>142</v>
      </c>
      <c r="CE114"/>
      <c r="CF114" s="1284"/>
      <c r="CG114" s="810" t="s">
        <v>3111</v>
      </c>
      <c r="CH114" s="811" t="s">
        <v>3112</v>
      </c>
      <c r="CI114" s="812">
        <v>189</v>
      </c>
      <c r="CJ114" s="813">
        <v>183</v>
      </c>
      <c r="CK114" s="814">
        <v>107</v>
      </c>
      <c r="CL114"/>
      <c r="CM114" s="1666"/>
      <c r="CN114" s="1341" t="s">
        <v>3864</v>
      </c>
      <c r="CO114" s="811" t="s">
        <v>3865</v>
      </c>
      <c r="CP114" s="812">
        <v>255</v>
      </c>
      <c r="CQ114" s="813">
        <v>218</v>
      </c>
      <c r="CR114" s="814">
        <v>185</v>
      </c>
      <c r="CT114" s="216">
        <v>1</v>
      </c>
    </row>
    <row r="115" spans="66:98" ht="30">
      <c r="BN115" s="2512" t="s">
        <v>4970</v>
      </c>
      <c r="BO115" s="2513" t="s">
        <v>4971</v>
      </c>
      <c r="BP115" s="2514" t="s">
        <v>4972</v>
      </c>
      <c r="BQ115" s="2515" t="s">
        <v>4973</v>
      </c>
      <c r="BR115" s="2516" t="s">
        <v>4974</v>
      </c>
      <c r="BS115" s="2517" t="s">
        <v>4975</v>
      </c>
      <c r="BT115" s="2518" t="s">
        <v>4976</v>
      </c>
      <c r="BU115" s="2519" t="s">
        <v>4977</v>
      </c>
      <c r="BV115" s="2520" t="s">
        <v>4978</v>
      </c>
      <c r="BY115" s="905"/>
      <c r="BZ115" s="1970" t="s">
        <v>2360</v>
      </c>
      <c r="CA115" s="1971" t="s">
        <v>2361</v>
      </c>
      <c r="CB115" s="1976">
        <v>0</v>
      </c>
      <c r="CC115" s="1977">
        <v>0</v>
      </c>
      <c r="CD115" s="1978">
        <v>139</v>
      </c>
      <c r="CE115"/>
      <c r="CF115" s="1285"/>
      <c r="CG115" s="818" t="s">
        <v>3113</v>
      </c>
      <c r="CH115" s="811" t="s">
        <v>3114</v>
      </c>
      <c r="CI115" s="812">
        <v>175</v>
      </c>
      <c r="CJ115" s="813">
        <v>167</v>
      </c>
      <c r="CK115" s="814">
        <v>123</v>
      </c>
      <c r="CL115"/>
      <c r="CM115" s="1667"/>
      <c r="CN115" s="1341" t="s">
        <v>3866</v>
      </c>
      <c r="CO115" s="811" t="s">
        <v>3867</v>
      </c>
      <c r="CP115" s="812">
        <v>238</v>
      </c>
      <c r="CQ115" s="813">
        <v>229</v>
      </c>
      <c r="CR115" s="814">
        <v>222</v>
      </c>
      <c r="CT115" s="216">
        <v>1</v>
      </c>
    </row>
    <row r="116" spans="66:98" ht="15" customHeight="1">
      <c r="BN116" s="2521" t="s">
        <v>4979</v>
      </c>
      <c r="BO116" s="2522" t="s">
        <v>4980</v>
      </c>
      <c r="BP116" s="2523" t="s">
        <v>4981</v>
      </c>
      <c r="BQ116" s="2524" t="s">
        <v>4982</v>
      </c>
      <c r="BR116" s="2525" t="s">
        <v>4983</v>
      </c>
      <c r="BS116" s="2526" t="s">
        <v>4984</v>
      </c>
      <c r="BT116" s="2527" t="s">
        <v>4985</v>
      </c>
      <c r="BU116" s="2528" t="s">
        <v>4986</v>
      </c>
      <c r="BV116" s="2529" t="s">
        <v>4987</v>
      </c>
      <c r="BY116" s="906"/>
      <c r="BZ116" s="1970" t="s">
        <v>2362</v>
      </c>
      <c r="CA116" s="1971" t="s">
        <v>2363</v>
      </c>
      <c r="CB116" s="1976">
        <v>36</v>
      </c>
      <c r="CC116" s="1977">
        <v>24</v>
      </c>
      <c r="CD116" s="1978">
        <v>130</v>
      </c>
      <c r="CE116"/>
      <c r="CF116" s="1286"/>
      <c r="CG116" s="818" t="s">
        <v>3115</v>
      </c>
      <c r="CH116" s="811" t="s">
        <v>3116</v>
      </c>
      <c r="CI116" s="812">
        <v>185</v>
      </c>
      <c r="CJ116" s="813">
        <v>180</v>
      </c>
      <c r="CK116" s="814">
        <v>89</v>
      </c>
      <c r="CL116"/>
      <c r="CM116" s="1668"/>
      <c r="CN116" s="1341" t="s">
        <v>3868</v>
      </c>
      <c r="CO116" s="811" t="s">
        <v>3869</v>
      </c>
      <c r="CP116" s="812">
        <v>255</v>
      </c>
      <c r="CQ116" s="813">
        <v>245</v>
      </c>
      <c r="CR116" s="814">
        <v>238</v>
      </c>
      <c r="CT116" s="216">
        <v>1</v>
      </c>
    </row>
    <row r="117" spans="66:98" ht="15" customHeight="1">
      <c r="BN117" s="2530" t="s">
        <v>4988</v>
      </c>
      <c r="BO117" s="2531" t="s">
        <v>4989</v>
      </c>
      <c r="BP117" s="2532" t="s">
        <v>4990</v>
      </c>
      <c r="BQ117" s="2533" t="s">
        <v>4991</v>
      </c>
      <c r="BR117" s="2534" t="s">
        <v>4992</v>
      </c>
      <c r="BS117" s="2535" t="s">
        <v>4993</v>
      </c>
      <c r="BT117" s="2536" t="s">
        <v>4994</v>
      </c>
      <c r="BU117" s="2537" t="s">
        <v>4995</v>
      </c>
      <c r="BV117" s="2538" t="s">
        <v>4996</v>
      </c>
      <c r="BY117" s="907"/>
      <c r="BZ117" s="1970" t="s">
        <v>2364</v>
      </c>
      <c r="CA117" s="1971" t="s">
        <v>2365</v>
      </c>
      <c r="CB117" s="1976">
        <v>0</v>
      </c>
      <c r="CC117" s="1977">
        <v>0</v>
      </c>
      <c r="CD117" s="1978">
        <v>128</v>
      </c>
      <c r="CE117"/>
      <c r="CF117" s="1287"/>
      <c r="CG117" s="818" t="s">
        <v>3117</v>
      </c>
      <c r="CH117" s="811" t="s">
        <v>3118</v>
      </c>
      <c r="CI117" s="812">
        <v>190</v>
      </c>
      <c r="CJ117" s="813">
        <v>183</v>
      </c>
      <c r="CK117" s="814">
        <v>46</v>
      </c>
      <c r="CL117"/>
      <c r="CM117" s="1669"/>
      <c r="CN117" s="1341" t="s">
        <v>3870</v>
      </c>
      <c r="CO117" s="811" t="s">
        <v>3871</v>
      </c>
      <c r="CP117" s="812">
        <v>238</v>
      </c>
      <c r="CQ117" s="813">
        <v>154</v>
      </c>
      <c r="CR117" s="814">
        <v>73</v>
      </c>
      <c r="CT117" s="216">
        <v>1</v>
      </c>
    </row>
    <row r="118" spans="66:98" ht="30">
      <c r="BN118" s="2539" t="s">
        <v>4997</v>
      </c>
      <c r="BO118" s="2540" t="s">
        <v>4998</v>
      </c>
      <c r="BP118" s="2541" t="s">
        <v>4999</v>
      </c>
      <c r="BQ118" s="2542" t="s">
        <v>5000</v>
      </c>
      <c r="BR118" s="2543" t="s">
        <v>5001</v>
      </c>
      <c r="BS118" s="2544" t="s">
        <v>5002</v>
      </c>
      <c r="BT118" s="2545" t="s">
        <v>5003</v>
      </c>
      <c r="BU118" s="2546" t="s">
        <v>5004</v>
      </c>
      <c r="BV118" s="2547" t="s">
        <v>5005</v>
      </c>
      <c r="BY118" s="908"/>
      <c r="BZ118" s="1970" t="s">
        <v>2366</v>
      </c>
      <c r="CA118" s="1971" t="s">
        <v>2367</v>
      </c>
      <c r="CB118" s="1976">
        <v>66</v>
      </c>
      <c r="CC118" s="1977">
        <v>66</v>
      </c>
      <c r="CD118" s="1978">
        <v>111</v>
      </c>
      <c r="CE118"/>
      <c r="CF118" s="1288"/>
      <c r="CG118" s="810" t="s">
        <v>3119</v>
      </c>
      <c r="CH118" s="811" t="s">
        <v>3120</v>
      </c>
      <c r="CI118" s="812">
        <v>181</v>
      </c>
      <c r="CJ118" s="813">
        <v>166</v>
      </c>
      <c r="CK118" s="814">
        <v>66</v>
      </c>
      <c r="CL118"/>
      <c r="CM118" s="1670"/>
      <c r="CN118" s="1341" t="s">
        <v>3872</v>
      </c>
      <c r="CO118" s="811" t="s">
        <v>3873</v>
      </c>
      <c r="CP118" s="812">
        <v>205</v>
      </c>
      <c r="CQ118" s="813">
        <v>175</v>
      </c>
      <c r="CR118" s="814">
        <v>149</v>
      </c>
      <c r="CT118" s="216">
        <v>1</v>
      </c>
    </row>
    <row r="119" spans="66:98" ht="15" customHeight="1">
      <c r="BN119" s="2548" t="s">
        <v>5006</v>
      </c>
      <c r="BO119" s="2549" t="s">
        <v>5007</v>
      </c>
      <c r="BP119" s="2550" t="s">
        <v>5008</v>
      </c>
      <c r="BQ119" s="2551" t="s">
        <v>5009</v>
      </c>
      <c r="BR119" s="2552" t="s">
        <v>5010</v>
      </c>
      <c r="BS119" s="2553" t="s">
        <v>5011</v>
      </c>
      <c r="BT119" s="2554" t="s">
        <v>5012</v>
      </c>
      <c r="BU119" s="2555" t="s">
        <v>5013</v>
      </c>
      <c r="BV119" s="2556" t="s">
        <v>5014</v>
      </c>
      <c r="BY119" s="909"/>
      <c r="BZ119" s="1972" t="s">
        <v>2368</v>
      </c>
      <c r="CA119" s="1971" t="s">
        <v>2369</v>
      </c>
      <c r="CB119" s="1976">
        <v>48</v>
      </c>
      <c r="CC119" s="1977">
        <v>38</v>
      </c>
      <c r="CD119" s="1978">
        <v>122</v>
      </c>
      <c r="CE119"/>
      <c r="CF119" s="1289"/>
      <c r="CG119" s="810" t="s">
        <v>3121</v>
      </c>
      <c r="CH119" s="811" t="s">
        <v>3122</v>
      </c>
      <c r="CI119" s="812">
        <v>139</v>
      </c>
      <c r="CJ119" s="813">
        <v>136</v>
      </c>
      <c r="CK119" s="814">
        <v>120</v>
      </c>
      <c r="CL119"/>
      <c r="CM119" s="1671"/>
      <c r="CN119" s="1336" t="s">
        <v>3874</v>
      </c>
      <c r="CO119" s="811" t="s">
        <v>3875</v>
      </c>
      <c r="CP119" s="812">
        <v>246</v>
      </c>
      <c r="CQ119" s="813">
        <v>166</v>
      </c>
      <c r="CR119" s="814">
        <v>0</v>
      </c>
      <c r="CT119" s="216">
        <v>1</v>
      </c>
    </row>
    <row r="120" spans="66:98" ht="15" customHeight="1">
      <c r="BN120" s="2557" t="s">
        <v>5015</v>
      </c>
      <c r="BO120" s="2558" t="s">
        <v>5016</v>
      </c>
      <c r="BP120" s="2559" t="s">
        <v>5017</v>
      </c>
      <c r="BQ120" s="2560" t="s">
        <v>5018</v>
      </c>
      <c r="BR120" s="2561" t="s">
        <v>5019</v>
      </c>
      <c r="BS120" s="2562" t="s">
        <v>5020</v>
      </c>
      <c r="BT120" s="2563" t="s">
        <v>5021</v>
      </c>
      <c r="BU120" s="2564" t="s">
        <v>5022</v>
      </c>
      <c r="BV120" s="2565" t="s">
        <v>5023</v>
      </c>
      <c r="BY120" s="910"/>
      <c r="BZ120" s="1972" t="s">
        <v>2370</v>
      </c>
      <c r="CA120" s="1971" t="s">
        <v>2371</v>
      </c>
      <c r="CB120" s="1976">
        <v>33</v>
      </c>
      <c r="CC120" s="1977">
        <v>23</v>
      </c>
      <c r="CD120" s="1978">
        <v>125</v>
      </c>
      <c r="CE120"/>
      <c r="CF120" s="1290"/>
      <c r="CG120" s="818" t="s">
        <v>3123</v>
      </c>
      <c r="CH120" s="811" t="s">
        <v>3124</v>
      </c>
      <c r="CI120" s="812">
        <v>138</v>
      </c>
      <c r="CJ120" s="813">
        <v>135</v>
      </c>
      <c r="CK120" s="814">
        <v>118</v>
      </c>
      <c r="CL120"/>
      <c r="CM120" s="1672"/>
      <c r="CN120" s="1336" t="s">
        <v>3876</v>
      </c>
      <c r="CO120" s="811" t="s">
        <v>3877</v>
      </c>
      <c r="CP120" s="812">
        <v>231</v>
      </c>
      <c r="CQ120" s="813">
        <v>168</v>
      </c>
      <c r="CR120" s="814">
        <v>84</v>
      </c>
      <c r="CT120" s="216">
        <v>1</v>
      </c>
    </row>
    <row r="121" spans="66:98">
      <c r="BN121" s="2566" t="s">
        <v>5024</v>
      </c>
      <c r="BO121" s="2567" t="s">
        <v>5025</v>
      </c>
      <c r="BP121" s="2568" t="s">
        <v>5026</v>
      </c>
      <c r="BQ121" s="2569" t="s">
        <v>5027</v>
      </c>
      <c r="BR121" s="2570" t="s">
        <v>5028</v>
      </c>
      <c r="BS121" s="2571" t="s">
        <v>5029</v>
      </c>
      <c r="BT121" s="2572" t="s">
        <v>5030</v>
      </c>
      <c r="BU121" s="2573" t="s">
        <v>5031</v>
      </c>
      <c r="BV121" s="2574" t="s">
        <v>5032</v>
      </c>
      <c r="BY121" s="911"/>
      <c r="BZ121" s="1970" t="s">
        <v>2372</v>
      </c>
      <c r="CA121" s="1971" t="s">
        <v>2373</v>
      </c>
      <c r="CB121" s="1976">
        <v>25</v>
      </c>
      <c r="CC121" s="1977">
        <v>25</v>
      </c>
      <c r="CD121" s="1978">
        <v>112</v>
      </c>
      <c r="CE121"/>
      <c r="CF121" s="1291"/>
      <c r="CG121" s="810" t="s">
        <v>3125</v>
      </c>
      <c r="CH121" s="811" t="s">
        <v>3126</v>
      </c>
      <c r="CI121" s="812">
        <v>139</v>
      </c>
      <c r="CJ121" s="813">
        <v>137</v>
      </c>
      <c r="CK121" s="814">
        <v>112</v>
      </c>
      <c r="CL121"/>
      <c r="CM121" s="1673"/>
      <c r="CN121" s="1336" t="s">
        <v>3878</v>
      </c>
      <c r="CO121" s="811" t="s">
        <v>3879</v>
      </c>
      <c r="CP121" s="812">
        <v>194</v>
      </c>
      <c r="CQ121" s="813">
        <v>172</v>
      </c>
      <c r="CR121" s="814">
        <v>153</v>
      </c>
      <c r="CT121" s="216">
        <v>1</v>
      </c>
    </row>
    <row r="122" spans="66:98" ht="15" customHeight="1">
      <c r="BN122" s="2575" t="s">
        <v>5033</v>
      </c>
      <c r="BO122" s="2576" t="s">
        <v>5034</v>
      </c>
      <c r="BP122" s="2577" t="s">
        <v>5035</v>
      </c>
      <c r="BQ122" s="2578" t="s">
        <v>5036</v>
      </c>
      <c r="BR122" s="2579" t="s">
        <v>5037</v>
      </c>
      <c r="BS122" s="2580" t="s">
        <v>5038</v>
      </c>
      <c r="BT122" s="2581" t="s">
        <v>5039</v>
      </c>
      <c r="BU122" s="2582" t="s">
        <v>5040</v>
      </c>
      <c r="BV122" s="2583" t="s">
        <v>5041</v>
      </c>
      <c r="BY122" s="912"/>
      <c r="BZ122" s="1972" t="s">
        <v>2374</v>
      </c>
      <c r="CA122" s="1971" t="s">
        <v>2375</v>
      </c>
      <c r="CB122" s="1976">
        <v>15</v>
      </c>
      <c r="CC122" s="1977">
        <v>5</v>
      </c>
      <c r="CD122" s="1978">
        <v>107</v>
      </c>
      <c r="CE122"/>
      <c r="CF122" s="1292"/>
      <c r="CG122" s="818" t="s">
        <v>3127</v>
      </c>
      <c r="CH122" s="811" t="s">
        <v>3128</v>
      </c>
      <c r="CI122" s="812">
        <v>140</v>
      </c>
      <c r="CJ122" s="813">
        <v>135</v>
      </c>
      <c r="CK122" s="814">
        <v>103</v>
      </c>
      <c r="CL122"/>
      <c r="CM122" s="1674"/>
      <c r="CN122" s="1341" t="s">
        <v>3880</v>
      </c>
      <c r="CO122" s="811" t="s">
        <v>3881</v>
      </c>
      <c r="CP122" s="812">
        <v>238</v>
      </c>
      <c r="CQ122" s="813">
        <v>154</v>
      </c>
      <c r="CR122" s="814">
        <v>0</v>
      </c>
      <c r="CT122" s="216">
        <v>1</v>
      </c>
    </row>
    <row r="123" spans="66:98" ht="15" customHeight="1">
      <c r="BN123" s="2584" t="s">
        <v>5042</v>
      </c>
      <c r="BO123" s="2585" t="s">
        <v>5043</v>
      </c>
      <c r="BP123" s="2586" t="s">
        <v>5044</v>
      </c>
      <c r="BQ123" s="2587" t="s">
        <v>5045</v>
      </c>
      <c r="BR123" s="2588" t="s">
        <v>5046</v>
      </c>
      <c r="BS123" s="2589" t="s">
        <v>5047</v>
      </c>
      <c r="BT123" s="2590" t="s">
        <v>5048</v>
      </c>
      <c r="BU123" s="2591" t="s">
        <v>5049</v>
      </c>
      <c r="BV123" s="2592" t="s">
        <v>5050</v>
      </c>
      <c r="BY123" s="913"/>
      <c r="BZ123" s="1972" t="s">
        <v>2376</v>
      </c>
      <c r="CA123" s="1971" t="s">
        <v>2377</v>
      </c>
      <c r="CB123" s="1976">
        <v>39</v>
      </c>
      <c r="CC123" s="1977">
        <v>36</v>
      </c>
      <c r="CD123" s="1978">
        <v>88</v>
      </c>
      <c r="CE123"/>
      <c r="CF123" s="1293"/>
      <c r="CG123" s="810" t="s">
        <v>3129</v>
      </c>
      <c r="CH123" s="811" t="s">
        <v>3130</v>
      </c>
      <c r="CI123" s="812">
        <v>139</v>
      </c>
      <c r="CJ123" s="813">
        <v>134</v>
      </c>
      <c r="CK123" s="814">
        <v>78</v>
      </c>
      <c r="CL123"/>
      <c r="CM123" s="1675"/>
      <c r="CN123" s="1336" t="s">
        <v>3882</v>
      </c>
      <c r="CO123" s="811" t="s">
        <v>3883</v>
      </c>
      <c r="CP123" s="812">
        <v>234</v>
      </c>
      <c r="CQ123" s="813">
        <v>162</v>
      </c>
      <c r="CR123" s="814">
        <v>33</v>
      </c>
      <c r="CT123" s="216">
        <v>1</v>
      </c>
    </row>
    <row r="124" spans="66:98" ht="30">
      <c r="BN124" s="2593" t="s">
        <v>5051</v>
      </c>
      <c r="BO124" s="2594" t="s">
        <v>5052</v>
      </c>
      <c r="BP124" s="2595" t="s">
        <v>5053</v>
      </c>
      <c r="BQ124" s="2596" t="s">
        <v>5054</v>
      </c>
      <c r="BR124" s="2597" t="s">
        <v>5055</v>
      </c>
      <c r="BS124" s="2598" t="s">
        <v>5056</v>
      </c>
      <c r="BT124" s="2599" t="s">
        <v>5057</v>
      </c>
      <c r="BU124" s="2600" t="s">
        <v>5058</v>
      </c>
      <c r="BV124" s="2601" t="s">
        <v>5059</v>
      </c>
      <c r="BY124" s="914"/>
      <c r="BZ124" s="1970" t="s">
        <v>2378</v>
      </c>
      <c r="CA124" s="1971" t="s">
        <v>2379</v>
      </c>
      <c r="CB124" s="1976">
        <v>47</v>
      </c>
      <c r="CC124" s="1977">
        <v>47</v>
      </c>
      <c r="CD124" s="1978">
        <v>79</v>
      </c>
      <c r="CE124"/>
      <c r="CF124" s="1294"/>
      <c r="CG124" s="810" t="s">
        <v>3131</v>
      </c>
      <c r="CH124" s="811" t="s">
        <v>3132</v>
      </c>
      <c r="CI124" s="812">
        <v>139</v>
      </c>
      <c r="CJ124" s="813">
        <v>129</v>
      </c>
      <c r="CK124" s="814">
        <v>76</v>
      </c>
      <c r="CL124"/>
      <c r="CM124" s="1676"/>
      <c r="CN124" s="1336" t="s">
        <v>3884</v>
      </c>
      <c r="CO124" s="811" t="s">
        <v>3885</v>
      </c>
      <c r="CP124" s="812">
        <v>221</v>
      </c>
      <c r="CQ124" s="813">
        <v>152</v>
      </c>
      <c r="CR124" s="814">
        <v>92</v>
      </c>
      <c r="CT124" s="216">
        <v>1</v>
      </c>
    </row>
    <row r="125" spans="66:98" ht="15" customHeight="1">
      <c r="BN125" s="2602" t="s">
        <v>5060</v>
      </c>
      <c r="BO125" s="2603" t="s">
        <v>5061</v>
      </c>
      <c r="BP125" s="2604" t="s">
        <v>5062</v>
      </c>
      <c r="BQ125" s="2605" t="s">
        <v>5063</v>
      </c>
      <c r="BR125" s="2606" t="s">
        <v>5064</v>
      </c>
      <c r="BS125" s="2607" t="s">
        <v>5065</v>
      </c>
      <c r="BT125" s="2608" t="s">
        <v>5066</v>
      </c>
      <c r="BU125" s="2609" t="s">
        <v>5067</v>
      </c>
      <c r="BV125" s="2610" t="s">
        <v>5068</v>
      </c>
      <c r="BY125" s="915"/>
      <c r="BZ125" s="1972" t="s">
        <v>2380</v>
      </c>
      <c r="CA125" s="1971" t="s">
        <v>2381</v>
      </c>
      <c r="CB125" s="1976">
        <v>37</v>
      </c>
      <c r="CC125" s="1977">
        <v>36</v>
      </c>
      <c r="CD125" s="1978">
        <v>64</v>
      </c>
      <c r="CE125"/>
      <c r="CF125" s="1295"/>
      <c r="CG125" s="818" t="s">
        <v>3133</v>
      </c>
      <c r="CH125" s="811" t="s">
        <v>3134</v>
      </c>
      <c r="CI125" s="812">
        <v>155</v>
      </c>
      <c r="CJ125" s="813">
        <v>148</v>
      </c>
      <c r="CK125" s="814">
        <v>0</v>
      </c>
      <c r="CL125"/>
      <c r="CM125" s="1677"/>
      <c r="CN125" s="1336" t="s">
        <v>3886</v>
      </c>
      <c r="CO125" s="811" t="s">
        <v>3887</v>
      </c>
      <c r="CP125" s="812">
        <v>222</v>
      </c>
      <c r="CQ125" s="813">
        <v>152</v>
      </c>
      <c r="CR125" s="814">
        <v>22</v>
      </c>
      <c r="CT125" s="216">
        <v>1</v>
      </c>
    </row>
    <row r="126" spans="66:98" ht="15" customHeight="1">
      <c r="BN126" s="2611" t="s">
        <v>5069</v>
      </c>
      <c r="BO126" s="2612" t="s">
        <v>5070</v>
      </c>
      <c r="BP126" s="2613" t="s">
        <v>5071</v>
      </c>
      <c r="BQ126" s="2614" t="s">
        <v>5072</v>
      </c>
      <c r="BR126" s="2615" t="s">
        <v>5073</v>
      </c>
      <c r="BS126" s="2616" t="s">
        <v>5074</v>
      </c>
      <c r="BT126" s="2617" t="s">
        <v>5075</v>
      </c>
      <c r="BU126" s="2618" t="s">
        <v>5076</v>
      </c>
      <c r="BV126" s="2619" t="s">
        <v>5077</v>
      </c>
      <c r="BY126" s="916"/>
      <c r="BZ126" s="1972" t="s">
        <v>2382</v>
      </c>
      <c r="CA126" s="1971" t="s">
        <v>2383</v>
      </c>
      <c r="CB126" s="1976">
        <v>0</v>
      </c>
      <c r="CC126" s="1977">
        <v>0</v>
      </c>
      <c r="CD126" s="1978">
        <v>16</v>
      </c>
      <c r="CE126"/>
      <c r="CF126" s="1296"/>
      <c r="CG126" s="818" t="s">
        <v>3135</v>
      </c>
      <c r="CH126" s="811" t="s">
        <v>3136</v>
      </c>
      <c r="CI126" s="812">
        <v>134</v>
      </c>
      <c r="CJ126" s="813">
        <v>126</v>
      </c>
      <c r="CK126" s="814">
        <v>54</v>
      </c>
      <c r="CL126"/>
      <c r="CM126" s="1678"/>
      <c r="CN126" s="1341" t="s">
        <v>3888</v>
      </c>
      <c r="CO126" s="811" t="s">
        <v>3889</v>
      </c>
      <c r="CP126" s="812">
        <v>217</v>
      </c>
      <c r="CQ126" s="813">
        <v>135</v>
      </c>
      <c r="CR126" s="814">
        <v>25</v>
      </c>
      <c r="CT126" s="216">
        <v>1</v>
      </c>
    </row>
    <row r="127" spans="66:98" ht="30">
      <c r="BN127" s="2620" t="s">
        <v>5078</v>
      </c>
      <c r="BO127" s="2621" t="s">
        <v>5079</v>
      </c>
      <c r="BP127" s="2622" t="s">
        <v>5080</v>
      </c>
      <c r="BQ127" s="2623" t="s">
        <v>5081</v>
      </c>
      <c r="BR127" s="2624" t="s">
        <v>5082</v>
      </c>
      <c r="BS127" s="2625" t="s">
        <v>5083</v>
      </c>
      <c r="BT127" s="2626" t="s">
        <v>5084</v>
      </c>
      <c r="BU127" s="2627" t="s">
        <v>5085</v>
      </c>
      <c r="BV127" s="2628" t="s">
        <v>5086</v>
      </c>
      <c r="BY127" s="917"/>
      <c r="BZ127" s="1972" t="s">
        <v>2384</v>
      </c>
      <c r="CA127" s="1971" t="s">
        <v>2385</v>
      </c>
      <c r="CB127" s="1976">
        <v>44</v>
      </c>
      <c r="CC127" s="1977">
        <v>117</v>
      </c>
      <c r="CD127" s="1978">
        <v>255</v>
      </c>
      <c r="CE127"/>
      <c r="CF127" s="1297"/>
      <c r="CG127" s="818" t="s">
        <v>3137</v>
      </c>
      <c r="CH127" s="811" t="s">
        <v>3138</v>
      </c>
      <c r="CI127" s="812">
        <v>87</v>
      </c>
      <c r="CJ127" s="813">
        <v>85</v>
      </c>
      <c r="CK127" s="814">
        <v>76</v>
      </c>
      <c r="CL127"/>
      <c r="CM127" s="1679"/>
      <c r="CN127" s="1336" t="s">
        <v>3890</v>
      </c>
      <c r="CO127" s="811" t="s">
        <v>3891</v>
      </c>
      <c r="CP127" s="812">
        <v>205</v>
      </c>
      <c r="CQ127" s="813">
        <v>133</v>
      </c>
      <c r="CR127" s="814">
        <v>63</v>
      </c>
      <c r="CT127" s="216">
        <v>1</v>
      </c>
    </row>
    <row r="128" spans="66:98" ht="15.75" customHeight="1">
      <c r="BN128" s="2629" t="s">
        <v>5087</v>
      </c>
      <c r="BO128" s="2630" t="s">
        <v>5088</v>
      </c>
      <c r="BP128" s="2631" t="s">
        <v>5089</v>
      </c>
      <c r="BQ128" s="2632" t="s">
        <v>5090</v>
      </c>
      <c r="BR128" s="2633" t="s">
        <v>5091</v>
      </c>
      <c r="BS128" s="2634" t="s">
        <v>5092</v>
      </c>
      <c r="BT128" s="2635" t="s">
        <v>5093</v>
      </c>
      <c r="BU128" s="2636" t="s">
        <v>5094</v>
      </c>
      <c r="BV128" s="2637" t="s">
        <v>5095</v>
      </c>
      <c r="BY128" s="918"/>
      <c r="BZ128" s="1970" t="s">
        <v>2386</v>
      </c>
      <c r="CA128" s="1971" t="s">
        <v>2387</v>
      </c>
      <c r="CB128" s="1976">
        <v>72</v>
      </c>
      <c r="CC128" s="1977">
        <v>118</v>
      </c>
      <c r="CD128" s="1978">
        <v>255</v>
      </c>
      <c r="CE128"/>
      <c r="CF128" s="1298"/>
      <c r="CG128" s="818" t="s">
        <v>3139</v>
      </c>
      <c r="CH128" s="811" t="s">
        <v>3140</v>
      </c>
      <c r="CI128" s="812">
        <v>91</v>
      </c>
      <c r="CJ128" s="813">
        <v>88</v>
      </c>
      <c r="CK128" s="814">
        <v>66</v>
      </c>
      <c r="CL128"/>
      <c r="CM128" s="1680"/>
      <c r="CN128" s="1341" t="s">
        <v>3892</v>
      </c>
      <c r="CO128" s="811" t="s">
        <v>3893</v>
      </c>
      <c r="CP128" s="812">
        <v>205</v>
      </c>
      <c r="CQ128" s="813">
        <v>133</v>
      </c>
      <c r="CR128" s="814">
        <v>0</v>
      </c>
      <c r="CT128" s="216">
        <v>1</v>
      </c>
    </row>
    <row r="129" spans="66:98" ht="15" customHeight="1">
      <c r="BN129" s="2638" t="s">
        <v>5096</v>
      </c>
      <c r="BO129" s="2639" t="s">
        <v>5097</v>
      </c>
      <c r="BP129" s="2640" t="s">
        <v>5098</v>
      </c>
      <c r="BQ129" s="2641" t="s">
        <v>5099</v>
      </c>
      <c r="BR129" s="2642" t="s">
        <v>5100</v>
      </c>
      <c r="BS129" s="2643" t="s">
        <v>5101</v>
      </c>
      <c r="BT129" s="2644" t="s">
        <v>5102</v>
      </c>
      <c r="BU129" s="2645" t="s">
        <v>5103</v>
      </c>
      <c r="BV129" s="2646" t="s">
        <v>5104</v>
      </c>
      <c r="BY129" s="919"/>
      <c r="BZ129" s="1972" t="s">
        <v>2388</v>
      </c>
      <c r="CA129" s="1971" t="s">
        <v>2389</v>
      </c>
      <c r="CB129" s="1976">
        <v>179</v>
      </c>
      <c r="CC129" s="1977">
        <v>188</v>
      </c>
      <c r="CD129" s="1978">
        <v>226</v>
      </c>
      <c r="CE129"/>
      <c r="CF129" s="1299"/>
      <c r="CG129" s="818" t="s">
        <v>3141</v>
      </c>
      <c r="CH129" s="811" t="s">
        <v>3142</v>
      </c>
      <c r="CI129" s="812">
        <v>102</v>
      </c>
      <c r="CJ129" s="813">
        <v>93</v>
      </c>
      <c r="CK129" s="814">
        <v>30</v>
      </c>
      <c r="CL129"/>
      <c r="CM129" s="1681"/>
      <c r="CN129" s="1336" t="s">
        <v>3894</v>
      </c>
      <c r="CO129" s="811" t="s">
        <v>3895</v>
      </c>
      <c r="CP129" s="812">
        <v>201</v>
      </c>
      <c r="CQ129" s="813">
        <v>133</v>
      </c>
      <c r="CR129" s="814">
        <v>0</v>
      </c>
      <c r="CT129" s="216">
        <v>1</v>
      </c>
    </row>
    <row r="130" spans="66:98">
      <c r="BN130" s="2647" t="s">
        <v>5105</v>
      </c>
      <c r="BO130" s="2648" t="s">
        <v>5106</v>
      </c>
      <c r="BP130" s="2649" t="s">
        <v>5107</v>
      </c>
      <c r="BQ130" s="2650" t="s">
        <v>5108</v>
      </c>
      <c r="BR130" s="2651" t="s">
        <v>5109</v>
      </c>
      <c r="BS130" s="2652" t="s">
        <v>5110</v>
      </c>
      <c r="BT130" s="2653" t="s">
        <v>5111</v>
      </c>
      <c r="BU130" s="2654" t="s">
        <v>5112</v>
      </c>
      <c r="BV130" s="2655" t="s">
        <v>5113</v>
      </c>
      <c r="BY130" s="920"/>
      <c r="BZ130" s="1970" t="s">
        <v>2390</v>
      </c>
      <c r="CA130" s="1971" t="s">
        <v>2391</v>
      </c>
      <c r="CB130" s="1976">
        <v>230</v>
      </c>
      <c r="CC130" s="1977">
        <v>232</v>
      </c>
      <c r="CD130" s="1978">
        <v>250</v>
      </c>
      <c r="CE130"/>
      <c r="CF130" s="1300"/>
      <c r="CG130" s="818" t="s">
        <v>3143</v>
      </c>
      <c r="CH130" s="811" t="s">
        <v>3144</v>
      </c>
      <c r="CI130" s="812">
        <v>64</v>
      </c>
      <c r="CJ130" s="813">
        <v>61</v>
      </c>
      <c r="CK130" s="814">
        <v>33</v>
      </c>
      <c r="CL130"/>
      <c r="CM130" s="1682"/>
      <c r="CN130" s="1336" t="s">
        <v>3896</v>
      </c>
      <c r="CO130" s="811" t="s">
        <v>3897</v>
      </c>
      <c r="CP130" s="812">
        <v>174</v>
      </c>
      <c r="CQ130" s="813">
        <v>137</v>
      </c>
      <c r="CR130" s="814">
        <v>100</v>
      </c>
      <c r="CT130" s="216">
        <v>1</v>
      </c>
    </row>
    <row r="131" spans="66:98" ht="15" customHeight="1">
      <c r="BN131" s="2656" t="s">
        <v>5114</v>
      </c>
      <c r="BO131" s="2657" t="s">
        <v>5115</v>
      </c>
      <c r="BP131" s="2658" t="s">
        <v>5116</v>
      </c>
      <c r="BQ131" s="2659" t="s">
        <v>5117</v>
      </c>
      <c r="BR131" s="2660" t="s">
        <v>5118</v>
      </c>
      <c r="BS131" s="2661" t="s">
        <v>5119</v>
      </c>
      <c r="BT131" s="2662" t="s">
        <v>5120</v>
      </c>
      <c r="BU131" s="2663" t="s">
        <v>5121</v>
      </c>
      <c r="BV131" s="2664" t="s">
        <v>5122</v>
      </c>
      <c r="BY131" s="921"/>
      <c r="BZ131" s="1970" t="s">
        <v>2392</v>
      </c>
      <c r="CA131" s="1971" t="s">
        <v>2393</v>
      </c>
      <c r="CB131" s="1976">
        <v>67</v>
      </c>
      <c r="CC131" s="1977">
        <v>110</v>
      </c>
      <c r="CD131" s="1978">
        <v>238</v>
      </c>
      <c r="CE131"/>
      <c r="CF131" s="1301"/>
      <c r="CG131" s="818" t="s">
        <v>3145</v>
      </c>
      <c r="CH131" s="811" t="s">
        <v>3146</v>
      </c>
      <c r="CI131" s="812">
        <v>54</v>
      </c>
      <c r="CJ131" s="813">
        <v>53</v>
      </c>
      <c r="CK131" s="814">
        <v>39</v>
      </c>
      <c r="CL131"/>
      <c r="CM131" s="1683"/>
      <c r="CN131" s="1341" t="s">
        <v>3898</v>
      </c>
      <c r="CO131" s="811" t="s">
        <v>3899</v>
      </c>
      <c r="CP131" s="812">
        <v>166</v>
      </c>
      <c r="CQ131" s="813">
        <v>128</v>
      </c>
      <c r="CR131" s="814">
        <v>100</v>
      </c>
      <c r="CT131" s="216">
        <v>1</v>
      </c>
    </row>
    <row r="132" spans="66:98" ht="15" customHeight="1">
      <c r="BN132" s="2665" t="s">
        <v>5123</v>
      </c>
      <c r="BO132" s="2666" t="s">
        <v>5124</v>
      </c>
      <c r="BP132" s="2667" t="s">
        <v>5125</v>
      </c>
      <c r="BQ132" s="2668" t="s">
        <v>5126</v>
      </c>
      <c r="BR132" s="2669" t="s">
        <v>5127</v>
      </c>
      <c r="BS132" s="2670" t="s">
        <v>5128</v>
      </c>
      <c r="BT132" s="2671" t="s">
        <v>5129</v>
      </c>
      <c r="BU132" s="2672" t="s">
        <v>5130</v>
      </c>
      <c r="BV132" s="2673" t="s">
        <v>5131</v>
      </c>
      <c r="BY132" s="922"/>
      <c r="BZ132" s="1970" t="s">
        <v>2394</v>
      </c>
      <c r="CA132" s="1971" t="s">
        <v>2395</v>
      </c>
      <c r="CB132" s="1976">
        <v>65</v>
      </c>
      <c r="CC132" s="1977">
        <v>105</v>
      </c>
      <c r="CD132" s="1978">
        <v>225</v>
      </c>
      <c r="CE132"/>
      <c r="CF132" s="1302"/>
      <c r="CG132" s="818" t="s">
        <v>3147</v>
      </c>
      <c r="CH132" s="811" t="s">
        <v>3148</v>
      </c>
      <c r="CI132" s="812">
        <v>37</v>
      </c>
      <c r="CJ132" s="813">
        <v>36</v>
      </c>
      <c r="CK132" s="814">
        <v>29</v>
      </c>
      <c r="CL132"/>
      <c r="CM132" s="1684"/>
      <c r="CN132" s="1336" t="s">
        <v>3890</v>
      </c>
      <c r="CO132" s="811" t="s">
        <v>3900</v>
      </c>
      <c r="CP132" s="812">
        <v>166</v>
      </c>
      <c r="CQ132" s="813">
        <v>123</v>
      </c>
      <c r="CR132" s="814">
        <v>91</v>
      </c>
      <c r="CT132" s="216">
        <v>1</v>
      </c>
    </row>
    <row r="133" spans="66:98" ht="30">
      <c r="BN133" s="2674" t="s">
        <v>5132</v>
      </c>
      <c r="BO133" s="2675" t="s">
        <v>5133</v>
      </c>
      <c r="BP133" s="2676" t="s">
        <v>5134</v>
      </c>
      <c r="BQ133" s="2677" t="s">
        <v>5135</v>
      </c>
      <c r="BR133" s="2678" t="s">
        <v>5136</v>
      </c>
      <c r="BS133" s="2679" t="s">
        <v>5137</v>
      </c>
      <c r="BT133" s="2680" t="s">
        <v>5138</v>
      </c>
      <c r="BU133" s="2681" t="s">
        <v>5139</v>
      </c>
      <c r="BV133" s="2682" t="s">
        <v>5140</v>
      </c>
      <c r="BY133" s="923"/>
      <c r="BZ133" s="1972" t="s">
        <v>2396</v>
      </c>
      <c r="CA133" s="1971" t="s">
        <v>2397</v>
      </c>
      <c r="CB133" s="1976">
        <v>135</v>
      </c>
      <c r="CC133" s="1977">
        <v>145</v>
      </c>
      <c r="CD133" s="1978">
        <v>191</v>
      </c>
      <c r="CE133"/>
      <c r="CF133" s="1303"/>
      <c r="CG133" s="818" t="s">
        <v>3149</v>
      </c>
      <c r="CH133" s="811" t="s">
        <v>2173</v>
      </c>
      <c r="CI133" s="812">
        <v>255</v>
      </c>
      <c r="CJ133" s="813">
        <v>0</v>
      </c>
      <c r="CK133" s="814">
        <v>255</v>
      </c>
      <c r="CL133"/>
      <c r="CM133" s="1685"/>
      <c r="CN133" s="1341" t="s">
        <v>3901</v>
      </c>
      <c r="CO133" s="811" t="s">
        <v>3902</v>
      </c>
      <c r="CP133" s="812">
        <v>139</v>
      </c>
      <c r="CQ133" s="813">
        <v>134</v>
      </c>
      <c r="CR133" s="814">
        <v>130</v>
      </c>
      <c r="CT133" s="216">
        <v>1</v>
      </c>
    </row>
    <row r="134" spans="66:98" ht="15" customHeight="1">
      <c r="BN134" s="2683" t="s">
        <v>5141</v>
      </c>
      <c r="BO134" s="2684" t="s">
        <v>5142</v>
      </c>
      <c r="BP134" s="2685" t="s">
        <v>5143</v>
      </c>
      <c r="BQ134" s="2686" t="s">
        <v>5144</v>
      </c>
      <c r="BR134" s="2687" t="s">
        <v>5145</v>
      </c>
      <c r="BS134" s="2688" t="s">
        <v>5146</v>
      </c>
      <c r="BT134" s="2689" t="s">
        <v>5147</v>
      </c>
      <c r="BU134" s="2690" t="s">
        <v>5148</v>
      </c>
      <c r="BV134" s="2691" t="s">
        <v>5149</v>
      </c>
      <c r="BY134" s="924"/>
      <c r="BZ134" s="1972" t="s">
        <v>2398</v>
      </c>
      <c r="CA134" s="1971" t="s">
        <v>2399</v>
      </c>
      <c r="CB134" s="1976">
        <v>140</v>
      </c>
      <c r="CC134" s="1977">
        <v>146</v>
      </c>
      <c r="CD134" s="1978">
        <v>172</v>
      </c>
      <c r="CE134"/>
      <c r="CF134" s="1304"/>
      <c r="CG134" s="810" t="s">
        <v>3150</v>
      </c>
      <c r="CH134" s="811" t="s">
        <v>3151</v>
      </c>
      <c r="CI134" s="812">
        <v>238</v>
      </c>
      <c r="CJ134" s="813">
        <v>122</v>
      </c>
      <c r="CK134" s="814">
        <v>233</v>
      </c>
      <c r="CL134"/>
      <c r="CM134" s="1686"/>
      <c r="CN134" s="1336" t="s">
        <v>3903</v>
      </c>
      <c r="CO134" s="811" t="s">
        <v>3904</v>
      </c>
      <c r="CP134" s="812">
        <v>182</v>
      </c>
      <c r="CQ134" s="813">
        <v>120</v>
      </c>
      <c r="CR134" s="814">
        <v>35</v>
      </c>
      <c r="CT134" s="216">
        <v>1</v>
      </c>
    </row>
    <row r="135" spans="66:98" ht="15" customHeight="1">
      <c r="BN135" s="2692" t="s">
        <v>5150</v>
      </c>
      <c r="BO135" s="2693" t="s">
        <v>5151</v>
      </c>
      <c r="BP135" s="2694" t="s">
        <v>5152</v>
      </c>
      <c r="BQ135" s="2695" t="s">
        <v>5153</v>
      </c>
      <c r="BR135" s="2696" t="s">
        <v>5154</v>
      </c>
      <c r="BS135" s="2697" t="s">
        <v>5155</v>
      </c>
      <c r="BT135" s="2698" t="s">
        <v>5156</v>
      </c>
      <c r="BU135" s="2699" t="s">
        <v>5157</v>
      </c>
      <c r="BV135" s="2700" t="s">
        <v>5158</v>
      </c>
      <c r="BY135" s="925"/>
      <c r="BZ135" s="1970" t="s">
        <v>2400</v>
      </c>
      <c r="CA135" s="1971" t="s">
        <v>2401</v>
      </c>
      <c r="CB135" s="1976">
        <v>58</v>
      </c>
      <c r="CC135" s="1977">
        <v>95</v>
      </c>
      <c r="CD135" s="1978">
        <v>205</v>
      </c>
      <c r="CE135"/>
      <c r="CF135" s="1305"/>
      <c r="CG135" s="810" t="s">
        <v>3152</v>
      </c>
      <c r="CH135" s="811" t="s">
        <v>3153</v>
      </c>
      <c r="CI135" s="812">
        <v>238</v>
      </c>
      <c r="CJ135" s="813">
        <v>130</v>
      </c>
      <c r="CK135" s="814">
        <v>238</v>
      </c>
      <c r="CL135"/>
      <c r="CM135" s="1687"/>
      <c r="CN135" s="1336" t="s">
        <v>3905</v>
      </c>
      <c r="CO135" s="811" t="s">
        <v>3906</v>
      </c>
      <c r="CP135" s="812">
        <v>149</v>
      </c>
      <c r="CQ135" s="813">
        <v>128</v>
      </c>
      <c r="CR135" s="814">
        <v>112</v>
      </c>
      <c r="CT135" s="216">
        <v>1</v>
      </c>
    </row>
    <row r="136" spans="66:98" ht="30">
      <c r="BN136" s="2701" t="s">
        <v>5159</v>
      </c>
      <c r="BO136" s="2702" t="s">
        <v>5160</v>
      </c>
      <c r="BP136" s="2703" t="s">
        <v>5161</v>
      </c>
      <c r="BQ136" s="2704" t="s">
        <v>5162</v>
      </c>
      <c r="BR136" s="2705" t="s">
        <v>5163</v>
      </c>
      <c r="BS136" s="2706" t="s">
        <v>5164</v>
      </c>
      <c r="BT136" s="2707" t="s">
        <v>5165</v>
      </c>
      <c r="BU136" s="2708" t="s">
        <v>5166</v>
      </c>
      <c r="BV136" s="2709" t="s">
        <v>5167</v>
      </c>
      <c r="BY136" s="926"/>
      <c r="BZ136" s="1972" t="s">
        <v>2402</v>
      </c>
      <c r="CA136" s="1971" t="s">
        <v>2403</v>
      </c>
      <c r="CB136" s="1976">
        <v>108</v>
      </c>
      <c r="CC136" s="1977">
        <v>121</v>
      </c>
      <c r="CD136" s="1978">
        <v>184</v>
      </c>
      <c r="CE136"/>
      <c r="CF136" s="1306"/>
      <c r="CG136" s="810" t="s">
        <v>3154</v>
      </c>
      <c r="CH136" s="811" t="s">
        <v>3155</v>
      </c>
      <c r="CI136" s="812">
        <v>205</v>
      </c>
      <c r="CJ136" s="813">
        <v>181</v>
      </c>
      <c r="CK136" s="814">
        <v>205</v>
      </c>
      <c r="CL136"/>
      <c r="CM136" s="1688"/>
      <c r="CN136" s="1336" t="s">
        <v>3907</v>
      </c>
      <c r="CO136" s="811" t="s">
        <v>3908</v>
      </c>
      <c r="CP136" s="812">
        <v>142</v>
      </c>
      <c r="CQ136" s="813">
        <v>130</v>
      </c>
      <c r="CR136" s="814">
        <v>121</v>
      </c>
      <c r="CT136" s="216">
        <v>1</v>
      </c>
    </row>
    <row r="137" spans="66:98" ht="15" customHeight="1">
      <c r="BY137" s="927"/>
      <c r="BZ137" s="1970" t="s">
        <v>2404</v>
      </c>
      <c r="CA137" s="1971" t="s">
        <v>2405</v>
      </c>
      <c r="CB137" s="1976">
        <v>65</v>
      </c>
      <c r="CC137" s="1977">
        <v>86</v>
      </c>
      <c r="CD137" s="1978">
        <v>197</v>
      </c>
      <c r="CE137"/>
      <c r="CF137" s="1307"/>
      <c r="CG137" s="810" t="s">
        <v>3156</v>
      </c>
      <c r="CH137" s="811" t="s">
        <v>3157</v>
      </c>
      <c r="CI137" s="812">
        <v>221</v>
      </c>
      <c r="CJ137" s="813">
        <v>160</v>
      </c>
      <c r="CK137" s="814">
        <v>221</v>
      </c>
      <c r="CL137"/>
      <c r="CM137" s="1689"/>
      <c r="CN137" s="1341" t="s">
        <v>3909</v>
      </c>
      <c r="CO137" s="811" t="s">
        <v>3910</v>
      </c>
      <c r="CP137" s="812">
        <v>139</v>
      </c>
      <c r="CQ137" s="813">
        <v>119</v>
      </c>
      <c r="CR137" s="814">
        <v>101</v>
      </c>
      <c r="CT137" s="216">
        <v>1</v>
      </c>
    </row>
    <row r="138" spans="66:98" ht="15" customHeight="1">
      <c r="BY138" s="928"/>
      <c r="BZ138" s="1972" t="s">
        <v>2406</v>
      </c>
      <c r="CA138" s="1971" t="s">
        <v>2407</v>
      </c>
      <c r="CB138" s="1976">
        <v>104</v>
      </c>
      <c r="CC138" s="1977">
        <v>111</v>
      </c>
      <c r="CD138" s="1978">
        <v>140</v>
      </c>
      <c r="CE138"/>
      <c r="CF138" s="1308"/>
      <c r="CG138" s="810" t="s">
        <v>3158</v>
      </c>
      <c r="CH138" s="811" t="s">
        <v>3159</v>
      </c>
      <c r="CI138" s="812">
        <v>216</v>
      </c>
      <c r="CJ138" s="813">
        <v>191</v>
      </c>
      <c r="CK138" s="814">
        <v>216</v>
      </c>
      <c r="CL138"/>
      <c r="CM138" s="1690"/>
      <c r="CN138" s="1336" t="s">
        <v>3911</v>
      </c>
      <c r="CO138" s="811" t="s">
        <v>3912</v>
      </c>
      <c r="CP138" s="812">
        <v>153</v>
      </c>
      <c r="CQ138" s="813">
        <v>101</v>
      </c>
      <c r="CR138" s="814">
        <v>21</v>
      </c>
      <c r="CT138" s="216">
        <v>1</v>
      </c>
    </row>
    <row r="139" spans="66:98">
      <c r="BY139" s="929"/>
      <c r="BZ139" s="1972" t="s">
        <v>2408</v>
      </c>
      <c r="CA139" s="1971" t="s">
        <v>2409</v>
      </c>
      <c r="CB139" s="1976">
        <v>0</v>
      </c>
      <c r="CC139" s="1977">
        <v>51</v>
      </c>
      <c r="CD139" s="1978">
        <v>153</v>
      </c>
      <c r="CE139"/>
      <c r="CF139" s="1309"/>
      <c r="CG139" s="810" t="s">
        <v>3160</v>
      </c>
      <c r="CH139" s="811" t="s">
        <v>3161</v>
      </c>
      <c r="CI139" s="812">
        <v>255</v>
      </c>
      <c r="CJ139" s="813">
        <v>131</v>
      </c>
      <c r="CK139" s="814">
        <v>250</v>
      </c>
      <c r="CL139"/>
      <c r="CM139" s="1691"/>
      <c r="CN139" s="1336" t="s">
        <v>3913</v>
      </c>
      <c r="CO139" s="811" t="s">
        <v>3914</v>
      </c>
      <c r="CP139" s="812">
        <v>143</v>
      </c>
      <c r="CQ139" s="813">
        <v>89</v>
      </c>
      <c r="CR139" s="814">
        <v>34</v>
      </c>
      <c r="CT139" s="216">
        <v>1</v>
      </c>
    </row>
    <row r="140" spans="66:98">
      <c r="BY140" s="930"/>
      <c r="BZ140" s="1970" t="s">
        <v>2410</v>
      </c>
      <c r="CA140" s="1971" t="s">
        <v>2411</v>
      </c>
      <c r="CB140" s="1976">
        <v>39</v>
      </c>
      <c r="CC140" s="1977">
        <v>64</v>
      </c>
      <c r="CD140" s="1978">
        <v>139</v>
      </c>
      <c r="CE140"/>
      <c r="CF140" s="1310"/>
      <c r="CG140" s="810" t="s">
        <v>3162</v>
      </c>
      <c r="CH140" s="811" t="s">
        <v>3163</v>
      </c>
      <c r="CI140" s="812">
        <v>234</v>
      </c>
      <c r="CJ140" s="813">
        <v>173</v>
      </c>
      <c r="CK140" s="814">
        <v>234</v>
      </c>
      <c r="CL140"/>
      <c r="CM140" s="1692"/>
      <c r="CN140" s="1341" t="s">
        <v>3915</v>
      </c>
      <c r="CO140" s="811" t="s">
        <v>3916</v>
      </c>
      <c r="CP140" s="812">
        <v>139</v>
      </c>
      <c r="CQ140" s="813">
        <v>90</v>
      </c>
      <c r="CR140" s="814">
        <v>43</v>
      </c>
      <c r="CT140" s="216">
        <v>1</v>
      </c>
    </row>
    <row r="141" spans="66:98">
      <c r="BY141" s="931"/>
      <c r="BZ141" s="1972" t="s">
        <v>2412</v>
      </c>
      <c r="CA141" s="1971" t="s">
        <v>2413</v>
      </c>
      <c r="CB141" s="1976">
        <v>76</v>
      </c>
      <c r="CC141" s="1977">
        <v>81</v>
      </c>
      <c r="CD141" s="1978">
        <v>109</v>
      </c>
      <c r="CE141"/>
      <c r="CF141" s="1311"/>
      <c r="CG141" s="810" t="s">
        <v>3164</v>
      </c>
      <c r="CH141" s="811" t="s">
        <v>3165</v>
      </c>
      <c r="CI141" s="812">
        <v>238</v>
      </c>
      <c r="CJ141" s="813">
        <v>174</v>
      </c>
      <c r="CK141" s="814">
        <v>238</v>
      </c>
      <c r="CL141"/>
      <c r="CM141" s="1693"/>
      <c r="CN141" s="1341" t="s">
        <v>3917</v>
      </c>
      <c r="CO141" s="811" t="s">
        <v>3918</v>
      </c>
      <c r="CP141" s="812">
        <v>139</v>
      </c>
      <c r="CQ141" s="813">
        <v>90</v>
      </c>
      <c r="CR141" s="814">
        <v>0</v>
      </c>
      <c r="CT141" s="216">
        <v>1</v>
      </c>
    </row>
    <row r="142" spans="66:98">
      <c r="BY142" s="932"/>
      <c r="BZ142" s="1970" t="s">
        <v>2414</v>
      </c>
      <c r="CA142" s="1971" t="s">
        <v>2415</v>
      </c>
      <c r="CB142" s="1976">
        <v>0</v>
      </c>
      <c r="CC142" s="1977">
        <v>34</v>
      </c>
      <c r="CD142" s="1978">
        <v>102</v>
      </c>
      <c r="CE142"/>
      <c r="CF142" s="1312"/>
      <c r="CG142" s="810" t="s">
        <v>3166</v>
      </c>
      <c r="CH142" s="811" t="s">
        <v>3167</v>
      </c>
      <c r="CI142" s="812">
        <v>255</v>
      </c>
      <c r="CJ142" s="813">
        <v>187</v>
      </c>
      <c r="CK142" s="814">
        <v>255</v>
      </c>
      <c r="CL142"/>
      <c r="CM142" s="1694"/>
      <c r="CN142" s="1336" t="s">
        <v>3919</v>
      </c>
      <c r="CO142" s="811" t="s">
        <v>3920</v>
      </c>
      <c r="CP142" s="812">
        <v>135</v>
      </c>
      <c r="CQ142" s="813">
        <v>89</v>
      </c>
      <c r="CR142" s="814">
        <v>26</v>
      </c>
      <c r="CT142" s="216">
        <v>1</v>
      </c>
    </row>
    <row r="143" spans="66:98">
      <c r="BY143" s="933"/>
      <c r="BZ143" s="1972" t="s">
        <v>2416</v>
      </c>
      <c r="CA143" s="1971" t="s">
        <v>2417</v>
      </c>
      <c r="CB143" s="1976">
        <v>102</v>
      </c>
      <c r="CC143" s="1977">
        <v>0</v>
      </c>
      <c r="CD143" s="1978">
        <v>255</v>
      </c>
      <c r="CE143"/>
      <c r="CF143" s="1313"/>
      <c r="CG143" s="810" t="s">
        <v>3168</v>
      </c>
      <c r="CH143" s="811" t="s">
        <v>3169</v>
      </c>
      <c r="CI143" s="812">
        <v>238</v>
      </c>
      <c r="CJ143" s="813">
        <v>210</v>
      </c>
      <c r="CK143" s="814">
        <v>238</v>
      </c>
      <c r="CL143"/>
      <c r="CM143" s="1695"/>
      <c r="CN143" s="1336" t="s">
        <v>3921</v>
      </c>
      <c r="CO143" s="811" t="s">
        <v>3922</v>
      </c>
      <c r="CP143" s="812">
        <v>126</v>
      </c>
      <c r="CQ143" s="813">
        <v>88</v>
      </c>
      <c r="CR143" s="814">
        <v>53</v>
      </c>
      <c r="CT143" s="216">
        <v>1</v>
      </c>
    </row>
    <row r="144" spans="66:98">
      <c r="BY144" s="934"/>
      <c r="BZ144" s="1970" t="s">
        <v>2418</v>
      </c>
      <c r="CA144" s="1971" t="s">
        <v>2419</v>
      </c>
      <c r="CB144" s="1976">
        <v>123</v>
      </c>
      <c r="CC144" s="1977">
        <v>104</v>
      </c>
      <c r="CD144" s="1978">
        <v>238</v>
      </c>
      <c r="CE144"/>
      <c r="CF144" s="1314"/>
      <c r="CG144" s="810" t="s">
        <v>3170</v>
      </c>
      <c r="CH144" s="811" t="s">
        <v>3171</v>
      </c>
      <c r="CI144" s="812">
        <v>255</v>
      </c>
      <c r="CJ144" s="813">
        <v>225</v>
      </c>
      <c r="CK144" s="814">
        <v>255</v>
      </c>
      <c r="CL144"/>
      <c r="CM144" s="1696"/>
      <c r="CN144" s="1336" t="s">
        <v>3923</v>
      </c>
      <c r="CO144" s="811" t="s">
        <v>3924</v>
      </c>
      <c r="CP144" s="812">
        <v>133</v>
      </c>
      <c r="CQ144" s="813">
        <v>83</v>
      </c>
      <c r="CR144" s="814">
        <v>15</v>
      </c>
      <c r="CT144" s="216">
        <v>1</v>
      </c>
    </row>
    <row r="145" spans="77:98">
      <c r="BY145" s="935"/>
      <c r="BZ145" s="1972" t="s">
        <v>2420</v>
      </c>
      <c r="CA145" s="1971" t="s">
        <v>2421</v>
      </c>
      <c r="CB145" s="1976">
        <v>150</v>
      </c>
      <c r="CC145" s="1977">
        <v>131</v>
      </c>
      <c r="CD145" s="1978">
        <v>236</v>
      </c>
      <c r="CE145"/>
      <c r="CF145" s="1315"/>
      <c r="CG145" s="810" t="s">
        <v>3172</v>
      </c>
      <c r="CH145" s="811" t="s">
        <v>3173</v>
      </c>
      <c r="CI145" s="812">
        <v>205</v>
      </c>
      <c r="CJ145" s="813">
        <v>150</v>
      </c>
      <c r="CK145" s="814">
        <v>205</v>
      </c>
      <c r="CL145"/>
      <c r="CM145" s="1697"/>
      <c r="CN145" s="1336" t="s">
        <v>3925</v>
      </c>
      <c r="CO145" s="811" t="s">
        <v>3926</v>
      </c>
      <c r="CP145" s="812">
        <v>97</v>
      </c>
      <c r="CQ145" s="813">
        <v>75</v>
      </c>
      <c r="CR145" s="814">
        <v>58</v>
      </c>
      <c r="CT145" s="216">
        <v>1</v>
      </c>
    </row>
    <row r="146" spans="77:98">
      <c r="BY146" s="936"/>
      <c r="BZ146" s="1970" t="s">
        <v>2422</v>
      </c>
      <c r="CA146" s="1971" t="s">
        <v>2423</v>
      </c>
      <c r="CB146" s="1976">
        <v>131</v>
      </c>
      <c r="CC146" s="1977">
        <v>111</v>
      </c>
      <c r="CD146" s="1978">
        <v>255</v>
      </c>
      <c r="CE146"/>
      <c r="CF146" s="1316"/>
      <c r="CG146" s="810" t="s">
        <v>3174</v>
      </c>
      <c r="CH146" s="811" t="s">
        <v>3175</v>
      </c>
      <c r="CI146" s="812">
        <v>219</v>
      </c>
      <c r="CJ146" s="813">
        <v>112</v>
      </c>
      <c r="CK146" s="814">
        <v>219</v>
      </c>
      <c r="CL146"/>
      <c r="CM146" s="1698"/>
      <c r="CN146" s="1336" t="s">
        <v>3927</v>
      </c>
      <c r="CO146" s="811" t="s">
        <v>3928</v>
      </c>
      <c r="CP146" s="812">
        <v>106</v>
      </c>
      <c r="CQ146" s="813">
        <v>75</v>
      </c>
      <c r="CR146" s="814">
        <v>33</v>
      </c>
      <c r="CT146" s="216">
        <v>1</v>
      </c>
    </row>
    <row r="147" spans="77:98">
      <c r="BY147" s="937"/>
      <c r="BZ147" s="1970" t="s">
        <v>2424</v>
      </c>
      <c r="CA147" s="1971" t="s">
        <v>2425</v>
      </c>
      <c r="CB147" s="1976">
        <v>132</v>
      </c>
      <c r="CC147" s="1977">
        <v>112</v>
      </c>
      <c r="CD147" s="1978">
        <v>255</v>
      </c>
      <c r="CE147"/>
      <c r="CF147" s="1317"/>
      <c r="CG147" s="818" t="s">
        <v>3176</v>
      </c>
      <c r="CH147" s="811" t="s">
        <v>3177</v>
      </c>
      <c r="CI147" s="812">
        <v>218</v>
      </c>
      <c r="CJ147" s="813">
        <v>112</v>
      </c>
      <c r="CK147" s="814">
        <v>214</v>
      </c>
      <c r="CL147"/>
      <c r="CM147" s="1699"/>
      <c r="CN147" s="1336" t="s">
        <v>3929</v>
      </c>
      <c r="CO147" s="811" t="s">
        <v>3930</v>
      </c>
      <c r="CP147" s="812">
        <v>101</v>
      </c>
      <c r="CQ147" s="813">
        <v>69</v>
      </c>
      <c r="CR147" s="814">
        <v>34</v>
      </c>
      <c r="CT147" s="216">
        <v>1</v>
      </c>
    </row>
    <row r="148" spans="77:98">
      <c r="BY148" s="938"/>
      <c r="BZ148" s="1970" t="s">
        <v>2426</v>
      </c>
      <c r="CA148" s="1971" t="s">
        <v>2427</v>
      </c>
      <c r="CB148" s="1976">
        <v>122</v>
      </c>
      <c r="CC148" s="1977">
        <v>103</v>
      </c>
      <c r="CD148" s="1978">
        <v>238</v>
      </c>
      <c r="CE148"/>
      <c r="CF148" s="1318"/>
      <c r="CG148" s="810" t="s">
        <v>3178</v>
      </c>
      <c r="CH148" s="811" t="s">
        <v>3179</v>
      </c>
      <c r="CI148" s="812">
        <v>238</v>
      </c>
      <c r="CJ148" s="813">
        <v>0</v>
      </c>
      <c r="CK148" s="814">
        <v>238</v>
      </c>
      <c r="CL148"/>
      <c r="CM148" s="1700"/>
      <c r="CN148" s="1336" t="s">
        <v>3931</v>
      </c>
      <c r="CO148" s="811" t="s">
        <v>3932</v>
      </c>
      <c r="CP148" s="812">
        <v>91</v>
      </c>
      <c r="CQ148" s="813">
        <v>60</v>
      </c>
      <c r="CR148" s="814">
        <v>17</v>
      </c>
      <c r="CT148" s="216">
        <v>1</v>
      </c>
    </row>
    <row r="149" spans="77:98">
      <c r="BY149" s="939"/>
      <c r="BZ149" s="1972" t="s">
        <v>2428</v>
      </c>
      <c r="CA149" s="1971" t="s">
        <v>2429</v>
      </c>
      <c r="CB149" s="1976">
        <v>121</v>
      </c>
      <c r="CC149" s="1977">
        <v>28</v>
      </c>
      <c r="CD149" s="1978">
        <v>248</v>
      </c>
      <c r="CE149"/>
      <c r="CF149" s="1319"/>
      <c r="CG149" s="818" t="s">
        <v>3180</v>
      </c>
      <c r="CH149" s="811" t="s">
        <v>3181</v>
      </c>
      <c r="CI149" s="812">
        <v>212</v>
      </c>
      <c r="CJ149" s="813">
        <v>115</v>
      </c>
      <c r="CK149" s="814">
        <v>212</v>
      </c>
      <c r="CL149"/>
      <c r="CM149" s="1701"/>
      <c r="CN149" s="1336" t="s">
        <v>3933</v>
      </c>
      <c r="CO149" s="811" t="s">
        <v>3934</v>
      </c>
      <c r="CP149" s="812">
        <v>72</v>
      </c>
      <c r="CQ149" s="813">
        <v>60</v>
      </c>
      <c r="CR149" s="814">
        <v>50</v>
      </c>
      <c r="CT149" s="216">
        <v>1</v>
      </c>
    </row>
    <row r="150" spans="77:98">
      <c r="BY150" s="940"/>
      <c r="BZ150" s="1970" t="s">
        <v>2430</v>
      </c>
      <c r="CA150" s="1971" t="s">
        <v>2431</v>
      </c>
      <c r="CB150" s="1976">
        <v>106</v>
      </c>
      <c r="CC150" s="1977">
        <v>90</v>
      </c>
      <c r="CD150" s="1978">
        <v>205</v>
      </c>
      <c r="CE150"/>
      <c r="CF150" s="1320"/>
      <c r="CG150" s="810" t="s">
        <v>3182</v>
      </c>
      <c r="CH150" s="811" t="s">
        <v>3183</v>
      </c>
      <c r="CI150" s="812">
        <v>205</v>
      </c>
      <c r="CJ150" s="813">
        <v>105</v>
      </c>
      <c r="CK150" s="814">
        <v>201</v>
      </c>
      <c r="CL150"/>
      <c r="CM150" s="1702"/>
      <c r="CN150" s="1336" t="s">
        <v>3935</v>
      </c>
      <c r="CO150" s="811" t="s">
        <v>3936</v>
      </c>
      <c r="CP150" s="812">
        <v>75</v>
      </c>
      <c r="CQ150" s="813">
        <v>54</v>
      </c>
      <c r="CR150" s="814">
        <v>33</v>
      </c>
      <c r="CT150" s="216">
        <v>1</v>
      </c>
    </row>
    <row r="151" spans="77:98">
      <c r="BY151" s="941"/>
      <c r="BZ151" s="1970" t="s">
        <v>2432</v>
      </c>
      <c r="CA151" s="1971" t="s">
        <v>2433</v>
      </c>
      <c r="CB151" s="1976">
        <v>105</v>
      </c>
      <c r="CC151" s="1977">
        <v>89</v>
      </c>
      <c r="CD151" s="1978">
        <v>205</v>
      </c>
      <c r="CE151"/>
      <c r="CF151" s="1321"/>
      <c r="CG151" s="818" t="s">
        <v>3184</v>
      </c>
      <c r="CH151" s="811" t="s">
        <v>3185</v>
      </c>
      <c r="CI151" s="812">
        <v>170</v>
      </c>
      <c r="CJ151" s="813">
        <v>152</v>
      </c>
      <c r="CK151" s="814">
        <v>169</v>
      </c>
      <c r="CL151"/>
      <c r="CM151" s="1703"/>
      <c r="CN151" s="1336" t="s">
        <v>3937</v>
      </c>
      <c r="CO151" s="811" t="s">
        <v>3938</v>
      </c>
      <c r="CP151" s="812">
        <v>70</v>
      </c>
      <c r="CQ151" s="813">
        <v>46</v>
      </c>
      <c r="CR151" s="814">
        <v>1</v>
      </c>
      <c r="CT151" s="216">
        <v>1</v>
      </c>
    </row>
    <row r="152" spans="77:98">
      <c r="BY152" s="942"/>
      <c r="BZ152" s="1972" t="s">
        <v>2434</v>
      </c>
      <c r="CA152" s="1971" t="s">
        <v>2435</v>
      </c>
      <c r="CB152" s="1976">
        <v>140</v>
      </c>
      <c r="CC152" s="1977">
        <v>130</v>
      </c>
      <c r="CD152" s="1978">
        <v>182</v>
      </c>
      <c r="CE152"/>
      <c r="CF152" s="1322"/>
      <c r="CG152" s="810" t="s">
        <v>3186</v>
      </c>
      <c r="CH152" s="811" t="s">
        <v>3187</v>
      </c>
      <c r="CI152" s="812">
        <v>205</v>
      </c>
      <c r="CJ152" s="813">
        <v>0</v>
      </c>
      <c r="CK152" s="814">
        <v>205</v>
      </c>
      <c r="CL152"/>
      <c r="CM152" s="1704"/>
      <c r="CN152" s="1336" t="s">
        <v>3939</v>
      </c>
      <c r="CO152" s="811" t="s">
        <v>3940</v>
      </c>
      <c r="CP152" s="812">
        <v>45</v>
      </c>
      <c r="CQ152" s="813">
        <v>36</v>
      </c>
      <c r="CR152" s="814">
        <v>30</v>
      </c>
      <c r="CT152" s="216">
        <v>1</v>
      </c>
    </row>
    <row r="153" spans="77:98">
      <c r="BY153" s="943"/>
      <c r="BZ153" s="1972" t="s">
        <v>2436</v>
      </c>
      <c r="CA153" s="1971" t="s">
        <v>2437</v>
      </c>
      <c r="CB153" s="1976">
        <v>150</v>
      </c>
      <c r="CC153" s="1977">
        <v>144</v>
      </c>
      <c r="CD153" s="1978">
        <v>171</v>
      </c>
      <c r="CE153"/>
      <c r="CF153" s="1323"/>
      <c r="CG153" s="810" t="s">
        <v>3188</v>
      </c>
      <c r="CH153" s="811" t="s">
        <v>3189</v>
      </c>
      <c r="CI153" s="812">
        <v>159</v>
      </c>
      <c r="CJ153" s="813">
        <v>95</v>
      </c>
      <c r="CK153" s="814">
        <v>159</v>
      </c>
      <c r="CL153"/>
      <c r="CM153" s="1705"/>
      <c r="CN153" s="1336" t="s">
        <v>3941</v>
      </c>
      <c r="CO153" s="811" t="s">
        <v>3942</v>
      </c>
      <c r="CP153" s="812">
        <v>47</v>
      </c>
      <c r="CQ153" s="813">
        <v>30</v>
      </c>
      <c r="CR153" s="814">
        <v>14</v>
      </c>
      <c r="CT153" s="216">
        <v>1</v>
      </c>
    </row>
    <row r="154" spans="77:98">
      <c r="BY154" s="944"/>
      <c r="BZ154" s="1972" t="s">
        <v>2438</v>
      </c>
      <c r="CA154" s="1971" t="s">
        <v>2439</v>
      </c>
      <c r="CB154" s="1976">
        <v>126</v>
      </c>
      <c r="CC154" s="1977">
        <v>115</v>
      </c>
      <c r="CD154" s="1978">
        <v>184</v>
      </c>
      <c r="CE154"/>
      <c r="CF154" s="1324"/>
      <c r="CG154" s="810" t="s">
        <v>3190</v>
      </c>
      <c r="CH154" s="811" t="s">
        <v>3191</v>
      </c>
      <c r="CI154" s="812">
        <v>139</v>
      </c>
      <c r="CJ154" s="813">
        <v>123</v>
      </c>
      <c r="CK154" s="814">
        <v>139</v>
      </c>
      <c r="CL154"/>
      <c r="CM154" s="1706"/>
      <c r="CN154" s="1336" t="s">
        <v>3943</v>
      </c>
      <c r="CO154" s="811" t="s">
        <v>3944</v>
      </c>
      <c r="CP154" s="812">
        <v>19</v>
      </c>
      <c r="CQ154" s="813">
        <v>14</v>
      </c>
      <c r="CR154" s="814">
        <v>10</v>
      </c>
      <c r="CT154" s="216">
        <v>1</v>
      </c>
    </row>
    <row r="155" spans="77:98">
      <c r="BY155" s="945"/>
      <c r="BZ155" s="1972" t="s">
        <v>2440</v>
      </c>
      <c r="CA155" s="1971" t="s">
        <v>2441</v>
      </c>
      <c r="CB155" s="1976">
        <v>96</v>
      </c>
      <c r="CC155" s="1977">
        <v>78</v>
      </c>
      <c r="CD155" s="1978">
        <v>151</v>
      </c>
      <c r="CE155"/>
      <c r="CF155" s="1325"/>
      <c r="CG155" s="810" t="s">
        <v>3192</v>
      </c>
      <c r="CH155" s="811" t="s">
        <v>3193</v>
      </c>
      <c r="CI155" s="812">
        <v>139</v>
      </c>
      <c r="CJ155" s="813">
        <v>102</v>
      </c>
      <c r="CK155" s="814">
        <v>139</v>
      </c>
      <c r="CL155"/>
      <c r="CM155" s="1707"/>
      <c r="CN155" s="1336" t="s">
        <v>3945</v>
      </c>
      <c r="CO155" s="811" t="s">
        <v>2169</v>
      </c>
      <c r="CP155" s="812">
        <v>255</v>
      </c>
      <c r="CQ155" s="813">
        <v>0</v>
      </c>
      <c r="CR155" s="814">
        <v>0</v>
      </c>
      <c r="CT155" s="216">
        <v>1</v>
      </c>
    </row>
    <row r="156" spans="77:98">
      <c r="BY156" s="946"/>
      <c r="BZ156" s="1970" t="s">
        <v>2442</v>
      </c>
      <c r="CA156" s="1971" t="s">
        <v>2443</v>
      </c>
      <c r="CB156" s="1976">
        <v>72</v>
      </c>
      <c r="CC156" s="1977">
        <v>61</v>
      </c>
      <c r="CD156" s="1978">
        <v>139</v>
      </c>
      <c r="CE156"/>
      <c r="CF156" s="1326"/>
      <c r="CG156" s="818" t="s">
        <v>3194</v>
      </c>
      <c r="CH156" s="811" t="s">
        <v>3195</v>
      </c>
      <c r="CI156" s="812">
        <v>121</v>
      </c>
      <c r="CJ156" s="813">
        <v>104</v>
      </c>
      <c r="CK156" s="814">
        <v>120</v>
      </c>
      <c r="CL156"/>
      <c r="CM156" s="1708"/>
      <c r="CN156" s="1341" t="s">
        <v>3946</v>
      </c>
      <c r="CO156" s="811" t="s">
        <v>2169</v>
      </c>
      <c r="CP156" s="812">
        <v>255</v>
      </c>
      <c r="CQ156" s="813">
        <v>36</v>
      </c>
      <c r="CR156" s="814">
        <v>0</v>
      </c>
      <c r="CT156" s="216">
        <v>1</v>
      </c>
    </row>
    <row r="157" spans="77:98">
      <c r="BY157" s="947"/>
      <c r="BZ157" s="1970" t="s">
        <v>2444</v>
      </c>
      <c r="CA157" s="1971" t="s">
        <v>2445</v>
      </c>
      <c r="CB157" s="1976">
        <v>71</v>
      </c>
      <c r="CC157" s="1977">
        <v>60</v>
      </c>
      <c r="CD157" s="1978">
        <v>139</v>
      </c>
      <c r="CE157"/>
      <c r="CF157" s="1327"/>
      <c r="CG157" s="810" t="s">
        <v>3196</v>
      </c>
      <c r="CH157" s="811" t="s">
        <v>3197</v>
      </c>
      <c r="CI157" s="812">
        <v>139</v>
      </c>
      <c r="CJ157" s="813">
        <v>71</v>
      </c>
      <c r="CK157" s="814">
        <v>137</v>
      </c>
      <c r="CL157"/>
      <c r="CM157" s="1709"/>
      <c r="CN157" s="1341" t="s">
        <v>3947</v>
      </c>
      <c r="CO157" s="811" t="s">
        <v>2169</v>
      </c>
      <c r="CP157" s="812">
        <v>255</v>
      </c>
      <c r="CQ157" s="813">
        <v>69</v>
      </c>
      <c r="CR157" s="814">
        <v>0</v>
      </c>
      <c r="CT157" s="216">
        <v>1</v>
      </c>
    </row>
    <row r="158" spans="77:98">
      <c r="BY158" s="948"/>
      <c r="BZ158" s="1972" t="s">
        <v>2446</v>
      </c>
      <c r="CA158" s="1971" t="s">
        <v>2447</v>
      </c>
      <c r="CB158" s="1976">
        <v>46</v>
      </c>
      <c r="CC158" s="1977">
        <v>0</v>
      </c>
      <c r="CD158" s="1978">
        <v>108</v>
      </c>
      <c r="CE158"/>
      <c r="CF158" s="1328"/>
      <c r="CG158" s="810" t="s">
        <v>3198</v>
      </c>
      <c r="CH158" s="811" t="s">
        <v>3199</v>
      </c>
      <c r="CI158" s="812">
        <v>139</v>
      </c>
      <c r="CJ158" s="813">
        <v>0</v>
      </c>
      <c r="CK158" s="814">
        <v>139</v>
      </c>
      <c r="CL158"/>
      <c r="CM158" s="1710"/>
      <c r="CN158" s="1336" t="s">
        <v>3948</v>
      </c>
      <c r="CO158" s="811" t="s">
        <v>2169</v>
      </c>
      <c r="CP158" s="812">
        <v>255</v>
      </c>
      <c r="CQ158" s="813">
        <v>73</v>
      </c>
      <c r="CR158" s="814">
        <v>1</v>
      </c>
      <c r="CT158" s="216">
        <v>1</v>
      </c>
    </row>
    <row r="159" spans="77:98">
      <c r="BY159" s="949"/>
      <c r="BZ159" s="1970" t="s">
        <v>2448</v>
      </c>
      <c r="CA159" s="1971" t="s">
        <v>2449</v>
      </c>
      <c r="CB159" s="1976">
        <v>188</v>
      </c>
      <c r="CC159" s="1977">
        <v>238</v>
      </c>
      <c r="CD159" s="1978">
        <v>104</v>
      </c>
      <c r="CE159"/>
      <c r="CF159" s="1329"/>
      <c r="CG159" s="818" t="s">
        <v>3200</v>
      </c>
      <c r="CH159" s="811" t="s">
        <v>3201</v>
      </c>
      <c r="CI159" s="812">
        <v>128</v>
      </c>
      <c r="CJ159" s="813">
        <v>0</v>
      </c>
      <c r="CK159" s="814">
        <v>128</v>
      </c>
      <c r="CL159"/>
      <c r="CM159" s="1711"/>
      <c r="CN159" s="1336" t="s">
        <v>3949</v>
      </c>
      <c r="CO159" s="811" t="s">
        <v>3950</v>
      </c>
      <c r="CP159" s="812">
        <v>255</v>
      </c>
      <c r="CQ159" s="813">
        <v>9</v>
      </c>
      <c r="CR159" s="814">
        <v>33</v>
      </c>
      <c r="CT159" s="216">
        <v>1</v>
      </c>
    </row>
    <row r="160" spans="77:98">
      <c r="BY160" s="950"/>
      <c r="BZ160" s="1970" t="s">
        <v>2450</v>
      </c>
      <c r="CA160" s="1971" t="s">
        <v>2451</v>
      </c>
      <c r="CB160" s="1976">
        <v>192</v>
      </c>
      <c r="CC160" s="1977">
        <v>255</v>
      </c>
      <c r="CD160" s="1978">
        <v>62</v>
      </c>
      <c r="CE160"/>
      <c r="CF160" s="1330"/>
      <c r="CG160" s="810" t="s">
        <v>3202</v>
      </c>
      <c r="CH160" s="811" t="s">
        <v>3203</v>
      </c>
      <c r="CI160" s="812">
        <v>79</v>
      </c>
      <c r="CJ160" s="813">
        <v>47</v>
      </c>
      <c r="CK160" s="814">
        <v>79</v>
      </c>
      <c r="CL160"/>
      <c r="CM160" s="1712"/>
      <c r="CN160" s="1341" t="s">
        <v>3951</v>
      </c>
      <c r="CO160" s="811" t="s">
        <v>3952</v>
      </c>
      <c r="CP160" s="812">
        <v>255</v>
      </c>
      <c r="CQ160" s="813">
        <v>48</v>
      </c>
      <c r="CR160" s="814">
        <v>48</v>
      </c>
      <c r="CT160" s="216">
        <v>1</v>
      </c>
    </row>
    <row r="161" spans="77:98">
      <c r="BY161" s="951"/>
      <c r="BZ161" s="1972" t="s">
        <v>2452</v>
      </c>
      <c r="CA161" s="1971" t="s">
        <v>2453</v>
      </c>
      <c r="CB161" s="1976">
        <v>190</v>
      </c>
      <c r="CC161" s="1977">
        <v>245</v>
      </c>
      <c r="CD161" s="1978">
        <v>116</v>
      </c>
      <c r="CE161"/>
      <c r="CF161" s="1331"/>
      <c r="CG161" s="818" t="s">
        <v>3204</v>
      </c>
      <c r="CH161" s="811" t="s">
        <v>3205</v>
      </c>
      <c r="CI161" s="812">
        <v>41</v>
      </c>
      <c r="CJ161" s="813">
        <v>30</v>
      </c>
      <c r="CK161" s="814">
        <v>41</v>
      </c>
      <c r="CL161"/>
      <c r="CM161" s="1713"/>
      <c r="CN161" s="1341" t="s">
        <v>3953</v>
      </c>
      <c r="CO161" s="811" t="s">
        <v>3954</v>
      </c>
      <c r="CP161" s="812">
        <v>255</v>
      </c>
      <c r="CQ161" s="813">
        <v>64</v>
      </c>
      <c r="CR161" s="814">
        <v>64</v>
      </c>
      <c r="CT161" s="216">
        <v>1</v>
      </c>
    </row>
    <row r="162" spans="77:98">
      <c r="BY162" s="952"/>
      <c r="BZ162" s="1970" t="s">
        <v>2454</v>
      </c>
      <c r="CA162" s="1971" t="s">
        <v>2455</v>
      </c>
      <c r="CB162" s="1976">
        <v>202</v>
      </c>
      <c r="CC162" s="1977">
        <v>255</v>
      </c>
      <c r="CD162" s="1978">
        <v>112</v>
      </c>
      <c r="CE162"/>
      <c r="CF162" s="1332"/>
      <c r="CG162" s="818" t="s">
        <v>3206</v>
      </c>
      <c r="CH162" s="811" t="s">
        <v>3207</v>
      </c>
      <c r="CI162" s="812">
        <v>36</v>
      </c>
      <c r="CJ162" s="813">
        <v>33</v>
      </c>
      <c r="CK162" s="814">
        <v>36</v>
      </c>
      <c r="CL162"/>
      <c r="CM162" s="1714"/>
      <c r="CN162" s="1341" t="s">
        <v>3955</v>
      </c>
      <c r="CO162" s="811" t="s">
        <v>3956</v>
      </c>
      <c r="CP162" s="812">
        <v>255</v>
      </c>
      <c r="CQ162" s="813">
        <v>99</v>
      </c>
      <c r="CR162" s="814">
        <v>71</v>
      </c>
      <c r="CT162" s="216">
        <v>1</v>
      </c>
    </row>
    <row r="163" spans="77:98">
      <c r="BY163" s="953"/>
      <c r="BZ163" s="1972" t="s">
        <v>2456</v>
      </c>
      <c r="CA163" s="1971" t="s">
        <v>2457</v>
      </c>
      <c r="CB163" s="1976">
        <v>251</v>
      </c>
      <c r="CC163" s="1977">
        <v>252</v>
      </c>
      <c r="CD163" s="1978">
        <v>250</v>
      </c>
      <c r="CE163"/>
      <c r="CF163" s="1333"/>
      <c r="CG163" s="810" t="s">
        <v>3208</v>
      </c>
      <c r="CH163" s="811" t="s">
        <v>3209</v>
      </c>
      <c r="CI163" s="812">
        <v>227</v>
      </c>
      <c r="CJ163" s="813">
        <v>91</v>
      </c>
      <c r="CK163" s="814">
        <v>216</v>
      </c>
      <c r="CL163"/>
      <c r="CM163" s="1715"/>
      <c r="CN163" s="1336" t="s">
        <v>3957</v>
      </c>
      <c r="CO163" s="811" t="s">
        <v>3958</v>
      </c>
      <c r="CP163" s="812">
        <v>255</v>
      </c>
      <c r="CQ163" s="813">
        <v>94</v>
      </c>
      <c r="CR163" s="814">
        <v>77</v>
      </c>
      <c r="CT163" s="216">
        <v>1</v>
      </c>
    </row>
    <row r="164" spans="77:98">
      <c r="BY164" s="954"/>
      <c r="BZ164" s="1970" t="s">
        <v>2458</v>
      </c>
      <c r="CA164" s="1971" t="s">
        <v>2459</v>
      </c>
      <c r="CB164" s="1976">
        <v>179</v>
      </c>
      <c r="CC164" s="1977">
        <v>238</v>
      </c>
      <c r="CD164" s="1978">
        <v>58</v>
      </c>
      <c r="CE164"/>
      <c r="CF164" s="1334"/>
      <c r="CG164" s="818" t="s">
        <v>3210</v>
      </c>
      <c r="CH164" s="811" t="s">
        <v>3211</v>
      </c>
      <c r="CI164" s="812">
        <v>84</v>
      </c>
      <c r="CJ164" s="813">
        <v>25</v>
      </c>
      <c r="CK164" s="814">
        <v>78</v>
      </c>
      <c r="CL164"/>
      <c r="CM164" s="1716"/>
      <c r="CN164" s="1336" t="s">
        <v>3959</v>
      </c>
      <c r="CO164" s="811" t="s">
        <v>3960</v>
      </c>
      <c r="CP164" s="812">
        <v>252</v>
      </c>
      <c r="CQ164" s="813">
        <v>93</v>
      </c>
      <c r="CR164" s="814">
        <v>93</v>
      </c>
      <c r="CT164" s="216">
        <v>1</v>
      </c>
    </row>
    <row r="165" spans="77:98">
      <c r="BY165" s="955"/>
      <c r="BZ165" s="1972" t="s">
        <v>2460</v>
      </c>
      <c r="CA165" s="1971" t="s">
        <v>2461</v>
      </c>
      <c r="CB165" s="1976">
        <v>165</v>
      </c>
      <c r="CC165" s="1977">
        <v>209</v>
      </c>
      <c r="CD165" s="1978">
        <v>82</v>
      </c>
      <c r="CE165"/>
      <c r="CF165" s="1335"/>
      <c r="CG165" s="1336" t="s">
        <v>3212</v>
      </c>
      <c r="CH165" s="811" t="s">
        <v>3213</v>
      </c>
      <c r="CI165" s="812">
        <v>52</v>
      </c>
      <c r="CJ165" s="813">
        <v>23</v>
      </c>
      <c r="CK165" s="814">
        <v>49</v>
      </c>
      <c r="CL165"/>
      <c r="CM165" s="1717"/>
      <c r="CN165" s="1336" t="s">
        <v>3961</v>
      </c>
      <c r="CO165" s="811" t="s">
        <v>3962</v>
      </c>
      <c r="CP165" s="812">
        <v>217</v>
      </c>
      <c r="CQ165" s="813">
        <v>166</v>
      </c>
      <c r="CR165" s="814">
        <v>169</v>
      </c>
      <c r="CT165" s="216">
        <v>1</v>
      </c>
    </row>
    <row r="166" spans="77:98">
      <c r="BY166" s="956"/>
      <c r="BZ166" s="1970" t="s">
        <v>2462</v>
      </c>
      <c r="CA166" s="1971" t="s">
        <v>2463</v>
      </c>
      <c r="CB166" s="1976">
        <v>162</v>
      </c>
      <c r="CC166" s="1977">
        <v>205</v>
      </c>
      <c r="CD166" s="1978">
        <v>90</v>
      </c>
      <c r="CE166"/>
      <c r="CF166" s="1337"/>
      <c r="CG166" s="1336" t="s">
        <v>3214</v>
      </c>
      <c r="CH166" s="811" t="s">
        <v>3215</v>
      </c>
      <c r="CI166" s="812">
        <v>213</v>
      </c>
      <c r="CJ166" s="813">
        <v>186</v>
      </c>
      <c r="CK166" s="814">
        <v>219</v>
      </c>
      <c r="CL166"/>
      <c r="CM166" s="1718"/>
      <c r="CN166" s="1341" t="s">
        <v>3963</v>
      </c>
      <c r="CO166" s="811" t="s">
        <v>3964</v>
      </c>
      <c r="CP166" s="812">
        <v>240</v>
      </c>
      <c r="CQ166" s="813">
        <v>128</v>
      </c>
      <c r="CR166" s="814">
        <v>128</v>
      </c>
      <c r="CT166" s="216">
        <v>1</v>
      </c>
    </row>
    <row r="167" spans="77:98">
      <c r="BY167" s="957"/>
      <c r="BZ167" s="1970" t="s">
        <v>2464</v>
      </c>
      <c r="CA167" s="1971" t="s">
        <v>2465</v>
      </c>
      <c r="CB167" s="1976">
        <v>154</v>
      </c>
      <c r="CC167" s="1977">
        <v>205</v>
      </c>
      <c r="CD167" s="1978">
        <v>50</v>
      </c>
      <c r="CE167"/>
      <c r="CF167" s="1338"/>
      <c r="CG167" s="1336" t="s">
        <v>3216</v>
      </c>
      <c r="CH167" s="811" t="s">
        <v>3217</v>
      </c>
      <c r="CI167" s="812">
        <v>108</v>
      </c>
      <c r="CJ167" s="813">
        <v>2</v>
      </c>
      <c r="CK167" s="814">
        <v>119</v>
      </c>
      <c r="CL167"/>
      <c r="CM167" s="1719"/>
      <c r="CN167" s="1336" t="s">
        <v>3965</v>
      </c>
      <c r="CO167" s="811" t="s">
        <v>3966</v>
      </c>
      <c r="CP167" s="812">
        <v>222</v>
      </c>
      <c r="CQ167" s="813">
        <v>165</v>
      </c>
      <c r="CR167" s="814">
        <v>164</v>
      </c>
      <c r="CT167" s="216">
        <v>1</v>
      </c>
    </row>
    <row r="168" spans="77:98">
      <c r="BY168" s="958"/>
      <c r="BZ168" s="1970" t="s">
        <v>2466</v>
      </c>
      <c r="CA168" s="1971" t="s">
        <v>2467</v>
      </c>
      <c r="CB168" s="1976">
        <v>153</v>
      </c>
      <c r="CC168" s="1977">
        <v>204</v>
      </c>
      <c r="CD168" s="1978">
        <v>50</v>
      </c>
      <c r="CE168"/>
      <c r="CF168" s="1339"/>
      <c r="CG168" s="1336" t="s">
        <v>3218</v>
      </c>
      <c r="CH168" s="811" t="s">
        <v>3219</v>
      </c>
      <c r="CI168" s="812">
        <v>48</v>
      </c>
      <c r="CJ168" s="813">
        <v>25</v>
      </c>
      <c r="CK168" s="814">
        <v>52</v>
      </c>
      <c r="CL168"/>
      <c r="CM168" s="1720"/>
      <c r="CN168" s="1336" t="s">
        <v>3967</v>
      </c>
      <c r="CO168" s="811" t="s">
        <v>3968</v>
      </c>
      <c r="CP168" s="812">
        <v>234</v>
      </c>
      <c r="CQ168" s="813">
        <v>147</v>
      </c>
      <c r="CR168" s="814">
        <v>153</v>
      </c>
      <c r="CT168" s="216">
        <v>1</v>
      </c>
    </row>
    <row r="169" spans="77:98">
      <c r="BY169" s="959"/>
      <c r="BZ169" s="1970" t="s">
        <v>2468</v>
      </c>
      <c r="CA169" s="1971" t="s">
        <v>2469</v>
      </c>
      <c r="CB169" s="1976">
        <v>110</v>
      </c>
      <c r="CC169" s="1977">
        <v>139</v>
      </c>
      <c r="CD169" s="1978">
        <v>61</v>
      </c>
      <c r="CE169"/>
      <c r="CF169" s="1340"/>
      <c r="CG169" s="1341" t="s">
        <v>2430</v>
      </c>
      <c r="CH169" s="811" t="s">
        <v>3220</v>
      </c>
      <c r="CI169" s="812">
        <v>0</v>
      </c>
      <c r="CJ169" s="813">
        <v>127</v>
      </c>
      <c r="CK169" s="814">
        <v>255</v>
      </c>
      <c r="CL169"/>
      <c r="CM169" s="1721"/>
      <c r="CN169" s="1341" t="s">
        <v>3969</v>
      </c>
      <c r="CO169" s="811" t="s">
        <v>3970</v>
      </c>
      <c r="CP169" s="812">
        <v>250</v>
      </c>
      <c r="CQ169" s="813">
        <v>128</v>
      </c>
      <c r="CR169" s="814">
        <v>114</v>
      </c>
      <c r="CT169" s="216">
        <v>1</v>
      </c>
    </row>
    <row r="170" spans="77:98">
      <c r="BY170" s="960"/>
      <c r="BZ170" s="1970" t="s">
        <v>2470</v>
      </c>
      <c r="CA170" s="1971" t="s">
        <v>2471</v>
      </c>
      <c r="CB170" s="1976">
        <v>107</v>
      </c>
      <c r="CC170" s="1977">
        <v>142</v>
      </c>
      <c r="CD170" s="1978">
        <v>35</v>
      </c>
      <c r="CE170"/>
      <c r="CF170" s="1342"/>
      <c r="CG170" s="1341" t="s">
        <v>3221</v>
      </c>
      <c r="CH170" s="811" t="s">
        <v>3222</v>
      </c>
      <c r="CI170" s="812">
        <v>30</v>
      </c>
      <c r="CJ170" s="813">
        <v>144</v>
      </c>
      <c r="CK170" s="814">
        <v>255</v>
      </c>
      <c r="CL170"/>
      <c r="CM170" s="1722"/>
      <c r="CN170" s="1336" t="s">
        <v>3971</v>
      </c>
      <c r="CO170" s="811" t="s">
        <v>3972</v>
      </c>
      <c r="CP170" s="812">
        <v>248</v>
      </c>
      <c r="CQ170" s="813">
        <v>131</v>
      </c>
      <c r="CR170" s="814">
        <v>121</v>
      </c>
      <c r="CT170" s="216">
        <v>1</v>
      </c>
    </row>
    <row r="171" spans="77:98">
      <c r="BY171" s="961"/>
      <c r="BZ171" s="1970" t="s">
        <v>2472</v>
      </c>
      <c r="CA171" s="1971" t="s">
        <v>2473</v>
      </c>
      <c r="CB171" s="1976">
        <v>105</v>
      </c>
      <c r="CC171" s="1977">
        <v>139</v>
      </c>
      <c r="CD171" s="1978">
        <v>34</v>
      </c>
      <c r="CE171"/>
      <c r="CF171" s="1343"/>
      <c r="CG171" s="1336" t="s">
        <v>3223</v>
      </c>
      <c r="CH171" s="811" t="s">
        <v>3224</v>
      </c>
      <c r="CI171" s="812">
        <v>192</v>
      </c>
      <c r="CJ171" s="813">
        <v>200</v>
      </c>
      <c r="CK171" s="814">
        <v>225</v>
      </c>
      <c r="CL171"/>
      <c r="CM171" s="1723"/>
      <c r="CN171" s="1341" t="s">
        <v>3973</v>
      </c>
      <c r="CO171" s="811" t="s">
        <v>3974</v>
      </c>
      <c r="CP171" s="812">
        <v>255</v>
      </c>
      <c r="CQ171" s="813">
        <v>106</v>
      </c>
      <c r="CR171" s="814">
        <v>106</v>
      </c>
      <c r="CT171" s="216">
        <v>1</v>
      </c>
    </row>
    <row r="172" spans="77:98">
      <c r="BY172" s="962"/>
      <c r="BZ172" s="1970" t="s">
        <v>2474</v>
      </c>
      <c r="CA172" s="1971" t="s">
        <v>2475</v>
      </c>
      <c r="CB172" s="1976">
        <v>85</v>
      </c>
      <c r="CC172" s="1977">
        <v>107</v>
      </c>
      <c r="CD172" s="1978">
        <v>47</v>
      </c>
      <c r="CE172"/>
      <c r="CF172" s="1344"/>
      <c r="CG172" s="1341" t="s">
        <v>3225</v>
      </c>
      <c r="CH172" s="811" t="s">
        <v>3226</v>
      </c>
      <c r="CI172" s="812">
        <v>100</v>
      </c>
      <c r="CJ172" s="813">
        <v>149</v>
      </c>
      <c r="CK172" s="814">
        <v>237</v>
      </c>
      <c r="CL172"/>
      <c r="CM172" s="1724"/>
      <c r="CN172" s="1336" t="s">
        <v>3975</v>
      </c>
      <c r="CO172" s="811" t="s">
        <v>3976</v>
      </c>
      <c r="CP172" s="812">
        <v>255</v>
      </c>
      <c r="CQ172" s="813">
        <v>111</v>
      </c>
      <c r="CR172" s="814">
        <v>125</v>
      </c>
      <c r="CT172" s="216">
        <v>1</v>
      </c>
    </row>
    <row r="173" spans="77:98">
      <c r="BY173" s="963"/>
      <c r="BZ173" s="1972" t="s">
        <v>2476</v>
      </c>
      <c r="CA173" s="1971" t="s">
        <v>2477</v>
      </c>
      <c r="CB173" s="1976">
        <v>49</v>
      </c>
      <c r="CC173" s="1977">
        <v>54</v>
      </c>
      <c r="CD173" s="1978">
        <v>43</v>
      </c>
      <c r="CE173"/>
      <c r="CF173" s="1345"/>
      <c r="CG173" s="1341" t="s">
        <v>3227</v>
      </c>
      <c r="CH173" s="811" t="s">
        <v>3228</v>
      </c>
      <c r="CI173" s="812">
        <v>112</v>
      </c>
      <c r="CJ173" s="813">
        <v>147</v>
      </c>
      <c r="CK173" s="814">
        <v>219</v>
      </c>
      <c r="CL173"/>
      <c r="CM173" s="1725"/>
      <c r="CN173" s="1341" t="s">
        <v>3977</v>
      </c>
      <c r="CO173" s="811" t="s">
        <v>3978</v>
      </c>
      <c r="CP173" s="812">
        <v>205</v>
      </c>
      <c r="CQ173" s="813">
        <v>201</v>
      </c>
      <c r="CR173" s="814">
        <v>201</v>
      </c>
      <c r="CT173" s="216">
        <v>1</v>
      </c>
    </row>
    <row r="174" spans="77:98">
      <c r="BY174" s="964"/>
      <c r="BZ174" s="1972" t="s">
        <v>2478</v>
      </c>
      <c r="CA174" s="1971" t="s">
        <v>2479</v>
      </c>
      <c r="CB174" s="1976">
        <v>194</v>
      </c>
      <c r="CC174" s="1977">
        <v>247</v>
      </c>
      <c r="CD174" s="1978">
        <v>50</v>
      </c>
      <c r="CE174"/>
      <c r="CF174" s="1346"/>
      <c r="CG174" s="1341" t="s">
        <v>3229</v>
      </c>
      <c r="CH174" s="811" t="s">
        <v>3230</v>
      </c>
      <c r="CI174" s="812">
        <v>28</v>
      </c>
      <c r="CJ174" s="813">
        <v>134</v>
      </c>
      <c r="CK174" s="814">
        <v>238</v>
      </c>
      <c r="CL174"/>
      <c r="CM174" s="1726"/>
      <c r="CN174" s="1336" t="s">
        <v>3979</v>
      </c>
      <c r="CO174" s="811" t="s">
        <v>3980</v>
      </c>
      <c r="CP174" s="812">
        <v>254</v>
      </c>
      <c r="CQ174" s="813">
        <v>150</v>
      </c>
      <c r="CR174" s="814">
        <v>160</v>
      </c>
      <c r="CT174" s="216">
        <v>1</v>
      </c>
    </row>
    <row r="175" spans="77:98">
      <c r="BY175" s="965"/>
      <c r="BZ175" s="1972" t="s">
        <v>2480</v>
      </c>
      <c r="CA175" s="1971" t="s">
        <v>2481</v>
      </c>
      <c r="CB175" s="1976">
        <v>141</v>
      </c>
      <c r="CC175" s="1977">
        <v>182</v>
      </c>
      <c r="CD175" s="1978">
        <v>0</v>
      </c>
      <c r="CE175"/>
      <c r="CF175" s="1347"/>
      <c r="CG175" s="1336" t="s">
        <v>3231</v>
      </c>
      <c r="CH175" s="811" t="s">
        <v>3232</v>
      </c>
      <c r="CI175" s="812">
        <v>142</v>
      </c>
      <c r="CJ175" s="813">
        <v>162</v>
      </c>
      <c r="CK175" s="814">
        <v>198</v>
      </c>
      <c r="CL175"/>
      <c r="CM175" s="1727"/>
      <c r="CN175" s="1341" t="s">
        <v>3981</v>
      </c>
      <c r="CO175" s="811" t="s">
        <v>3982</v>
      </c>
      <c r="CP175" s="812">
        <v>238</v>
      </c>
      <c r="CQ175" s="813">
        <v>180</v>
      </c>
      <c r="CR175" s="814">
        <v>180</v>
      </c>
      <c r="CT175" s="216">
        <v>1</v>
      </c>
    </row>
    <row r="176" spans="77:98">
      <c r="BY176" s="966"/>
      <c r="BZ176" s="1972" t="s">
        <v>2482</v>
      </c>
      <c r="CA176" s="1971" t="s">
        <v>2483</v>
      </c>
      <c r="CB176" s="1976">
        <v>126</v>
      </c>
      <c r="CC176" s="1977">
        <v>159</v>
      </c>
      <c r="CD176" s="1978">
        <v>46</v>
      </c>
      <c r="CE176"/>
      <c r="CF176" s="1348"/>
      <c r="CG176" s="1336" t="s">
        <v>3233</v>
      </c>
      <c r="CH176" s="811" t="s">
        <v>3234</v>
      </c>
      <c r="CI176" s="812">
        <v>49</v>
      </c>
      <c r="CJ176" s="813">
        <v>140</v>
      </c>
      <c r="CK176" s="814">
        <v>231</v>
      </c>
      <c r="CL176"/>
      <c r="CM176" s="1728"/>
      <c r="CN176" s="1336" t="s">
        <v>3983</v>
      </c>
      <c r="CO176" s="811" t="s">
        <v>3984</v>
      </c>
      <c r="CP176" s="812">
        <v>244</v>
      </c>
      <c r="CQ176" s="813">
        <v>194</v>
      </c>
      <c r="CR176" s="814">
        <v>194</v>
      </c>
      <c r="CT176" s="216">
        <v>1</v>
      </c>
    </row>
    <row r="177" spans="77:98">
      <c r="BY177" s="967"/>
      <c r="BZ177" s="1972" t="s">
        <v>2484</v>
      </c>
      <c r="CA177" s="1971" t="s">
        <v>2485</v>
      </c>
      <c r="CB177" s="1976">
        <v>112</v>
      </c>
      <c r="CC177" s="1977">
        <v>141</v>
      </c>
      <c r="CD177" s="1978">
        <v>35</v>
      </c>
      <c r="CE177"/>
      <c r="CF177" s="1349"/>
      <c r="CG177" s="1341" t="s">
        <v>3235</v>
      </c>
      <c r="CH177" s="811" t="s">
        <v>3236</v>
      </c>
      <c r="CI177" s="812">
        <v>24</v>
      </c>
      <c r="CJ177" s="813">
        <v>116</v>
      </c>
      <c r="CK177" s="814">
        <v>205</v>
      </c>
      <c r="CL177"/>
      <c r="CM177" s="1729"/>
      <c r="CN177" s="1336" t="s">
        <v>3985</v>
      </c>
      <c r="CO177" s="811" t="s">
        <v>3986</v>
      </c>
      <c r="CP177" s="812">
        <v>255</v>
      </c>
      <c r="CQ177" s="813">
        <v>181</v>
      </c>
      <c r="CR177" s="814">
        <v>186</v>
      </c>
      <c r="CT177" s="216">
        <v>1</v>
      </c>
    </row>
    <row r="178" spans="77:98">
      <c r="BY178" s="968"/>
      <c r="BZ178" s="1972" t="s">
        <v>2486</v>
      </c>
      <c r="CA178" s="1971" t="s">
        <v>2487</v>
      </c>
      <c r="CB178" s="1976">
        <v>89</v>
      </c>
      <c r="CC178" s="1977">
        <v>102</v>
      </c>
      <c r="CD178" s="1978">
        <v>67</v>
      </c>
      <c r="CE178"/>
      <c r="CF178" s="1350"/>
      <c r="CG178" s="1336" t="s">
        <v>3237</v>
      </c>
      <c r="CH178" s="811" t="s">
        <v>3238</v>
      </c>
      <c r="CI178" s="812">
        <v>21</v>
      </c>
      <c r="CJ178" s="813">
        <v>96</v>
      </c>
      <c r="CK178" s="814">
        <v>189</v>
      </c>
      <c r="CL178"/>
      <c r="CM178" s="1730"/>
      <c r="CN178" s="1336" t="s">
        <v>3987</v>
      </c>
      <c r="CO178" s="811" t="s">
        <v>3988</v>
      </c>
      <c r="CP178" s="812">
        <v>234</v>
      </c>
      <c r="CQ178" s="813">
        <v>216</v>
      </c>
      <c r="CR178" s="814">
        <v>215</v>
      </c>
      <c r="CT178" s="216">
        <v>1</v>
      </c>
    </row>
    <row r="179" spans="77:98">
      <c r="BY179" s="969"/>
      <c r="BZ179" s="1972" t="s">
        <v>2488</v>
      </c>
      <c r="CA179" s="1971" t="s">
        <v>2489</v>
      </c>
      <c r="CB179" s="1976">
        <v>81</v>
      </c>
      <c r="CC179" s="1977">
        <v>87</v>
      </c>
      <c r="CD179" s="1978">
        <v>68</v>
      </c>
      <c r="CE179"/>
      <c r="CF179" s="1351"/>
      <c r="CG179" s="1336" t="s">
        <v>3239</v>
      </c>
      <c r="CH179" s="811" t="s">
        <v>3240</v>
      </c>
      <c r="CI179" s="812">
        <v>84</v>
      </c>
      <c r="CJ179" s="813">
        <v>114</v>
      </c>
      <c r="CK179" s="814">
        <v>174</v>
      </c>
      <c r="CL179"/>
      <c r="CM179" s="1731"/>
      <c r="CN179" s="1341" t="s">
        <v>3989</v>
      </c>
      <c r="CO179" s="811" t="s">
        <v>3990</v>
      </c>
      <c r="CP179" s="812">
        <v>255</v>
      </c>
      <c r="CQ179" s="813">
        <v>193</v>
      </c>
      <c r="CR179" s="814">
        <v>193</v>
      </c>
      <c r="CT179" s="216">
        <v>1</v>
      </c>
    </row>
    <row r="180" spans="77:98">
      <c r="BY180" s="970"/>
      <c r="BZ180" s="1972" t="s">
        <v>2490</v>
      </c>
      <c r="CA180" s="1971" t="s">
        <v>2491</v>
      </c>
      <c r="CB180" s="1976">
        <v>74</v>
      </c>
      <c r="CC180" s="1977">
        <v>93</v>
      </c>
      <c r="CD180" s="1978">
        <v>35</v>
      </c>
      <c r="CE180"/>
      <c r="CF180" s="1352"/>
      <c r="CG180" s="1336" t="s">
        <v>3241</v>
      </c>
      <c r="CH180" s="811" t="s">
        <v>3242</v>
      </c>
      <c r="CI180" s="812">
        <v>38</v>
      </c>
      <c r="CJ180" s="813">
        <v>97</v>
      </c>
      <c r="CK180" s="814">
        <v>156</v>
      </c>
      <c r="CL180"/>
      <c r="CM180" s="1732"/>
      <c r="CN180" s="1336" t="s">
        <v>3991</v>
      </c>
      <c r="CO180" s="811" t="s">
        <v>3992</v>
      </c>
      <c r="CP180" s="812">
        <v>249</v>
      </c>
      <c r="CQ180" s="813">
        <v>204</v>
      </c>
      <c r="CR180" s="814">
        <v>202</v>
      </c>
      <c r="CT180" s="216">
        <v>1</v>
      </c>
    </row>
    <row r="181" spans="77:98">
      <c r="BY181" s="971"/>
      <c r="BZ181" s="1972" t="s">
        <v>2492</v>
      </c>
      <c r="CA181" s="1971" t="s">
        <v>2493</v>
      </c>
      <c r="CB181" s="1976">
        <v>64</v>
      </c>
      <c r="CC181" s="1977">
        <v>79</v>
      </c>
      <c r="CD181" s="1978">
        <v>0</v>
      </c>
      <c r="CE181"/>
      <c r="CF181" s="1353"/>
      <c r="CG181" s="1336" t="s">
        <v>3243</v>
      </c>
      <c r="CH181" s="811" t="s">
        <v>3244</v>
      </c>
      <c r="CI181" s="812">
        <v>66</v>
      </c>
      <c r="CJ181" s="813">
        <v>91</v>
      </c>
      <c r="CK181" s="814">
        <v>138</v>
      </c>
      <c r="CL181"/>
      <c r="CM181" s="1733"/>
      <c r="CN181" s="1341" t="s">
        <v>3993</v>
      </c>
      <c r="CO181" s="811" t="s">
        <v>3994</v>
      </c>
      <c r="CP181" s="812">
        <v>238</v>
      </c>
      <c r="CQ181" s="813">
        <v>233</v>
      </c>
      <c r="CR181" s="814">
        <v>233</v>
      </c>
      <c r="CT181" s="216">
        <v>1</v>
      </c>
    </row>
    <row r="182" spans="77:98">
      <c r="BY182" s="972"/>
      <c r="BZ182" s="1972" t="s">
        <v>2494</v>
      </c>
      <c r="CA182" s="1971" t="s">
        <v>2495</v>
      </c>
      <c r="CB182" s="1976">
        <v>35</v>
      </c>
      <c r="CC182" s="1977">
        <v>47</v>
      </c>
      <c r="CD182" s="1978">
        <v>0</v>
      </c>
      <c r="CE182"/>
      <c r="CF182" s="1354"/>
      <c r="CG182" s="1341" t="s">
        <v>3245</v>
      </c>
      <c r="CH182" s="811" t="s">
        <v>3246</v>
      </c>
      <c r="CI182" s="812">
        <v>16</v>
      </c>
      <c r="CJ182" s="813">
        <v>78</v>
      </c>
      <c r="CK182" s="814">
        <v>139</v>
      </c>
      <c r="CL182"/>
      <c r="CM182" s="1734"/>
      <c r="CN182" s="1341" t="s">
        <v>3995</v>
      </c>
      <c r="CO182" s="811" t="s">
        <v>3996</v>
      </c>
      <c r="CP182" s="812">
        <v>255</v>
      </c>
      <c r="CQ182" s="813">
        <v>250</v>
      </c>
      <c r="CR182" s="814">
        <v>250</v>
      </c>
      <c r="CT182" s="216">
        <v>1</v>
      </c>
    </row>
    <row r="183" spans="77:98">
      <c r="BY183" s="973"/>
      <c r="BZ183" s="1972" t="s">
        <v>2496</v>
      </c>
      <c r="CA183" s="1971" t="s">
        <v>2497</v>
      </c>
      <c r="CB183" s="1976">
        <v>158</v>
      </c>
      <c r="CC183" s="1977">
        <v>253</v>
      </c>
      <c r="CD183" s="1978">
        <v>56</v>
      </c>
      <c r="CE183"/>
      <c r="CF183" s="1355"/>
      <c r="CG183" s="1336" t="s">
        <v>3247</v>
      </c>
      <c r="CH183" s="811" t="s">
        <v>3248</v>
      </c>
      <c r="CI183" s="812">
        <v>90</v>
      </c>
      <c r="CJ183" s="813">
        <v>94</v>
      </c>
      <c r="CK183" s="814">
        <v>107</v>
      </c>
      <c r="CL183"/>
      <c r="CM183" s="1735"/>
      <c r="CN183" s="1336" t="s">
        <v>3997</v>
      </c>
      <c r="CO183" s="811" t="s">
        <v>3998</v>
      </c>
      <c r="CP183" s="812">
        <v>254</v>
      </c>
      <c r="CQ183" s="813">
        <v>27</v>
      </c>
      <c r="CR183" s="814">
        <v>0</v>
      </c>
      <c r="CT183" s="216">
        <v>1</v>
      </c>
    </row>
    <row r="184" spans="77:98">
      <c r="BY184" s="974"/>
      <c r="BZ184" s="1970" t="s">
        <v>2498</v>
      </c>
      <c r="CA184" s="1971" t="s">
        <v>2499</v>
      </c>
      <c r="CB184" s="1976">
        <v>173</v>
      </c>
      <c r="CC184" s="1977">
        <v>255</v>
      </c>
      <c r="CD184" s="1978">
        <v>47</v>
      </c>
      <c r="CE184"/>
      <c r="CF184" s="1356"/>
      <c r="CG184" s="1336" t="s">
        <v>3249</v>
      </c>
      <c r="CH184" s="811" t="s">
        <v>3250</v>
      </c>
      <c r="CI184" s="812">
        <v>34</v>
      </c>
      <c r="CJ184" s="813">
        <v>66</v>
      </c>
      <c r="CK184" s="814">
        <v>124</v>
      </c>
      <c r="CL184"/>
      <c r="CM184" s="1736"/>
      <c r="CN184" s="1341" t="s">
        <v>3999</v>
      </c>
      <c r="CO184" s="811" t="s">
        <v>4000</v>
      </c>
      <c r="CP184" s="812">
        <v>238</v>
      </c>
      <c r="CQ184" s="813">
        <v>99</v>
      </c>
      <c r="CR184" s="814">
        <v>99</v>
      </c>
      <c r="CT184" s="216">
        <v>1</v>
      </c>
    </row>
    <row r="185" spans="77:98">
      <c r="BY185" s="975"/>
      <c r="BZ185" s="1972" t="s">
        <v>2500</v>
      </c>
      <c r="CA185" s="1971" t="s">
        <v>2501</v>
      </c>
      <c r="CB185" s="1976">
        <v>159</v>
      </c>
      <c r="CC185" s="1977">
        <v>232</v>
      </c>
      <c r="CD185" s="1978">
        <v>85</v>
      </c>
      <c r="CE185"/>
      <c r="CF185" s="1357"/>
      <c r="CG185" s="1336" t="s">
        <v>3251</v>
      </c>
      <c r="CH185" s="811" t="s">
        <v>3252</v>
      </c>
      <c r="CI185" s="812">
        <v>0</v>
      </c>
      <c r="CJ185" s="813">
        <v>51</v>
      </c>
      <c r="CK185" s="814">
        <v>102</v>
      </c>
      <c r="CL185"/>
      <c r="CM185" s="1737"/>
      <c r="CN185" s="1336" t="s">
        <v>4001</v>
      </c>
      <c r="CO185" s="811" t="s">
        <v>4002</v>
      </c>
      <c r="CP185" s="812">
        <v>196</v>
      </c>
      <c r="CQ185" s="813">
        <v>174</v>
      </c>
      <c r="CR185" s="814">
        <v>173</v>
      </c>
      <c r="CT185" s="216">
        <v>1</v>
      </c>
    </row>
    <row r="186" spans="77:98">
      <c r="BY186" s="976"/>
      <c r="BZ186" s="1972" t="s">
        <v>2502</v>
      </c>
      <c r="CA186" s="1971" t="s">
        <v>2503</v>
      </c>
      <c r="CB186" s="1976">
        <v>123</v>
      </c>
      <c r="CC186" s="1977">
        <v>160</v>
      </c>
      <c r="CD186" s="1978">
        <v>91</v>
      </c>
      <c r="CE186"/>
      <c r="CF186" s="1358"/>
      <c r="CG186" s="1336" t="s">
        <v>3253</v>
      </c>
      <c r="CH186" s="811" t="s">
        <v>3254</v>
      </c>
      <c r="CI186" s="812">
        <v>3</v>
      </c>
      <c r="CJ186" s="813">
        <v>34</v>
      </c>
      <c r="CK186" s="814">
        <v>76</v>
      </c>
      <c r="CL186"/>
      <c r="CM186" s="1738"/>
      <c r="CN186" s="1341" t="s">
        <v>4003</v>
      </c>
      <c r="CO186" s="811" t="s">
        <v>4004</v>
      </c>
      <c r="CP186" s="812">
        <v>205</v>
      </c>
      <c r="CQ186" s="813">
        <v>155</v>
      </c>
      <c r="CR186" s="814">
        <v>155</v>
      </c>
      <c r="CT186" s="216">
        <v>1</v>
      </c>
    </row>
    <row r="187" spans="77:98">
      <c r="BY187" s="977"/>
      <c r="BZ187" s="1972" t="s">
        <v>2504</v>
      </c>
      <c r="CA187" s="1971" t="s">
        <v>2505</v>
      </c>
      <c r="CB187" s="1976">
        <v>86</v>
      </c>
      <c r="CC187" s="1977">
        <v>130</v>
      </c>
      <c r="CD187" s="1978">
        <v>3</v>
      </c>
      <c r="CE187"/>
      <c r="CF187" s="1359"/>
      <c r="CG187" s="1341" t="s">
        <v>3255</v>
      </c>
      <c r="CH187" s="811" t="s">
        <v>3256</v>
      </c>
      <c r="CI187" s="812">
        <v>127</v>
      </c>
      <c r="CJ187" s="813">
        <v>0</v>
      </c>
      <c r="CK187" s="814">
        <v>255</v>
      </c>
      <c r="CL187"/>
      <c r="CM187" s="1739"/>
      <c r="CN187" s="1336" t="s">
        <v>4005</v>
      </c>
      <c r="CO187" s="811" t="s">
        <v>4006</v>
      </c>
      <c r="CP187" s="812">
        <v>228</v>
      </c>
      <c r="CQ187" s="813">
        <v>113</v>
      </c>
      <c r="CR187" s="814">
        <v>122</v>
      </c>
      <c r="CT187" s="216">
        <v>1</v>
      </c>
    </row>
    <row r="188" spans="77:98">
      <c r="BY188" s="978"/>
      <c r="BZ188" s="1972" t="s">
        <v>2506</v>
      </c>
      <c r="CA188" s="1971" t="s">
        <v>2174</v>
      </c>
      <c r="CB188" s="1976">
        <v>0</v>
      </c>
      <c r="CC188" s="1977">
        <v>255</v>
      </c>
      <c r="CD188" s="1978">
        <v>255</v>
      </c>
      <c r="CE188"/>
      <c r="CF188" s="1360"/>
      <c r="CG188" s="1341" t="s">
        <v>3257</v>
      </c>
      <c r="CH188" s="811" t="s">
        <v>3258</v>
      </c>
      <c r="CI188" s="812">
        <v>155</v>
      </c>
      <c r="CJ188" s="813">
        <v>48</v>
      </c>
      <c r="CK188" s="814">
        <v>255</v>
      </c>
      <c r="CL188"/>
      <c r="CM188" s="1740"/>
      <c r="CN188" s="1336" t="s">
        <v>4007</v>
      </c>
      <c r="CO188" s="811" t="s">
        <v>4008</v>
      </c>
      <c r="CP188" s="812">
        <v>247</v>
      </c>
      <c r="CQ188" s="813">
        <v>35</v>
      </c>
      <c r="CR188" s="814">
        <v>12</v>
      </c>
      <c r="CT188" s="216">
        <v>1</v>
      </c>
    </row>
    <row r="189" spans="77:98">
      <c r="BY189" s="979"/>
      <c r="BZ189" s="1970" t="s">
        <v>2507</v>
      </c>
      <c r="CA189" s="1971" t="s">
        <v>2508</v>
      </c>
      <c r="CB189" s="1976">
        <v>180</v>
      </c>
      <c r="CC189" s="1977">
        <v>205</v>
      </c>
      <c r="CD189" s="1978">
        <v>205</v>
      </c>
      <c r="CE189"/>
      <c r="CF189" s="1361"/>
      <c r="CG189" s="1341" t="s">
        <v>3259</v>
      </c>
      <c r="CH189" s="811" t="s">
        <v>3260</v>
      </c>
      <c r="CI189" s="812">
        <v>159</v>
      </c>
      <c r="CJ189" s="813">
        <v>121</v>
      </c>
      <c r="CK189" s="814">
        <v>238</v>
      </c>
      <c r="CL189"/>
      <c r="CM189" s="1741"/>
      <c r="CN189" s="1336" t="s">
        <v>4009</v>
      </c>
      <c r="CO189" s="811" t="s">
        <v>4010</v>
      </c>
      <c r="CP189" s="812">
        <v>187</v>
      </c>
      <c r="CQ189" s="813">
        <v>172</v>
      </c>
      <c r="CR189" s="814">
        <v>172</v>
      </c>
      <c r="CT189" s="216">
        <v>1</v>
      </c>
    </row>
    <row r="190" spans="77:98">
      <c r="BY190" s="980"/>
      <c r="BZ190" s="1970" t="s">
        <v>2509</v>
      </c>
      <c r="CA190" s="1971" t="s">
        <v>2510</v>
      </c>
      <c r="CB190" s="1976">
        <v>141</v>
      </c>
      <c r="CC190" s="1977">
        <v>238</v>
      </c>
      <c r="CD190" s="1978">
        <v>238</v>
      </c>
      <c r="CE190"/>
      <c r="CF190" s="1362"/>
      <c r="CG190" s="1341" t="s">
        <v>3261</v>
      </c>
      <c r="CH190" s="811" t="s">
        <v>3262</v>
      </c>
      <c r="CI190" s="812">
        <v>171</v>
      </c>
      <c r="CJ190" s="813">
        <v>130</v>
      </c>
      <c r="CK190" s="814">
        <v>255</v>
      </c>
      <c r="CL190"/>
      <c r="CM190" s="1742"/>
      <c r="CN190" s="1336" t="s">
        <v>4011</v>
      </c>
      <c r="CO190" s="811" t="s">
        <v>4012</v>
      </c>
      <c r="CP190" s="812">
        <v>230</v>
      </c>
      <c r="CQ190" s="813">
        <v>103</v>
      </c>
      <c r="CR190" s="814">
        <v>97</v>
      </c>
      <c r="CT190" s="216">
        <v>1</v>
      </c>
    </row>
    <row r="191" spans="77:98">
      <c r="BY191" s="981"/>
      <c r="BZ191" s="1972" t="s">
        <v>2511</v>
      </c>
      <c r="CA191" s="1971" t="s">
        <v>2512</v>
      </c>
      <c r="CB191" s="1976">
        <v>121</v>
      </c>
      <c r="CC191" s="1977">
        <v>248</v>
      </c>
      <c r="CD191" s="1978">
        <v>248</v>
      </c>
      <c r="CE191"/>
      <c r="CF191" s="1363"/>
      <c r="CG191" s="1336" t="s">
        <v>3263</v>
      </c>
      <c r="CH191" s="811" t="s">
        <v>3264</v>
      </c>
      <c r="CI191" s="812">
        <v>210</v>
      </c>
      <c r="CJ191" s="813">
        <v>202</v>
      </c>
      <c r="CK191" s="814">
        <v>236</v>
      </c>
      <c r="CL191"/>
      <c r="CM191" s="1743"/>
      <c r="CN191" s="1341" t="s">
        <v>4013</v>
      </c>
      <c r="CO191" s="811" t="s">
        <v>4014</v>
      </c>
      <c r="CP191" s="812">
        <v>238</v>
      </c>
      <c r="CQ191" s="813">
        <v>92</v>
      </c>
      <c r="CR191" s="814">
        <v>66</v>
      </c>
      <c r="CT191" s="216">
        <v>1</v>
      </c>
    </row>
    <row r="192" spans="77:98">
      <c r="BY192" s="982"/>
      <c r="BZ192" s="1970" t="s">
        <v>2513</v>
      </c>
      <c r="CA192" s="1971" t="s">
        <v>2514</v>
      </c>
      <c r="CB192" s="1976">
        <v>193</v>
      </c>
      <c r="CC192" s="1977">
        <v>205</v>
      </c>
      <c r="CD192" s="1978">
        <v>205</v>
      </c>
      <c r="CE192"/>
      <c r="CF192" s="1364"/>
      <c r="CG192" s="1336" t="s">
        <v>3265</v>
      </c>
      <c r="CH192" s="811" t="s">
        <v>3266</v>
      </c>
      <c r="CI192" s="812">
        <v>220</v>
      </c>
      <c r="CJ192" s="813">
        <v>208</v>
      </c>
      <c r="CK192" s="814">
        <v>255</v>
      </c>
      <c r="CL192"/>
      <c r="CM192" s="1744"/>
      <c r="CN192" s="1341" t="s">
        <v>4015</v>
      </c>
      <c r="CO192" s="811" t="s">
        <v>4016</v>
      </c>
      <c r="CP192" s="812">
        <v>238</v>
      </c>
      <c r="CQ192" s="813">
        <v>59</v>
      </c>
      <c r="CR192" s="814">
        <v>59</v>
      </c>
      <c r="CT192" s="216">
        <v>1</v>
      </c>
    </row>
    <row r="193" spans="77:98">
      <c r="BY193" s="983"/>
      <c r="BZ193" s="1970" t="s">
        <v>2515</v>
      </c>
      <c r="CA193" s="1971" t="s">
        <v>2516</v>
      </c>
      <c r="CB193" s="1976">
        <v>173</v>
      </c>
      <c r="CC193" s="1977">
        <v>234</v>
      </c>
      <c r="CD193" s="1978">
        <v>234</v>
      </c>
      <c r="CE193"/>
      <c r="CF193" s="1365"/>
      <c r="CG193" s="1341" t="s">
        <v>3267</v>
      </c>
      <c r="CH193" s="811" t="s">
        <v>3268</v>
      </c>
      <c r="CI193" s="812">
        <v>145</v>
      </c>
      <c r="CJ193" s="813">
        <v>44</v>
      </c>
      <c r="CK193" s="814">
        <v>238</v>
      </c>
      <c r="CL193"/>
      <c r="CM193" s="1745"/>
      <c r="CN193" s="1341" t="s">
        <v>4017</v>
      </c>
      <c r="CO193" s="811" t="s">
        <v>4018</v>
      </c>
      <c r="CP193" s="812">
        <v>238</v>
      </c>
      <c r="CQ193" s="813">
        <v>44</v>
      </c>
      <c r="CR193" s="814">
        <v>44</v>
      </c>
      <c r="CT193" s="216">
        <v>1</v>
      </c>
    </row>
    <row r="194" spans="77:98">
      <c r="BY194" s="984"/>
      <c r="BZ194" s="1970" t="s">
        <v>2517</v>
      </c>
      <c r="CA194" s="1971" t="s">
        <v>2518</v>
      </c>
      <c r="CB194" s="1976">
        <v>174</v>
      </c>
      <c r="CC194" s="1977">
        <v>238</v>
      </c>
      <c r="CD194" s="1978">
        <v>238</v>
      </c>
      <c r="CE194"/>
      <c r="CF194" s="1366"/>
      <c r="CG194" s="1341" t="s">
        <v>3269</v>
      </c>
      <c r="CH194" s="811" t="s">
        <v>3270</v>
      </c>
      <c r="CI194" s="812">
        <v>147</v>
      </c>
      <c r="CJ194" s="813">
        <v>112</v>
      </c>
      <c r="CK194" s="814">
        <v>219</v>
      </c>
      <c r="CL194"/>
      <c r="CM194" s="1746"/>
      <c r="CN194" s="1336" t="s">
        <v>4019</v>
      </c>
      <c r="CO194" s="811" t="s">
        <v>4020</v>
      </c>
      <c r="CP194" s="812">
        <v>238</v>
      </c>
      <c r="CQ194" s="813">
        <v>16</v>
      </c>
      <c r="CR194" s="814">
        <v>16</v>
      </c>
      <c r="CT194" s="216">
        <v>1</v>
      </c>
    </row>
    <row r="195" spans="77:98">
      <c r="BY195" s="985"/>
      <c r="BZ195" s="1970" t="s">
        <v>2519</v>
      </c>
      <c r="CA195" s="1971" t="s">
        <v>2520</v>
      </c>
      <c r="CB195" s="1976">
        <v>175</v>
      </c>
      <c r="CC195" s="1977">
        <v>238</v>
      </c>
      <c r="CD195" s="1978">
        <v>238</v>
      </c>
      <c r="CE195"/>
      <c r="CF195" s="1367"/>
      <c r="CG195" s="1341" t="s">
        <v>3271</v>
      </c>
      <c r="CH195" s="811" t="s">
        <v>3272</v>
      </c>
      <c r="CI195" s="812">
        <v>138</v>
      </c>
      <c r="CJ195" s="813">
        <v>43</v>
      </c>
      <c r="CK195" s="814">
        <v>226</v>
      </c>
      <c r="CL195"/>
      <c r="CM195" s="1747"/>
      <c r="CN195" s="1336" t="s">
        <v>4021</v>
      </c>
      <c r="CO195" s="811" t="s">
        <v>4022</v>
      </c>
      <c r="CP195" s="812">
        <v>233</v>
      </c>
      <c r="CQ195" s="813">
        <v>56</v>
      </c>
      <c r="CR195" s="814">
        <v>63</v>
      </c>
      <c r="CT195" s="216">
        <v>1</v>
      </c>
    </row>
    <row r="196" spans="77:98">
      <c r="BY196" s="986"/>
      <c r="BZ196" s="1970" t="s">
        <v>2521</v>
      </c>
      <c r="CA196" s="1971" t="s">
        <v>2522</v>
      </c>
      <c r="CB196" s="1976">
        <v>151</v>
      </c>
      <c r="CC196" s="1977">
        <v>255</v>
      </c>
      <c r="CD196" s="1978">
        <v>255</v>
      </c>
      <c r="CE196"/>
      <c r="CF196" s="1368"/>
      <c r="CG196" s="1341" t="s">
        <v>3273</v>
      </c>
      <c r="CH196" s="811" t="s">
        <v>3274</v>
      </c>
      <c r="CI196" s="812">
        <v>137</v>
      </c>
      <c r="CJ196" s="813">
        <v>104</v>
      </c>
      <c r="CK196" s="814">
        <v>205</v>
      </c>
      <c r="CL196"/>
      <c r="CM196" s="1748"/>
      <c r="CN196" s="1341" t="s">
        <v>4023</v>
      </c>
      <c r="CO196" s="811" t="s">
        <v>4024</v>
      </c>
      <c r="CP196" s="812">
        <v>238</v>
      </c>
      <c r="CQ196" s="813">
        <v>0</v>
      </c>
      <c r="CR196" s="814">
        <v>0</v>
      </c>
      <c r="CT196" s="216">
        <v>1</v>
      </c>
    </row>
    <row r="197" spans="77:98">
      <c r="BY197" s="987"/>
      <c r="BZ197" s="1970" t="s">
        <v>2523</v>
      </c>
      <c r="CA197" s="1971" t="s">
        <v>2524</v>
      </c>
      <c r="CB197" s="1976">
        <v>209</v>
      </c>
      <c r="CC197" s="1977">
        <v>238</v>
      </c>
      <c r="CD197" s="1978">
        <v>238</v>
      </c>
      <c r="CE197"/>
      <c r="CF197" s="1369"/>
      <c r="CG197" s="1336" t="s">
        <v>3275</v>
      </c>
      <c r="CH197" s="811" t="s">
        <v>3276</v>
      </c>
      <c r="CI197" s="812">
        <v>144</v>
      </c>
      <c r="CJ197" s="813">
        <v>101</v>
      </c>
      <c r="CK197" s="814">
        <v>202</v>
      </c>
      <c r="CL197"/>
      <c r="CM197" s="1749"/>
      <c r="CN197" s="1341" t="s">
        <v>4025</v>
      </c>
      <c r="CO197" s="811" t="s">
        <v>4024</v>
      </c>
      <c r="CP197" s="812">
        <v>238</v>
      </c>
      <c r="CQ197" s="813">
        <v>64</v>
      </c>
      <c r="CR197" s="814">
        <v>0</v>
      </c>
      <c r="CT197" s="216">
        <v>1</v>
      </c>
    </row>
    <row r="198" spans="77:98">
      <c r="BY198" s="988"/>
      <c r="BZ198" s="1970" t="s">
        <v>2525</v>
      </c>
      <c r="CA198" s="1971" t="s">
        <v>2526</v>
      </c>
      <c r="CB198" s="1976">
        <v>187</v>
      </c>
      <c r="CC198" s="1977">
        <v>255</v>
      </c>
      <c r="CD198" s="1978">
        <v>255</v>
      </c>
      <c r="CE198"/>
      <c r="CF198" s="1370"/>
      <c r="CG198" s="1341" t="s">
        <v>3277</v>
      </c>
      <c r="CH198" s="811" t="s">
        <v>3278</v>
      </c>
      <c r="CI198" s="812">
        <v>125</v>
      </c>
      <c r="CJ198" s="813">
        <v>38</v>
      </c>
      <c r="CK198" s="814">
        <v>205</v>
      </c>
      <c r="CL198"/>
      <c r="CM198" s="1750"/>
      <c r="CN198" s="1336" t="s">
        <v>4026</v>
      </c>
      <c r="CO198" s="811" t="s">
        <v>4027</v>
      </c>
      <c r="CP198" s="812">
        <v>237</v>
      </c>
      <c r="CQ198" s="813">
        <v>0</v>
      </c>
      <c r="CR198" s="814">
        <v>0</v>
      </c>
      <c r="CT198" s="216">
        <v>1</v>
      </c>
    </row>
    <row r="199" spans="77:98">
      <c r="BY199" s="989"/>
      <c r="BZ199" s="1970" t="s">
        <v>2527</v>
      </c>
      <c r="CA199" s="1971" t="s">
        <v>2528</v>
      </c>
      <c r="CB199" s="1976">
        <v>224</v>
      </c>
      <c r="CC199" s="1977">
        <v>238</v>
      </c>
      <c r="CD199" s="1978">
        <v>238</v>
      </c>
      <c r="CE199"/>
      <c r="CF199" s="1371"/>
      <c r="CG199" s="1341" t="s">
        <v>3279</v>
      </c>
      <c r="CH199" s="811" t="s">
        <v>3280</v>
      </c>
      <c r="CI199" s="812">
        <v>99</v>
      </c>
      <c r="CJ199" s="813">
        <v>86</v>
      </c>
      <c r="CK199" s="814">
        <v>136</v>
      </c>
      <c r="CL199"/>
      <c r="CM199" s="1751"/>
      <c r="CN199" s="1336" t="s">
        <v>4028</v>
      </c>
      <c r="CO199" s="811" t="s">
        <v>4029</v>
      </c>
      <c r="CP199" s="812">
        <v>231</v>
      </c>
      <c r="CQ199" s="813">
        <v>62</v>
      </c>
      <c r="CR199" s="814">
        <v>1</v>
      </c>
      <c r="CT199" s="216">
        <v>1</v>
      </c>
    </row>
    <row r="200" spans="77:98">
      <c r="BY200" s="990"/>
      <c r="BZ200" s="1970" t="s">
        <v>2529</v>
      </c>
      <c r="CA200" s="1971" t="s">
        <v>2530</v>
      </c>
      <c r="CB200" s="1976">
        <v>224</v>
      </c>
      <c r="CC200" s="1977">
        <v>255</v>
      </c>
      <c r="CD200" s="1978">
        <v>255</v>
      </c>
      <c r="CE200"/>
      <c r="CF200" s="1372"/>
      <c r="CG200" s="1341" t="s">
        <v>3281</v>
      </c>
      <c r="CH200" s="811" t="s">
        <v>3282</v>
      </c>
      <c r="CI200" s="812">
        <v>93</v>
      </c>
      <c r="CJ200" s="813">
        <v>71</v>
      </c>
      <c r="CK200" s="814">
        <v>139</v>
      </c>
      <c r="CL200"/>
      <c r="CM200" s="1752"/>
      <c r="CN200" s="1341" t="s">
        <v>4030</v>
      </c>
      <c r="CO200" s="811" t="s">
        <v>4031</v>
      </c>
      <c r="CP200" s="812">
        <v>188</v>
      </c>
      <c r="CQ200" s="813">
        <v>143</v>
      </c>
      <c r="CR200" s="814">
        <v>143</v>
      </c>
      <c r="CT200" s="216">
        <v>1</v>
      </c>
    </row>
    <row r="201" spans="77:98">
      <c r="BY201" s="991"/>
      <c r="BZ201" s="1970" t="s">
        <v>2531</v>
      </c>
      <c r="CA201" s="1971" t="s">
        <v>2532</v>
      </c>
      <c r="CB201" s="1976">
        <v>240</v>
      </c>
      <c r="CC201" s="1977">
        <v>255</v>
      </c>
      <c r="CD201" s="1978">
        <v>255</v>
      </c>
      <c r="CE201"/>
      <c r="CF201" s="1373"/>
      <c r="CG201" s="1336" t="s">
        <v>3283</v>
      </c>
      <c r="CH201" s="811" t="s">
        <v>3284</v>
      </c>
      <c r="CI201" s="812">
        <v>96</v>
      </c>
      <c r="CJ201" s="813">
        <v>78</v>
      </c>
      <c r="CK201" s="814">
        <v>129</v>
      </c>
      <c r="CL201"/>
      <c r="CM201" s="1753"/>
      <c r="CN201" s="1336" t="s">
        <v>4032</v>
      </c>
      <c r="CO201" s="811" t="s">
        <v>4033</v>
      </c>
      <c r="CP201" s="812">
        <v>226</v>
      </c>
      <c r="CQ201" s="813">
        <v>19</v>
      </c>
      <c r="CR201" s="814">
        <v>19</v>
      </c>
      <c r="CT201" s="216">
        <v>1</v>
      </c>
    </row>
    <row r="202" spans="77:98">
      <c r="BY202" s="992"/>
      <c r="BZ202" s="1972" t="s">
        <v>2533</v>
      </c>
      <c r="CA202" s="1971" t="s">
        <v>2534</v>
      </c>
      <c r="CB202" s="1976">
        <v>242</v>
      </c>
      <c r="CC202" s="1977">
        <v>255</v>
      </c>
      <c r="CD202" s="1978">
        <v>255</v>
      </c>
      <c r="CE202"/>
      <c r="CF202" s="1374"/>
      <c r="CG202" s="1336" t="s">
        <v>3285</v>
      </c>
      <c r="CH202" s="811" t="s">
        <v>3286</v>
      </c>
      <c r="CI202" s="812">
        <v>85</v>
      </c>
      <c r="CJ202" s="813">
        <v>76</v>
      </c>
      <c r="CK202" s="814">
        <v>105</v>
      </c>
      <c r="CL202"/>
      <c r="CM202" s="1754"/>
      <c r="CN202" s="1336" t="s">
        <v>4034</v>
      </c>
      <c r="CO202" s="811" t="s">
        <v>4035</v>
      </c>
      <c r="CP202" s="812">
        <v>192</v>
      </c>
      <c r="CQ202" s="813">
        <v>128</v>
      </c>
      <c r="CR202" s="814">
        <v>129</v>
      </c>
      <c r="CT202" s="216">
        <v>1</v>
      </c>
    </row>
    <row r="203" spans="77:98">
      <c r="BY203" s="993"/>
      <c r="BZ203" s="1972" t="s">
        <v>2535</v>
      </c>
      <c r="CA203" s="1971" t="s">
        <v>2536</v>
      </c>
      <c r="CB203" s="1976">
        <v>244</v>
      </c>
      <c r="CC203" s="1977">
        <v>254</v>
      </c>
      <c r="CD203" s="1978">
        <v>254</v>
      </c>
      <c r="CE203"/>
      <c r="CF203" s="1375"/>
      <c r="CG203" s="1341" t="s">
        <v>3287</v>
      </c>
      <c r="CH203" s="811" t="s">
        <v>3288</v>
      </c>
      <c r="CI203" s="812">
        <v>173</v>
      </c>
      <c r="CJ203" s="813">
        <v>216</v>
      </c>
      <c r="CK203" s="814">
        <v>230</v>
      </c>
      <c r="CL203"/>
      <c r="CM203" s="1755"/>
      <c r="CN203" s="1336" t="s">
        <v>4036</v>
      </c>
      <c r="CO203" s="811" t="s">
        <v>4037</v>
      </c>
      <c r="CP203" s="812">
        <v>222</v>
      </c>
      <c r="CQ203" s="813">
        <v>41</v>
      </c>
      <c r="CR203" s="814">
        <v>22</v>
      </c>
      <c r="CT203" s="216">
        <v>1</v>
      </c>
    </row>
    <row r="204" spans="77:98">
      <c r="BY204" s="994"/>
      <c r="BZ204" s="1972" t="s">
        <v>2537</v>
      </c>
      <c r="CA204" s="1971" t="s">
        <v>2538</v>
      </c>
      <c r="CB204" s="1976">
        <v>246</v>
      </c>
      <c r="CC204" s="1977">
        <v>254</v>
      </c>
      <c r="CD204" s="1978">
        <v>254</v>
      </c>
      <c r="CE204"/>
      <c r="CF204" s="1376"/>
      <c r="CG204" s="1341" t="s">
        <v>3289</v>
      </c>
      <c r="CH204" s="811" t="s">
        <v>3290</v>
      </c>
      <c r="CI204" s="812">
        <v>178</v>
      </c>
      <c r="CJ204" s="813">
        <v>223</v>
      </c>
      <c r="CK204" s="814">
        <v>238</v>
      </c>
      <c r="CL204"/>
      <c r="CM204" s="1756"/>
      <c r="CN204" s="1341" t="s">
        <v>4038</v>
      </c>
      <c r="CO204" s="811" t="s">
        <v>4039</v>
      </c>
      <c r="CP204" s="812">
        <v>205</v>
      </c>
      <c r="CQ204" s="813">
        <v>92</v>
      </c>
      <c r="CR204" s="814">
        <v>92</v>
      </c>
      <c r="CT204" s="216">
        <v>1</v>
      </c>
    </row>
    <row r="205" spans="77:98">
      <c r="BY205" s="995"/>
      <c r="BZ205" s="1972" t="s">
        <v>2539</v>
      </c>
      <c r="CA205" s="1971" t="s">
        <v>2540</v>
      </c>
      <c r="CB205" s="1976">
        <v>43</v>
      </c>
      <c r="CC205" s="1977">
        <v>250</v>
      </c>
      <c r="CD205" s="1978">
        <v>250</v>
      </c>
      <c r="CE205"/>
      <c r="CF205" s="1377"/>
      <c r="CG205" s="1336" t="s">
        <v>3291</v>
      </c>
      <c r="CH205" s="811" t="s">
        <v>3292</v>
      </c>
      <c r="CI205" s="812">
        <v>169</v>
      </c>
      <c r="CJ205" s="813">
        <v>234</v>
      </c>
      <c r="CK205" s="814">
        <v>254</v>
      </c>
      <c r="CL205"/>
      <c r="CM205" s="1757"/>
      <c r="CN205" s="1336" t="s">
        <v>4040</v>
      </c>
      <c r="CO205" s="811" t="s">
        <v>4041</v>
      </c>
      <c r="CP205" s="812">
        <v>219</v>
      </c>
      <c r="CQ205" s="813">
        <v>23</v>
      </c>
      <c r="CR205" s="814">
        <v>2</v>
      </c>
      <c r="CT205" s="216">
        <v>1</v>
      </c>
    </row>
    <row r="206" spans="77:98">
      <c r="BY206" s="996"/>
      <c r="BZ206" s="1970" t="s">
        <v>2541</v>
      </c>
      <c r="CA206" s="1971" t="s">
        <v>2542</v>
      </c>
      <c r="CB206" s="1976">
        <v>150</v>
      </c>
      <c r="CC206" s="1977">
        <v>205</v>
      </c>
      <c r="CD206" s="1978">
        <v>205</v>
      </c>
      <c r="CE206"/>
      <c r="CF206" s="1378"/>
      <c r="CG206" s="1341" t="s">
        <v>3293</v>
      </c>
      <c r="CH206" s="811" t="s">
        <v>3294</v>
      </c>
      <c r="CI206" s="812">
        <v>191</v>
      </c>
      <c r="CJ206" s="813">
        <v>239</v>
      </c>
      <c r="CK206" s="814">
        <v>255</v>
      </c>
      <c r="CL206"/>
      <c r="CM206" s="1758"/>
      <c r="CN206" s="1341" t="s">
        <v>4042</v>
      </c>
      <c r="CO206" s="811" t="s">
        <v>4043</v>
      </c>
      <c r="CP206" s="812">
        <v>205</v>
      </c>
      <c r="CQ206" s="813">
        <v>85</v>
      </c>
      <c r="CR206" s="814">
        <v>85</v>
      </c>
      <c r="CT206" s="216">
        <v>1</v>
      </c>
    </row>
    <row r="207" spans="77:98">
      <c r="BY207" s="997"/>
      <c r="BZ207" s="1970" t="s">
        <v>2543</v>
      </c>
      <c r="CA207" s="1971" t="s">
        <v>2544</v>
      </c>
      <c r="CB207" s="1976">
        <v>112</v>
      </c>
      <c r="CC207" s="1977">
        <v>219</v>
      </c>
      <c r="CD207" s="1978">
        <v>219</v>
      </c>
      <c r="CE207"/>
      <c r="CF207" s="1379"/>
      <c r="CG207" s="1341" t="s">
        <v>3295</v>
      </c>
      <c r="CH207" s="811" t="s">
        <v>3296</v>
      </c>
      <c r="CI207" s="812">
        <v>154</v>
      </c>
      <c r="CJ207" s="813">
        <v>192</v>
      </c>
      <c r="CK207" s="814">
        <v>205</v>
      </c>
      <c r="CL207"/>
      <c r="CM207" s="1759"/>
      <c r="CN207" s="1336" t="s">
        <v>4044</v>
      </c>
      <c r="CO207" s="811" t="s">
        <v>4045</v>
      </c>
      <c r="CP207" s="812">
        <v>217</v>
      </c>
      <c r="CQ207" s="813">
        <v>1</v>
      </c>
      <c r="CR207" s="814">
        <v>21</v>
      </c>
      <c r="CT207" s="216">
        <v>1</v>
      </c>
    </row>
    <row r="208" spans="77:98">
      <c r="BY208" s="998"/>
      <c r="BZ208" s="1972" t="s">
        <v>2545</v>
      </c>
      <c r="CA208" s="1971" t="s">
        <v>2546</v>
      </c>
      <c r="CB208" s="1976">
        <v>128</v>
      </c>
      <c r="CC208" s="1977">
        <v>208</v>
      </c>
      <c r="CD208" s="1978">
        <v>208</v>
      </c>
      <c r="CE208"/>
      <c r="CF208" s="1380"/>
      <c r="CG208" s="1336" t="s">
        <v>3297</v>
      </c>
      <c r="CH208" s="811" t="s">
        <v>3298</v>
      </c>
      <c r="CI208" s="812">
        <v>102</v>
      </c>
      <c r="CJ208" s="813">
        <v>170</v>
      </c>
      <c r="CK208" s="814">
        <v>188</v>
      </c>
      <c r="CL208"/>
      <c r="CM208" s="1760"/>
      <c r="CN208" s="1341" t="s">
        <v>4046</v>
      </c>
      <c r="CO208" s="811" t="s">
        <v>4047</v>
      </c>
      <c r="CP208" s="812">
        <v>205</v>
      </c>
      <c r="CQ208" s="813">
        <v>79</v>
      </c>
      <c r="CR208" s="814">
        <v>57</v>
      </c>
      <c r="CT208" s="216">
        <v>1</v>
      </c>
    </row>
    <row r="209" spans="77:98">
      <c r="BY209" s="999"/>
      <c r="BZ209" s="1970" t="s">
        <v>2547</v>
      </c>
      <c r="CA209" s="1971" t="s">
        <v>2548</v>
      </c>
      <c r="CB209" s="1976">
        <v>0</v>
      </c>
      <c r="CC209" s="1977">
        <v>238</v>
      </c>
      <c r="CD209" s="1978">
        <v>238</v>
      </c>
      <c r="CE209"/>
      <c r="CF209" s="1381"/>
      <c r="CG209" s="1336" t="s">
        <v>3299</v>
      </c>
      <c r="CH209" s="811" t="s">
        <v>3300</v>
      </c>
      <c r="CI209" s="812">
        <v>35</v>
      </c>
      <c r="CJ209" s="813">
        <v>158</v>
      </c>
      <c r="CK209" s="814">
        <v>186</v>
      </c>
      <c r="CL209"/>
      <c r="CM209" s="1761"/>
      <c r="CN209" s="1341" t="s">
        <v>4048</v>
      </c>
      <c r="CO209" s="811" t="s">
        <v>4049</v>
      </c>
      <c r="CP209" s="812">
        <v>205</v>
      </c>
      <c r="CQ209" s="813">
        <v>51</v>
      </c>
      <c r="CR209" s="814">
        <v>51</v>
      </c>
      <c r="CT209" s="216">
        <v>1</v>
      </c>
    </row>
    <row r="210" spans="77:98">
      <c r="BY210" s="1000"/>
      <c r="BZ210" s="1970" t="s">
        <v>2549</v>
      </c>
      <c r="CA210" s="1971" t="s">
        <v>2550</v>
      </c>
      <c r="CB210" s="1976">
        <v>121</v>
      </c>
      <c r="CC210" s="1977">
        <v>205</v>
      </c>
      <c r="CD210" s="1978">
        <v>205</v>
      </c>
      <c r="CE210"/>
      <c r="CF210" s="1382"/>
      <c r="CG210" s="1341" t="s">
        <v>3301</v>
      </c>
      <c r="CH210" s="811" t="s">
        <v>3302</v>
      </c>
      <c r="CI210" s="812">
        <v>104</v>
      </c>
      <c r="CJ210" s="813">
        <v>131</v>
      </c>
      <c r="CK210" s="814">
        <v>139</v>
      </c>
      <c r="CL210"/>
      <c r="CM210" s="1762"/>
      <c r="CN210" s="1341" t="s">
        <v>4015</v>
      </c>
      <c r="CO210" s="811" t="s">
        <v>4050</v>
      </c>
      <c r="CP210" s="812">
        <v>204</v>
      </c>
      <c r="CQ210" s="813">
        <v>51</v>
      </c>
      <c r="CR210" s="814">
        <v>51</v>
      </c>
      <c r="CT210" s="216">
        <v>1</v>
      </c>
    </row>
    <row r="211" spans="77:98">
      <c r="BY211" s="1001"/>
      <c r="BZ211" s="1970" t="s">
        <v>2551</v>
      </c>
      <c r="CA211" s="1971" t="s">
        <v>2552</v>
      </c>
      <c r="CB211" s="1976">
        <v>72</v>
      </c>
      <c r="CC211" s="1977">
        <v>209</v>
      </c>
      <c r="CD211" s="1978">
        <v>204</v>
      </c>
      <c r="CE211"/>
      <c r="CF211" s="1383"/>
      <c r="CG211" s="1336" t="s">
        <v>3303</v>
      </c>
      <c r="CH211" s="811" t="s">
        <v>3304</v>
      </c>
      <c r="CI211" s="812">
        <v>46</v>
      </c>
      <c r="CJ211" s="813">
        <v>132</v>
      </c>
      <c r="CK211" s="814">
        <v>149</v>
      </c>
      <c r="CL211"/>
      <c r="CM211" s="1763"/>
      <c r="CN211" s="1341" t="s">
        <v>4051</v>
      </c>
      <c r="CO211" s="811" t="s">
        <v>4052</v>
      </c>
      <c r="CP211" s="812">
        <v>205</v>
      </c>
      <c r="CQ211" s="813">
        <v>38</v>
      </c>
      <c r="CR211" s="814">
        <v>38</v>
      </c>
      <c r="CT211" s="216">
        <v>1</v>
      </c>
    </row>
    <row r="212" spans="77:98">
      <c r="BY212" s="1002"/>
      <c r="BZ212" s="1970" t="s">
        <v>2553</v>
      </c>
      <c r="CA212" s="1971" t="s">
        <v>2554</v>
      </c>
      <c r="CB212" s="1976">
        <v>0</v>
      </c>
      <c r="CC212" s="1977">
        <v>206</v>
      </c>
      <c r="CD212" s="1978">
        <v>209</v>
      </c>
      <c r="CE212"/>
      <c r="CF212" s="1384"/>
      <c r="CG212" s="1336" t="s">
        <v>3305</v>
      </c>
      <c r="CH212" s="811" t="s">
        <v>3306</v>
      </c>
      <c r="CI212" s="812">
        <v>54</v>
      </c>
      <c r="CJ212" s="813">
        <v>117</v>
      </c>
      <c r="CK212" s="814">
        <v>136</v>
      </c>
      <c r="CL212"/>
      <c r="CM212" s="1764"/>
      <c r="CN212" s="1336" t="s">
        <v>4053</v>
      </c>
      <c r="CO212" s="811" t="s">
        <v>4054</v>
      </c>
      <c r="CP212" s="812">
        <v>207</v>
      </c>
      <c r="CQ212" s="813">
        <v>10</v>
      </c>
      <c r="CR212" s="814">
        <v>29</v>
      </c>
      <c r="CT212" s="216">
        <v>1</v>
      </c>
    </row>
    <row r="213" spans="77:98">
      <c r="BY213" s="1003"/>
      <c r="BZ213" s="1970" t="s">
        <v>2555</v>
      </c>
      <c r="CA213" s="1971" t="s">
        <v>2556</v>
      </c>
      <c r="CB213" s="1976">
        <v>0</v>
      </c>
      <c r="CC213" s="1977">
        <v>205</v>
      </c>
      <c r="CD213" s="1978">
        <v>205</v>
      </c>
      <c r="CE213"/>
      <c r="CF213" s="1385"/>
      <c r="CG213" s="1336" t="s">
        <v>3307</v>
      </c>
      <c r="CH213" s="811" t="s">
        <v>3308</v>
      </c>
      <c r="CI213" s="812">
        <v>0</v>
      </c>
      <c r="CJ213" s="813">
        <v>73</v>
      </c>
      <c r="CK213" s="814">
        <v>88</v>
      </c>
      <c r="CL213"/>
      <c r="CM213" s="1765"/>
      <c r="CN213" s="1341" t="s">
        <v>4055</v>
      </c>
      <c r="CO213" s="811" t="s">
        <v>4056</v>
      </c>
      <c r="CP213" s="812">
        <v>205</v>
      </c>
      <c r="CQ213" s="813">
        <v>0</v>
      </c>
      <c r="CR213" s="814">
        <v>0</v>
      </c>
      <c r="CT213" s="216">
        <v>1</v>
      </c>
    </row>
    <row r="214" spans="77:98">
      <c r="BY214" s="1004"/>
      <c r="BZ214" s="1972" t="s">
        <v>2557</v>
      </c>
      <c r="CA214" s="1971" t="s">
        <v>2558</v>
      </c>
      <c r="CB214" s="1976">
        <v>0</v>
      </c>
      <c r="CC214" s="1977">
        <v>204</v>
      </c>
      <c r="CD214" s="1978">
        <v>203</v>
      </c>
      <c r="CE214"/>
      <c r="CF214" s="1386"/>
      <c r="CG214" s="1336" t="s">
        <v>3309</v>
      </c>
      <c r="CH214" s="811" t="s">
        <v>3310</v>
      </c>
      <c r="CI214" s="812">
        <v>29</v>
      </c>
      <c r="CJ214" s="813">
        <v>72</v>
      </c>
      <c r="CK214" s="814">
        <v>81</v>
      </c>
      <c r="CL214"/>
      <c r="CM214" s="1766"/>
      <c r="CN214" s="1341" t="s">
        <v>4057</v>
      </c>
      <c r="CO214" s="811" t="s">
        <v>4056</v>
      </c>
      <c r="CP214" s="812">
        <v>205</v>
      </c>
      <c r="CQ214" s="813">
        <v>55</v>
      </c>
      <c r="CR214" s="814">
        <v>0</v>
      </c>
      <c r="CT214" s="216">
        <v>1</v>
      </c>
    </row>
    <row r="215" spans="77:98">
      <c r="BY215" s="1005"/>
      <c r="BZ215" s="1970" t="s">
        <v>2559</v>
      </c>
      <c r="CA215" s="1971" t="s">
        <v>2560</v>
      </c>
      <c r="CB215" s="1976">
        <v>131</v>
      </c>
      <c r="CC215" s="1977">
        <v>139</v>
      </c>
      <c r="CD215" s="1978">
        <v>139</v>
      </c>
      <c r="CE215"/>
      <c r="CF215" s="1387"/>
      <c r="CG215" s="1336" t="s">
        <v>3311</v>
      </c>
      <c r="CH215" s="811" t="s">
        <v>3312</v>
      </c>
      <c r="CI215" s="812">
        <v>31</v>
      </c>
      <c r="CJ215" s="813">
        <v>254</v>
      </c>
      <c r="CK215" s="814">
        <v>216</v>
      </c>
      <c r="CL215"/>
      <c r="CM215" s="1767"/>
      <c r="CN215" s="1336" t="s">
        <v>4058</v>
      </c>
      <c r="CO215" s="811" t="s">
        <v>4059</v>
      </c>
      <c r="CP215" s="812">
        <v>198</v>
      </c>
      <c r="CQ215" s="813">
        <v>8</v>
      </c>
      <c r="CR215" s="814">
        <v>0</v>
      </c>
      <c r="CT215" s="216">
        <v>1</v>
      </c>
    </row>
    <row r="216" spans="77:98">
      <c r="BY216" s="1006"/>
      <c r="BZ216" s="1970" t="s">
        <v>2561</v>
      </c>
      <c r="CA216" s="1971" t="s">
        <v>2562</v>
      </c>
      <c r="CB216" s="1976">
        <v>95</v>
      </c>
      <c r="CC216" s="1977">
        <v>158</v>
      </c>
      <c r="CD216" s="1978">
        <v>160</v>
      </c>
      <c r="CE216"/>
      <c r="CF216" s="1388"/>
      <c r="CG216" s="1336" t="s">
        <v>3313</v>
      </c>
      <c r="CH216" s="811" t="s">
        <v>3314</v>
      </c>
      <c r="CI216" s="812">
        <v>150</v>
      </c>
      <c r="CJ216" s="813">
        <v>222</v>
      </c>
      <c r="CK216" s="814">
        <v>209</v>
      </c>
      <c r="CL216"/>
      <c r="CM216" s="1768"/>
      <c r="CN216" s="1336" t="s">
        <v>4060</v>
      </c>
      <c r="CO216" s="811" t="s">
        <v>4061</v>
      </c>
      <c r="CP216" s="812">
        <v>188</v>
      </c>
      <c r="CQ216" s="813">
        <v>63</v>
      </c>
      <c r="CR216" s="814">
        <v>74</v>
      </c>
      <c r="CT216" s="216">
        <v>1</v>
      </c>
    </row>
    <row r="217" spans="77:98">
      <c r="BY217" s="1007"/>
      <c r="BZ217" s="1970" t="s">
        <v>2563</v>
      </c>
      <c r="CA217" s="1971" t="s">
        <v>2564</v>
      </c>
      <c r="CB217" s="1976">
        <v>95</v>
      </c>
      <c r="CC217" s="1977">
        <v>159</v>
      </c>
      <c r="CD217" s="1978">
        <v>159</v>
      </c>
      <c r="CE217"/>
      <c r="CF217" s="1389"/>
      <c r="CG217" s="1336" t="s">
        <v>3315</v>
      </c>
      <c r="CH217" s="811" t="s">
        <v>3316</v>
      </c>
      <c r="CI217" s="812">
        <v>0</v>
      </c>
      <c r="CJ217" s="813">
        <v>166</v>
      </c>
      <c r="CK217" s="814">
        <v>147</v>
      </c>
      <c r="CL217"/>
      <c r="CM217" s="1769"/>
      <c r="CN217" s="1336" t="s">
        <v>4062</v>
      </c>
      <c r="CO217" s="811" t="s">
        <v>4063</v>
      </c>
      <c r="CP217" s="812">
        <v>191</v>
      </c>
      <c r="CQ217" s="813">
        <v>48</v>
      </c>
      <c r="CR217" s="814">
        <v>48</v>
      </c>
      <c r="CT217" s="216">
        <v>1</v>
      </c>
    </row>
    <row r="218" spans="77:98">
      <c r="BY218" s="1008"/>
      <c r="BZ218" s="1970" t="s">
        <v>2565</v>
      </c>
      <c r="CA218" s="1971" t="s">
        <v>2566</v>
      </c>
      <c r="CB218" s="1976">
        <v>122</v>
      </c>
      <c r="CC218" s="1977">
        <v>139</v>
      </c>
      <c r="CD218" s="1978">
        <v>139</v>
      </c>
      <c r="CE218"/>
      <c r="CF218" s="1390"/>
      <c r="CG218" s="1341" t="s">
        <v>3317</v>
      </c>
      <c r="CH218" s="811" t="s">
        <v>3318</v>
      </c>
      <c r="CI218" s="812">
        <v>74</v>
      </c>
      <c r="CJ218" s="813">
        <v>118</v>
      </c>
      <c r="CK218" s="814">
        <v>110</v>
      </c>
      <c r="CL218"/>
      <c r="CM218" s="1770"/>
      <c r="CN218" s="1341" t="s">
        <v>4064</v>
      </c>
      <c r="CO218" s="811" t="s">
        <v>4065</v>
      </c>
      <c r="CP218" s="812">
        <v>192</v>
      </c>
      <c r="CQ218" s="813">
        <v>0</v>
      </c>
      <c r="CR218" s="814">
        <v>0</v>
      </c>
      <c r="CT218" s="216">
        <v>1</v>
      </c>
    </row>
    <row r="219" spans="77:98">
      <c r="BY219" s="1009"/>
      <c r="BZ219" s="1970" t="s">
        <v>2567</v>
      </c>
      <c r="CA219" s="1971" t="s">
        <v>2568</v>
      </c>
      <c r="CB219" s="1976">
        <v>102</v>
      </c>
      <c r="CC219" s="1977">
        <v>139</v>
      </c>
      <c r="CD219" s="1978">
        <v>139</v>
      </c>
      <c r="CE219"/>
      <c r="CF219" s="1391"/>
      <c r="CG219" s="1336" t="s">
        <v>3319</v>
      </c>
      <c r="CH219" s="811" t="s">
        <v>3320</v>
      </c>
      <c r="CI219" s="812">
        <v>78</v>
      </c>
      <c r="CJ219" s="813">
        <v>87</v>
      </c>
      <c r="CK219" s="814">
        <v>85</v>
      </c>
      <c r="CL219"/>
      <c r="CM219" s="1771"/>
      <c r="CN219" s="1341" t="s">
        <v>4066</v>
      </c>
      <c r="CO219" s="811" t="s">
        <v>4067</v>
      </c>
      <c r="CP219" s="812">
        <v>139</v>
      </c>
      <c r="CQ219" s="813">
        <v>137</v>
      </c>
      <c r="CR219" s="814">
        <v>137</v>
      </c>
      <c r="CT219" s="216">
        <v>1</v>
      </c>
    </row>
    <row r="220" spans="77:98">
      <c r="BY220" s="1010"/>
      <c r="BZ220" s="1970" t="s">
        <v>2569</v>
      </c>
      <c r="CA220" s="1971" t="s">
        <v>2570</v>
      </c>
      <c r="CB220" s="1976">
        <v>82</v>
      </c>
      <c r="CC220" s="1977">
        <v>139</v>
      </c>
      <c r="CD220" s="1978">
        <v>139</v>
      </c>
      <c r="CE220"/>
      <c r="CF220" s="1392"/>
      <c r="CG220" s="1336" t="s">
        <v>3321</v>
      </c>
      <c r="CH220" s="811" t="s">
        <v>3322</v>
      </c>
      <c r="CI220" s="812">
        <v>58</v>
      </c>
      <c r="CJ220" s="813">
        <v>75</v>
      </c>
      <c r="CK220" s="814">
        <v>71</v>
      </c>
      <c r="CL220"/>
      <c r="CM220" s="1772"/>
      <c r="CN220" s="1336" t="s">
        <v>4068</v>
      </c>
      <c r="CO220" s="811" t="s">
        <v>4069</v>
      </c>
      <c r="CP220" s="812">
        <v>190</v>
      </c>
      <c r="CQ220" s="813">
        <v>0</v>
      </c>
      <c r="CR220" s="814">
        <v>50</v>
      </c>
      <c r="CT220" s="216">
        <v>1</v>
      </c>
    </row>
    <row r="221" spans="77:98">
      <c r="BY221" s="1011"/>
      <c r="BZ221" s="1972" t="s">
        <v>2571</v>
      </c>
      <c r="CA221" s="1971" t="s">
        <v>2572</v>
      </c>
      <c r="CB221" s="1976">
        <v>0</v>
      </c>
      <c r="CC221" s="1977">
        <v>142</v>
      </c>
      <c r="CD221" s="1978">
        <v>142</v>
      </c>
      <c r="CE221"/>
      <c r="CF221" s="1393"/>
      <c r="CG221" s="1336" t="s">
        <v>3323</v>
      </c>
      <c r="CH221" s="811" t="s">
        <v>3324</v>
      </c>
      <c r="CI221" s="812">
        <v>201</v>
      </c>
      <c r="CJ221" s="813">
        <v>220</v>
      </c>
      <c r="CK221" s="814">
        <v>137</v>
      </c>
      <c r="CL221"/>
      <c r="CM221" s="1773"/>
      <c r="CN221" s="1336" t="s">
        <v>4070</v>
      </c>
      <c r="CO221" s="811" t="s">
        <v>4071</v>
      </c>
      <c r="CP221" s="812">
        <v>188</v>
      </c>
      <c r="CQ221" s="813">
        <v>32</v>
      </c>
      <c r="CR221" s="814">
        <v>1</v>
      </c>
      <c r="CT221" s="216">
        <v>1</v>
      </c>
    </row>
    <row r="222" spans="77:98">
      <c r="BY222" s="1012"/>
      <c r="BZ222" s="1970" t="s">
        <v>2573</v>
      </c>
      <c r="CA222" s="1971" t="s">
        <v>2574</v>
      </c>
      <c r="CB222" s="1976">
        <v>0</v>
      </c>
      <c r="CC222" s="1977">
        <v>139</v>
      </c>
      <c r="CD222" s="1978">
        <v>139</v>
      </c>
      <c r="CE222"/>
      <c r="CF222" s="1394"/>
      <c r="CG222" s="1336" t="s">
        <v>3325</v>
      </c>
      <c r="CH222" s="811" t="s">
        <v>3326</v>
      </c>
      <c r="CI222" s="812">
        <v>189</v>
      </c>
      <c r="CJ222" s="813">
        <v>218</v>
      </c>
      <c r="CK222" s="814">
        <v>87</v>
      </c>
      <c r="CL222"/>
      <c r="CM222" s="1774"/>
      <c r="CN222" s="1336" t="s">
        <v>4072</v>
      </c>
      <c r="CO222" s="811" t="s">
        <v>4073</v>
      </c>
      <c r="CP222" s="812">
        <v>187</v>
      </c>
      <c r="CQ222" s="813">
        <v>11</v>
      </c>
      <c r="CR222" s="814">
        <v>11</v>
      </c>
      <c r="CT222" s="216">
        <v>1</v>
      </c>
    </row>
    <row r="223" spans="77:98">
      <c r="BY223" s="1013"/>
      <c r="BZ223" s="1970" t="s">
        <v>2575</v>
      </c>
      <c r="CA223" s="1971" t="s">
        <v>2576</v>
      </c>
      <c r="CB223" s="1976">
        <v>0</v>
      </c>
      <c r="CC223" s="1977">
        <v>128</v>
      </c>
      <c r="CD223" s="1978">
        <v>128</v>
      </c>
      <c r="CE223"/>
      <c r="CF223" s="1395"/>
      <c r="CG223" s="1336" t="s">
        <v>3327</v>
      </c>
      <c r="CH223" s="811" t="s">
        <v>3328</v>
      </c>
      <c r="CI223" s="812">
        <v>143</v>
      </c>
      <c r="CJ223" s="813">
        <v>151</v>
      </c>
      <c r="CK223" s="814">
        <v>121</v>
      </c>
      <c r="CL223"/>
      <c r="CM223" s="1775"/>
      <c r="CN223" s="1336" t="s">
        <v>4074</v>
      </c>
      <c r="CO223" s="811" t="s">
        <v>4075</v>
      </c>
      <c r="CP223" s="812">
        <v>171</v>
      </c>
      <c r="CQ223" s="813">
        <v>78</v>
      </c>
      <c r="CR223" s="814">
        <v>82</v>
      </c>
      <c r="CT223" s="216">
        <v>1</v>
      </c>
    </row>
    <row r="224" spans="77:98">
      <c r="BY224" s="1014"/>
      <c r="BZ224" s="1970" t="s">
        <v>2577</v>
      </c>
      <c r="CA224" s="1971" t="s">
        <v>2578</v>
      </c>
      <c r="CB224" s="1976">
        <v>47</v>
      </c>
      <c r="CC224" s="1977">
        <v>79</v>
      </c>
      <c r="CD224" s="1978">
        <v>79</v>
      </c>
      <c r="CE224"/>
      <c r="CF224" s="1396"/>
      <c r="CG224" s="1336" t="s">
        <v>3329</v>
      </c>
      <c r="CH224" s="811" t="s">
        <v>3330</v>
      </c>
      <c r="CI224" s="812">
        <v>138</v>
      </c>
      <c r="CJ224" s="813">
        <v>154</v>
      </c>
      <c r="CK224" s="814">
        <v>91</v>
      </c>
      <c r="CL224"/>
      <c r="CM224" s="1776"/>
      <c r="CN224" s="1336" t="s">
        <v>4076</v>
      </c>
      <c r="CO224" s="811" t="s">
        <v>4077</v>
      </c>
      <c r="CP224" s="812">
        <v>184</v>
      </c>
      <c r="CQ224" s="813">
        <v>32</v>
      </c>
      <c r="CR224" s="814">
        <v>16</v>
      </c>
      <c r="CT224" s="216">
        <v>1</v>
      </c>
    </row>
    <row r="225" spans="77:98">
      <c r="BY225" s="1015"/>
      <c r="BZ225" s="1972" t="s">
        <v>2579</v>
      </c>
      <c r="CA225" s="1971" t="s">
        <v>2580</v>
      </c>
      <c r="CB225" s="1976">
        <v>0</v>
      </c>
      <c r="CC225" s="1977">
        <v>75</v>
      </c>
      <c r="CD225" s="1978">
        <v>73</v>
      </c>
      <c r="CE225"/>
      <c r="CF225" s="1397"/>
      <c r="CG225" s="1336" t="s">
        <v>3331</v>
      </c>
      <c r="CH225" s="811" t="s">
        <v>3332</v>
      </c>
      <c r="CI225" s="812">
        <v>121</v>
      </c>
      <c r="CJ225" s="813">
        <v>137</v>
      </c>
      <c r="CK225" s="814">
        <v>51</v>
      </c>
      <c r="CL225"/>
      <c r="CM225" s="1777"/>
      <c r="CN225" s="1341" t="s">
        <v>4078</v>
      </c>
      <c r="CO225" s="811" t="s">
        <v>4079</v>
      </c>
      <c r="CP225" s="812">
        <v>178</v>
      </c>
      <c r="CQ225" s="813">
        <v>34</v>
      </c>
      <c r="CR225" s="814">
        <v>34</v>
      </c>
      <c r="CT225" s="216">
        <v>1</v>
      </c>
    </row>
    <row r="226" spans="77:98">
      <c r="BY226" s="1016"/>
      <c r="BZ226" s="1972" t="s">
        <v>2581</v>
      </c>
      <c r="CA226" s="1971" t="s">
        <v>2582</v>
      </c>
      <c r="CB226" s="1976">
        <v>0</v>
      </c>
      <c r="CC226" s="1977">
        <v>42</v>
      </c>
      <c r="CD226" s="1978">
        <v>41</v>
      </c>
      <c r="CE226"/>
      <c r="CF226" s="1398"/>
      <c r="CG226" s="1336" t="s">
        <v>3333</v>
      </c>
      <c r="CH226" s="811" t="s">
        <v>3334</v>
      </c>
      <c r="CI226" s="812">
        <v>90</v>
      </c>
      <c r="CJ226" s="813">
        <v>101</v>
      </c>
      <c r="CK226" s="814">
        <v>33</v>
      </c>
      <c r="CL226"/>
      <c r="CM226" s="1778"/>
      <c r="CN226" s="1336" t="s">
        <v>4080</v>
      </c>
      <c r="CO226" s="811" t="s">
        <v>4081</v>
      </c>
      <c r="CP226" s="812">
        <v>170</v>
      </c>
      <c r="CQ226" s="813">
        <v>56</v>
      </c>
      <c r="CR226" s="814">
        <v>30</v>
      </c>
      <c r="CT226" s="216">
        <v>1</v>
      </c>
    </row>
    <row r="227" spans="77:98">
      <c r="BY227" s="1017"/>
      <c r="BZ227" s="1972" t="s">
        <v>2583</v>
      </c>
      <c r="CA227" s="1971" t="s">
        <v>2584</v>
      </c>
      <c r="CB227" s="1976">
        <v>11</v>
      </c>
      <c r="CC227" s="1977">
        <v>22</v>
      </c>
      <c r="CD227" s="1978">
        <v>22</v>
      </c>
      <c r="CE227"/>
      <c r="CF227" s="1399"/>
      <c r="CG227" s="1336" t="s">
        <v>3335</v>
      </c>
      <c r="CH227" s="811" t="s">
        <v>3336</v>
      </c>
      <c r="CI227" s="812">
        <v>255</v>
      </c>
      <c r="CJ227" s="813">
        <v>215</v>
      </c>
      <c r="CK227" s="814">
        <v>0</v>
      </c>
      <c r="CL227"/>
      <c r="CM227" s="1779"/>
      <c r="CN227" s="1341" t="s">
        <v>4082</v>
      </c>
      <c r="CO227" s="811" t="s">
        <v>4083</v>
      </c>
      <c r="CP227" s="812">
        <v>166</v>
      </c>
      <c r="CQ227" s="813">
        <v>42</v>
      </c>
      <c r="CR227" s="814">
        <v>42</v>
      </c>
      <c r="CT227" s="216">
        <v>1</v>
      </c>
    </row>
    <row r="228" spans="77:98">
      <c r="BY228" s="1018"/>
      <c r="BZ228" s="1970" t="s">
        <v>2585</v>
      </c>
      <c r="CA228" s="1971" t="s">
        <v>2586</v>
      </c>
      <c r="CB228" s="1976">
        <v>0</v>
      </c>
      <c r="CC228" s="1977">
        <v>245</v>
      </c>
      <c r="CD228" s="1978">
        <v>255</v>
      </c>
      <c r="CE228"/>
      <c r="CF228" s="1400"/>
      <c r="CG228" s="1336" t="s">
        <v>3337</v>
      </c>
      <c r="CH228" s="811" t="s">
        <v>3338</v>
      </c>
      <c r="CI228" s="812">
        <v>255</v>
      </c>
      <c r="CJ228" s="813">
        <v>228</v>
      </c>
      <c r="CK228" s="814">
        <v>54</v>
      </c>
      <c r="CL228"/>
      <c r="CM228" s="1780"/>
      <c r="CN228" s="1341" t="s">
        <v>4084</v>
      </c>
      <c r="CO228" s="811" t="s">
        <v>4085</v>
      </c>
      <c r="CP228" s="812">
        <v>139</v>
      </c>
      <c r="CQ228" s="813">
        <v>105</v>
      </c>
      <c r="CR228" s="814">
        <v>105</v>
      </c>
      <c r="CT228" s="216">
        <v>1</v>
      </c>
    </row>
    <row r="229" spans="77:98">
      <c r="BY229" s="1019"/>
      <c r="BZ229" s="1972" t="s">
        <v>2587</v>
      </c>
      <c r="CA229" s="1971" t="s">
        <v>2588</v>
      </c>
      <c r="CB229" s="1976">
        <v>156</v>
      </c>
      <c r="CC229" s="1977">
        <v>209</v>
      </c>
      <c r="CD229" s="1978">
        <v>220</v>
      </c>
      <c r="CE229"/>
      <c r="CF229" s="1401"/>
      <c r="CG229" s="1336" t="s">
        <v>3339</v>
      </c>
      <c r="CH229" s="811" t="s">
        <v>3340</v>
      </c>
      <c r="CI229" s="812">
        <v>254</v>
      </c>
      <c r="CJ229" s="813">
        <v>227</v>
      </c>
      <c r="CK229" s="814">
        <v>71</v>
      </c>
      <c r="CL229"/>
      <c r="CM229" s="1781"/>
      <c r="CN229" s="1341" t="s">
        <v>4086</v>
      </c>
      <c r="CO229" s="811" t="s">
        <v>4087</v>
      </c>
      <c r="CP229" s="812">
        <v>165</v>
      </c>
      <c r="CQ229" s="813">
        <v>42</v>
      </c>
      <c r="CR229" s="814">
        <v>42</v>
      </c>
      <c r="CT229" s="216">
        <v>1</v>
      </c>
    </row>
    <row r="230" spans="77:98">
      <c r="BY230" s="1020"/>
      <c r="BZ230" s="1970" t="s">
        <v>2589</v>
      </c>
      <c r="CA230" s="1971" t="s">
        <v>2590</v>
      </c>
      <c r="CB230" s="1976">
        <v>142</v>
      </c>
      <c r="CC230" s="1977">
        <v>229</v>
      </c>
      <c r="CD230" s="1978">
        <v>238</v>
      </c>
      <c r="CE230"/>
      <c r="CF230" s="1402"/>
      <c r="CG230" s="1336" t="s">
        <v>3341</v>
      </c>
      <c r="CH230" s="811" t="s">
        <v>3342</v>
      </c>
      <c r="CI230" s="812">
        <v>250</v>
      </c>
      <c r="CJ230" s="813">
        <v>218</v>
      </c>
      <c r="CK230" s="814">
        <v>94</v>
      </c>
      <c r="CL230"/>
      <c r="CM230" s="1782"/>
      <c r="CN230" s="1336" t="s">
        <v>4088</v>
      </c>
      <c r="CO230" s="811" t="s">
        <v>4089</v>
      </c>
      <c r="CP230" s="812">
        <v>169</v>
      </c>
      <c r="CQ230" s="813">
        <v>17</v>
      </c>
      <c r="CR230" s="814">
        <v>1</v>
      </c>
      <c r="CT230" s="216">
        <v>1</v>
      </c>
    </row>
    <row r="231" spans="77:98">
      <c r="BY231" s="1021"/>
      <c r="BZ231" s="1970" t="s">
        <v>2591</v>
      </c>
      <c r="CA231" s="1971" t="s">
        <v>2592</v>
      </c>
      <c r="CB231" s="1976">
        <v>176</v>
      </c>
      <c r="CC231" s="1977">
        <v>224</v>
      </c>
      <c r="CD231" s="1978">
        <v>230</v>
      </c>
      <c r="CE231"/>
      <c r="CF231" s="1403"/>
      <c r="CG231" s="1336" t="s">
        <v>3343</v>
      </c>
      <c r="CH231" s="811" t="s">
        <v>3344</v>
      </c>
      <c r="CI231" s="812">
        <v>247</v>
      </c>
      <c r="CJ231" s="813">
        <v>226</v>
      </c>
      <c r="CK231" s="814">
        <v>105</v>
      </c>
      <c r="CL231"/>
      <c r="CM231" s="1783"/>
      <c r="CN231" s="1336" t="s">
        <v>4090</v>
      </c>
      <c r="CO231" s="811" t="s">
        <v>4091</v>
      </c>
      <c r="CP231" s="812">
        <v>144</v>
      </c>
      <c r="CQ231" s="813">
        <v>93</v>
      </c>
      <c r="CR231" s="814">
        <v>93</v>
      </c>
      <c r="CT231" s="216">
        <v>1</v>
      </c>
    </row>
    <row r="232" spans="77:98">
      <c r="BY232" s="1022"/>
      <c r="BZ232" s="1970" t="s">
        <v>2593</v>
      </c>
      <c r="CA232" s="1971" t="s">
        <v>2594</v>
      </c>
      <c r="CB232" s="1976">
        <v>152</v>
      </c>
      <c r="CC232" s="1977">
        <v>245</v>
      </c>
      <c r="CD232" s="1978">
        <v>255</v>
      </c>
      <c r="CE232"/>
      <c r="CF232" s="1404"/>
      <c r="CG232" s="1341" t="s">
        <v>3345</v>
      </c>
      <c r="CH232" s="811" t="s">
        <v>3346</v>
      </c>
      <c r="CI232" s="812">
        <v>238</v>
      </c>
      <c r="CJ232" s="813">
        <v>220</v>
      </c>
      <c r="CK232" s="814">
        <v>130</v>
      </c>
      <c r="CL232"/>
      <c r="CM232" s="1784"/>
      <c r="CN232" s="1336" t="s">
        <v>4092</v>
      </c>
      <c r="CO232" s="811" t="s">
        <v>4093</v>
      </c>
      <c r="CP232" s="812">
        <v>164</v>
      </c>
      <c r="CQ232" s="813">
        <v>36</v>
      </c>
      <c r="CR232" s="814">
        <v>36</v>
      </c>
      <c r="CT232" s="216">
        <v>1</v>
      </c>
    </row>
    <row r="233" spans="77:98">
      <c r="BY233" s="1023"/>
      <c r="BZ233" s="1970" t="s">
        <v>2595</v>
      </c>
      <c r="CA233" s="1971" t="s">
        <v>2596</v>
      </c>
      <c r="CB233" s="1976">
        <v>0</v>
      </c>
      <c r="CC233" s="1977">
        <v>229</v>
      </c>
      <c r="CD233" s="1978">
        <v>238</v>
      </c>
      <c r="CE233"/>
      <c r="CF233" s="1405"/>
      <c r="CG233" s="1341" t="s">
        <v>3347</v>
      </c>
      <c r="CH233" s="811" t="s">
        <v>3346</v>
      </c>
      <c r="CI233" s="812">
        <v>238</v>
      </c>
      <c r="CJ233" s="813">
        <v>221</v>
      </c>
      <c r="CK233" s="814">
        <v>130</v>
      </c>
      <c r="CL233"/>
      <c r="CM233" s="1785"/>
      <c r="CN233" s="1336" t="s">
        <v>4094</v>
      </c>
      <c r="CO233" s="811" t="s">
        <v>4095</v>
      </c>
      <c r="CP233" s="812">
        <v>165</v>
      </c>
      <c r="CQ233" s="813">
        <v>38</v>
      </c>
      <c r="CR233" s="814">
        <v>10</v>
      </c>
      <c r="CT233" s="216">
        <v>1</v>
      </c>
    </row>
    <row r="234" spans="77:98">
      <c r="BY234" s="1024"/>
      <c r="BZ234" s="1970" t="s">
        <v>2597</v>
      </c>
      <c r="CA234" s="1971" t="s">
        <v>2598</v>
      </c>
      <c r="CB234" s="1976">
        <v>122</v>
      </c>
      <c r="CC234" s="1977">
        <v>197</v>
      </c>
      <c r="CD234" s="1978">
        <v>205</v>
      </c>
      <c r="CE234"/>
      <c r="CF234" s="1406"/>
      <c r="CG234" s="1336" t="s">
        <v>3348</v>
      </c>
      <c r="CH234" s="811" t="s">
        <v>3349</v>
      </c>
      <c r="CI234" s="812">
        <v>225</v>
      </c>
      <c r="CJ234" s="813">
        <v>206</v>
      </c>
      <c r="CK234" s="814">
        <v>154</v>
      </c>
      <c r="CL234"/>
      <c r="CM234" s="1786"/>
      <c r="CN234" s="1341" t="s">
        <v>4096</v>
      </c>
      <c r="CO234" s="811" t="s">
        <v>4097</v>
      </c>
      <c r="CP234" s="812">
        <v>133</v>
      </c>
      <c r="CQ234" s="813">
        <v>99</v>
      </c>
      <c r="CR234" s="814">
        <v>99</v>
      </c>
      <c r="CT234" s="216">
        <v>1</v>
      </c>
    </row>
    <row r="235" spans="77:98">
      <c r="BY235" s="1025"/>
      <c r="BZ235" s="1970" t="s">
        <v>2599</v>
      </c>
      <c r="CA235" s="1971" t="s">
        <v>2600</v>
      </c>
      <c r="CB235" s="1976">
        <v>0</v>
      </c>
      <c r="CC235" s="1977">
        <v>197</v>
      </c>
      <c r="CD235" s="1978">
        <v>205</v>
      </c>
      <c r="CE235"/>
      <c r="CF235" s="1407"/>
      <c r="CG235" s="1336" t="s">
        <v>3350</v>
      </c>
      <c r="CH235" s="811" t="s">
        <v>3351</v>
      </c>
      <c r="CI235" s="812">
        <v>248</v>
      </c>
      <c r="CJ235" s="813">
        <v>222</v>
      </c>
      <c r="CK235" s="814">
        <v>126</v>
      </c>
      <c r="CL235"/>
      <c r="CM235" s="1787"/>
      <c r="CN235" s="1336" t="s">
        <v>4098</v>
      </c>
      <c r="CO235" s="811" t="s">
        <v>4099</v>
      </c>
      <c r="CP235" s="812">
        <v>150</v>
      </c>
      <c r="CQ235" s="813">
        <v>0</v>
      </c>
      <c r="CR235" s="814">
        <v>24</v>
      </c>
      <c r="CT235" s="216">
        <v>1</v>
      </c>
    </row>
    <row r="236" spans="77:98">
      <c r="BY236" s="1026"/>
      <c r="BZ236" s="1970" t="s">
        <v>2601</v>
      </c>
      <c r="CA236" s="1971" t="s">
        <v>2602</v>
      </c>
      <c r="CB236" s="1976">
        <v>3</v>
      </c>
      <c r="CC236" s="1977">
        <v>180</v>
      </c>
      <c r="CD236" s="1978">
        <v>200</v>
      </c>
      <c r="CE236"/>
      <c r="CF236" s="1408"/>
      <c r="CG236" s="1336" t="s">
        <v>3352</v>
      </c>
      <c r="CH236" s="811" t="s">
        <v>3353</v>
      </c>
      <c r="CI236" s="812">
        <v>255</v>
      </c>
      <c r="CJ236" s="813">
        <v>222</v>
      </c>
      <c r="CK236" s="814">
        <v>117</v>
      </c>
      <c r="CL236"/>
      <c r="CM236" s="1788"/>
      <c r="CN236" s="1341" t="s">
        <v>4100</v>
      </c>
      <c r="CO236" s="811" t="s">
        <v>4101</v>
      </c>
      <c r="CP236" s="812">
        <v>139</v>
      </c>
      <c r="CQ236" s="813">
        <v>58</v>
      </c>
      <c r="CR236" s="814">
        <v>58</v>
      </c>
      <c r="CT236" s="216">
        <v>1</v>
      </c>
    </row>
    <row r="237" spans="77:98">
      <c r="BY237" s="1027"/>
      <c r="BZ237" s="1972" t="s">
        <v>2603</v>
      </c>
      <c r="CA237" s="1971" t="s">
        <v>2604</v>
      </c>
      <c r="CB237" s="1976">
        <v>121</v>
      </c>
      <c r="CC237" s="1977">
        <v>128</v>
      </c>
      <c r="CD237" s="1978">
        <v>129</v>
      </c>
      <c r="CE237"/>
      <c r="CF237" s="1409"/>
      <c r="CG237" s="1341" t="s">
        <v>3354</v>
      </c>
      <c r="CH237" s="811" t="s">
        <v>3355</v>
      </c>
      <c r="CI237" s="812">
        <v>255</v>
      </c>
      <c r="CJ237" s="813">
        <v>236</v>
      </c>
      <c r="CK237" s="814">
        <v>139</v>
      </c>
      <c r="CL237"/>
      <c r="CM237" s="1789"/>
      <c r="CN237" s="1341" t="s">
        <v>4102</v>
      </c>
      <c r="CO237" s="811" t="s">
        <v>4103</v>
      </c>
      <c r="CP237" s="812">
        <v>142</v>
      </c>
      <c r="CQ237" s="813">
        <v>35</v>
      </c>
      <c r="CR237" s="814">
        <v>35</v>
      </c>
      <c r="CT237" s="216">
        <v>1</v>
      </c>
    </row>
    <row r="238" spans="77:98">
      <c r="BY238" s="1028"/>
      <c r="BZ238" s="1970" t="s">
        <v>2605</v>
      </c>
      <c r="CA238" s="1971" t="s">
        <v>2606</v>
      </c>
      <c r="CB238" s="1976">
        <v>83</v>
      </c>
      <c r="CC238" s="1977">
        <v>134</v>
      </c>
      <c r="CD238" s="1978">
        <v>139</v>
      </c>
      <c r="CE238"/>
      <c r="CF238" s="1410"/>
      <c r="CG238" s="1336" t="s">
        <v>3356</v>
      </c>
      <c r="CH238" s="811" t="s">
        <v>3357</v>
      </c>
      <c r="CI238" s="812">
        <v>243</v>
      </c>
      <c r="CJ238" s="813">
        <v>229</v>
      </c>
      <c r="CK238" s="814">
        <v>171</v>
      </c>
      <c r="CL238"/>
      <c r="CM238" s="1790"/>
      <c r="CN238" s="1341" t="s">
        <v>4104</v>
      </c>
      <c r="CO238" s="811" t="s">
        <v>4105</v>
      </c>
      <c r="CP238" s="812">
        <v>139</v>
      </c>
      <c r="CQ238" s="813">
        <v>35</v>
      </c>
      <c r="CR238" s="814">
        <v>35</v>
      </c>
      <c r="CT238" s="216">
        <v>1</v>
      </c>
    </row>
    <row r="239" spans="77:98">
      <c r="BY239" s="1029"/>
      <c r="BZ239" s="1972" t="s">
        <v>2607</v>
      </c>
      <c r="CA239" s="1971" t="s">
        <v>2608</v>
      </c>
      <c r="CB239" s="1976">
        <v>4</v>
      </c>
      <c r="CC239" s="1977">
        <v>139</v>
      </c>
      <c r="CD239" s="1978">
        <v>154</v>
      </c>
      <c r="CE239"/>
      <c r="CF239" s="1411"/>
      <c r="CG239" s="1336" t="s">
        <v>3358</v>
      </c>
      <c r="CH239" s="811" t="s">
        <v>3359</v>
      </c>
      <c r="CI239" s="812">
        <v>241</v>
      </c>
      <c r="CJ239" s="813">
        <v>226</v>
      </c>
      <c r="CK239" s="814">
        <v>190</v>
      </c>
      <c r="CL239"/>
      <c r="CM239" s="1791"/>
      <c r="CN239" s="1341" t="s">
        <v>4106</v>
      </c>
      <c r="CO239" s="811" t="s">
        <v>4107</v>
      </c>
      <c r="CP239" s="812">
        <v>140</v>
      </c>
      <c r="CQ239" s="813">
        <v>23</v>
      </c>
      <c r="CR239" s="814">
        <v>23</v>
      </c>
      <c r="CT239" s="216">
        <v>1</v>
      </c>
    </row>
    <row r="240" spans="77:98">
      <c r="BY240" s="1030"/>
      <c r="BZ240" s="1970" t="s">
        <v>2609</v>
      </c>
      <c r="CA240" s="1971" t="s">
        <v>2610</v>
      </c>
      <c r="CB240" s="1976">
        <v>0</v>
      </c>
      <c r="CC240" s="1977">
        <v>134</v>
      </c>
      <c r="CD240" s="1978">
        <v>139</v>
      </c>
      <c r="CE240"/>
      <c r="CF240" s="1412"/>
      <c r="CG240" s="1336" t="s">
        <v>3360</v>
      </c>
      <c r="CH240" s="811" t="s">
        <v>3361</v>
      </c>
      <c r="CI240" s="812">
        <v>255</v>
      </c>
      <c r="CJ240" s="813">
        <v>240</v>
      </c>
      <c r="CK240" s="814">
        <v>188</v>
      </c>
      <c r="CL240"/>
      <c r="CM240" s="1792"/>
      <c r="CN240" s="1341" t="s">
        <v>4108</v>
      </c>
      <c r="CO240" s="811" t="s">
        <v>4109</v>
      </c>
      <c r="CP240" s="812">
        <v>139</v>
      </c>
      <c r="CQ240" s="813">
        <v>26</v>
      </c>
      <c r="CR240" s="814">
        <v>26</v>
      </c>
      <c r="CT240" s="216">
        <v>1</v>
      </c>
    </row>
    <row r="241" spans="77:98">
      <c r="BY241" s="1031"/>
      <c r="BZ241" s="1972" t="s">
        <v>2611</v>
      </c>
      <c r="CA241" s="1971" t="s">
        <v>2612</v>
      </c>
      <c r="CB241" s="1976">
        <v>37</v>
      </c>
      <c r="CC241" s="1977">
        <v>253</v>
      </c>
      <c r="CD241" s="1978">
        <v>233</v>
      </c>
      <c r="CE241"/>
      <c r="CF241" s="1413"/>
      <c r="CG241" s="1336" t="s">
        <v>3362</v>
      </c>
      <c r="CH241" s="811" t="s">
        <v>3363</v>
      </c>
      <c r="CI241" s="812">
        <v>250</v>
      </c>
      <c r="CJ241" s="813">
        <v>240</v>
      </c>
      <c r="CK241" s="814">
        <v>197</v>
      </c>
      <c r="CL241"/>
      <c r="CM241" s="1793"/>
      <c r="CN241" s="1341" t="s">
        <v>4110</v>
      </c>
      <c r="CO241" s="811" t="s">
        <v>4111</v>
      </c>
      <c r="CP241" s="812">
        <v>139</v>
      </c>
      <c r="CQ241" s="813">
        <v>0</v>
      </c>
      <c r="CR241" s="814">
        <v>0</v>
      </c>
      <c r="CT241" s="216">
        <v>1</v>
      </c>
    </row>
    <row r="242" spans="77:98">
      <c r="BY242" s="1032"/>
      <c r="BZ242" s="1970" t="s">
        <v>2613</v>
      </c>
      <c r="CA242" s="1971" t="s">
        <v>2614</v>
      </c>
      <c r="CB242" s="1976">
        <v>64</v>
      </c>
      <c r="CC242" s="1977">
        <v>224</v>
      </c>
      <c r="CD242" s="1978">
        <v>208</v>
      </c>
      <c r="CE242"/>
      <c r="CF242" s="1414"/>
      <c r="CG242" s="1336" t="s">
        <v>3364</v>
      </c>
      <c r="CH242" s="811" t="s">
        <v>3365</v>
      </c>
      <c r="CI242" s="812">
        <v>240</v>
      </c>
      <c r="CJ242" s="813">
        <v>234</v>
      </c>
      <c r="CK242" s="814">
        <v>214</v>
      </c>
      <c r="CL242"/>
      <c r="CM242" s="1794"/>
      <c r="CN242" s="1341" t="s">
        <v>4112</v>
      </c>
      <c r="CO242" s="811" t="s">
        <v>4111</v>
      </c>
      <c r="CP242" s="812">
        <v>139</v>
      </c>
      <c r="CQ242" s="813">
        <v>37</v>
      </c>
      <c r="CR242" s="814">
        <v>0</v>
      </c>
      <c r="CT242" s="216">
        <v>1</v>
      </c>
    </row>
    <row r="243" spans="77:98">
      <c r="BY243" s="1033"/>
      <c r="BZ243" s="1972" t="s">
        <v>2615</v>
      </c>
      <c r="CA243" s="1971" t="s">
        <v>2616</v>
      </c>
      <c r="CB243" s="1976">
        <v>102</v>
      </c>
      <c r="CC243" s="1977">
        <v>173</v>
      </c>
      <c r="CD243" s="1978">
        <v>164</v>
      </c>
      <c r="CE243"/>
      <c r="CF243" s="1415"/>
      <c r="CG243" s="1341" t="s">
        <v>3366</v>
      </c>
      <c r="CH243" s="811" t="s">
        <v>3367</v>
      </c>
      <c r="CI243" s="812">
        <v>255</v>
      </c>
      <c r="CJ243" s="813">
        <v>248</v>
      </c>
      <c r="CK243" s="814">
        <v>220</v>
      </c>
      <c r="CL243"/>
      <c r="CM243" s="1795"/>
      <c r="CN243" s="1336" t="s">
        <v>4113</v>
      </c>
      <c r="CO243" s="811" t="s">
        <v>4114</v>
      </c>
      <c r="CP243" s="812">
        <v>132</v>
      </c>
      <c r="CQ243" s="813">
        <v>27</v>
      </c>
      <c r="CR243" s="814">
        <v>45</v>
      </c>
      <c r="CT243" s="216">
        <v>1</v>
      </c>
    </row>
    <row r="244" spans="77:98">
      <c r="BY244" s="1034"/>
      <c r="BZ244" s="1970" t="s">
        <v>2617</v>
      </c>
      <c r="CA244" s="1971" t="s">
        <v>2618</v>
      </c>
      <c r="CB244" s="1976">
        <v>32</v>
      </c>
      <c r="CC244" s="1977">
        <v>178</v>
      </c>
      <c r="CD244" s="1978">
        <v>170</v>
      </c>
      <c r="CE244"/>
      <c r="CF244" s="1416"/>
      <c r="CG244" s="1336" t="s">
        <v>3368</v>
      </c>
      <c r="CH244" s="811" t="s">
        <v>3369</v>
      </c>
      <c r="CI244" s="812">
        <v>252</v>
      </c>
      <c r="CJ244" s="813">
        <v>220</v>
      </c>
      <c r="CK244" s="814">
        <v>18</v>
      </c>
      <c r="CL244"/>
      <c r="CM244" s="1796"/>
      <c r="CN244" s="1336" t="s">
        <v>4115</v>
      </c>
      <c r="CO244" s="811" t="s">
        <v>4116</v>
      </c>
      <c r="CP244" s="812">
        <v>133</v>
      </c>
      <c r="CQ244" s="813">
        <v>6</v>
      </c>
      <c r="CR244" s="814">
        <v>6</v>
      </c>
      <c r="CT244" s="216">
        <v>1</v>
      </c>
    </row>
    <row r="245" spans="77:98">
      <c r="BY245" s="1035"/>
      <c r="BZ245" s="1972" t="s">
        <v>2619</v>
      </c>
      <c r="CA245" s="1971" t="s">
        <v>2620</v>
      </c>
      <c r="CB245" s="1976">
        <v>0</v>
      </c>
      <c r="CC245" s="1977">
        <v>136</v>
      </c>
      <c r="CD245" s="1978">
        <v>130</v>
      </c>
      <c r="CE245"/>
      <c r="CF245" s="1417"/>
      <c r="CG245" s="1336" t="s">
        <v>3370</v>
      </c>
      <c r="CH245" s="811" t="s">
        <v>3371</v>
      </c>
      <c r="CI245" s="812">
        <v>185</v>
      </c>
      <c r="CJ245" s="813">
        <v>184</v>
      </c>
      <c r="CK245" s="814">
        <v>181</v>
      </c>
      <c r="CL245"/>
      <c r="CM245" s="1797"/>
      <c r="CN245" s="1341" t="s">
        <v>3490</v>
      </c>
      <c r="CO245" s="811" t="s">
        <v>4117</v>
      </c>
      <c r="CP245" s="812">
        <v>128</v>
      </c>
      <c r="CQ245" s="813">
        <v>0</v>
      </c>
      <c r="CR245" s="814">
        <v>0</v>
      </c>
      <c r="CT245" s="216">
        <v>1</v>
      </c>
    </row>
    <row r="246" spans="77:98">
      <c r="BY246" s="1036"/>
      <c r="BZ246" s="1972" t="s">
        <v>2621</v>
      </c>
      <c r="CA246" s="1971" t="s">
        <v>2622</v>
      </c>
      <c r="CB246" s="1976">
        <v>49</v>
      </c>
      <c r="CC246" s="1977">
        <v>120</v>
      </c>
      <c r="CD246" s="1978">
        <v>115</v>
      </c>
      <c r="CE246"/>
      <c r="CF246" s="1418"/>
      <c r="CG246" s="1336" t="s">
        <v>3372</v>
      </c>
      <c r="CH246" s="811" t="s">
        <v>3373</v>
      </c>
      <c r="CI246" s="812">
        <v>238</v>
      </c>
      <c r="CJ246" s="813">
        <v>209</v>
      </c>
      <c r="CK246" s="814">
        <v>83</v>
      </c>
      <c r="CL246"/>
      <c r="CM246" s="1798"/>
      <c r="CN246" s="1341" t="s">
        <v>3969</v>
      </c>
      <c r="CO246" s="811" t="s">
        <v>4118</v>
      </c>
      <c r="CP246" s="812">
        <v>111</v>
      </c>
      <c r="CQ246" s="813">
        <v>66</v>
      </c>
      <c r="CR246" s="814">
        <v>66</v>
      </c>
      <c r="CT246" s="216">
        <v>1</v>
      </c>
    </row>
    <row r="247" spans="77:98">
      <c r="BY247" s="1037"/>
      <c r="BZ247" s="1972" t="s">
        <v>2623</v>
      </c>
      <c r="CA247" s="1971" t="s">
        <v>2624</v>
      </c>
      <c r="CB247" s="1976">
        <v>0</v>
      </c>
      <c r="CC247" s="1977">
        <v>122</v>
      </c>
      <c r="CD247" s="1978">
        <v>116</v>
      </c>
      <c r="CE247"/>
      <c r="CF247" s="1419"/>
      <c r="CG247" s="1336" t="s">
        <v>3374</v>
      </c>
      <c r="CH247" s="811" t="s">
        <v>3375</v>
      </c>
      <c r="CI247" s="812">
        <v>246</v>
      </c>
      <c r="CJ247" s="813">
        <v>220</v>
      </c>
      <c r="CK247" s="814">
        <v>18</v>
      </c>
      <c r="CL247"/>
      <c r="CM247" s="1799"/>
      <c r="CN247" s="1336" t="s">
        <v>4119</v>
      </c>
      <c r="CO247" s="811" t="s">
        <v>4120</v>
      </c>
      <c r="CP247" s="812">
        <v>114</v>
      </c>
      <c r="CQ247" s="813">
        <v>47</v>
      </c>
      <c r="CR247" s="814">
        <v>55</v>
      </c>
      <c r="CT247" s="216">
        <v>1</v>
      </c>
    </row>
    <row r="248" spans="77:98">
      <c r="BY248" s="1038"/>
      <c r="BZ248" s="1972" t="s">
        <v>2625</v>
      </c>
      <c r="CA248" s="1971" t="s">
        <v>2626</v>
      </c>
      <c r="CB248" s="1976">
        <v>1</v>
      </c>
      <c r="CC248" s="1977">
        <v>121</v>
      </c>
      <c r="CD248" s="1978">
        <v>111</v>
      </c>
      <c r="CE248"/>
      <c r="CF248" s="1420"/>
      <c r="CG248" s="1336" t="s">
        <v>3376</v>
      </c>
      <c r="CH248" s="811" t="s">
        <v>3377</v>
      </c>
      <c r="CI248" s="812">
        <v>239</v>
      </c>
      <c r="CJ248" s="813">
        <v>210</v>
      </c>
      <c r="CK248" s="814">
        <v>66</v>
      </c>
      <c r="CL248"/>
      <c r="CM248" s="1800"/>
      <c r="CN248" s="1336" t="s">
        <v>4121</v>
      </c>
      <c r="CO248" s="811" t="s">
        <v>4122</v>
      </c>
      <c r="CP248" s="812">
        <v>92</v>
      </c>
      <c r="CQ248" s="813">
        <v>80</v>
      </c>
      <c r="CR248" s="814">
        <v>79</v>
      </c>
      <c r="CT248" s="216">
        <v>1</v>
      </c>
    </row>
    <row r="249" spans="77:98">
      <c r="BY249" s="1039"/>
      <c r="BZ249" s="1972" t="s">
        <v>2627</v>
      </c>
      <c r="CA249" s="1971" t="s">
        <v>2628</v>
      </c>
      <c r="CB249" s="1976">
        <v>0</v>
      </c>
      <c r="CC249" s="1977">
        <v>68</v>
      </c>
      <c r="CD249" s="1978">
        <v>63</v>
      </c>
      <c r="CE249"/>
      <c r="CF249" s="1421"/>
      <c r="CG249" s="1336" t="s">
        <v>3378</v>
      </c>
      <c r="CH249" s="811" t="s">
        <v>3379</v>
      </c>
      <c r="CI249" s="812">
        <v>191</v>
      </c>
      <c r="CJ249" s="813">
        <v>184</v>
      </c>
      <c r="CK249" s="814">
        <v>165</v>
      </c>
      <c r="CL249"/>
      <c r="CM249" s="1801"/>
      <c r="CN249" s="1336" t="s">
        <v>4123</v>
      </c>
      <c r="CO249" s="811" t="s">
        <v>4124</v>
      </c>
      <c r="CP249" s="812">
        <v>115</v>
      </c>
      <c r="CQ249" s="813">
        <v>8</v>
      </c>
      <c r="CR249" s="814">
        <v>0</v>
      </c>
      <c r="CT249" s="216">
        <v>1</v>
      </c>
    </row>
    <row r="250" spans="77:98">
      <c r="BY250" s="1040"/>
      <c r="BZ250" s="1972" t="s">
        <v>2629</v>
      </c>
      <c r="CA250" s="1971" t="s">
        <v>2630</v>
      </c>
      <c r="CB250" s="1976">
        <v>199</v>
      </c>
      <c r="CC250" s="1977">
        <v>230</v>
      </c>
      <c r="CD250" s="1978">
        <v>215</v>
      </c>
      <c r="CE250"/>
      <c r="CF250" s="1422"/>
      <c r="CG250" s="1336" t="s">
        <v>3380</v>
      </c>
      <c r="CH250" s="811" t="s">
        <v>3381</v>
      </c>
      <c r="CI250" s="812">
        <v>243</v>
      </c>
      <c r="CJ250" s="813">
        <v>214</v>
      </c>
      <c r="CK250" s="814">
        <v>23</v>
      </c>
      <c r="CL250"/>
      <c r="CM250" s="1802"/>
      <c r="CN250" s="1336" t="s">
        <v>4125</v>
      </c>
      <c r="CO250" s="811" t="s">
        <v>4126</v>
      </c>
      <c r="CP250" s="812">
        <v>110</v>
      </c>
      <c r="CQ250" s="813">
        <v>11</v>
      </c>
      <c r="CR250" s="814">
        <v>20</v>
      </c>
      <c r="CT250" s="216">
        <v>1</v>
      </c>
    </row>
    <row r="251" spans="77:98">
      <c r="BY251" s="1041"/>
      <c r="BZ251" s="1970" t="s">
        <v>2631</v>
      </c>
      <c r="CA251" s="1971" t="s">
        <v>2632</v>
      </c>
      <c r="CB251" s="1976">
        <v>245</v>
      </c>
      <c r="CC251" s="1977">
        <v>255</v>
      </c>
      <c r="CD251" s="1978">
        <v>250</v>
      </c>
      <c r="CE251"/>
      <c r="CF251" s="1423"/>
      <c r="CG251" s="1341" t="s">
        <v>3382</v>
      </c>
      <c r="CH251" s="811" t="s">
        <v>3383</v>
      </c>
      <c r="CI251" s="812">
        <v>238</v>
      </c>
      <c r="CJ251" s="813">
        <v>201</v>
      </c>
      <c r="CK251" s="814">
        <v>0</v>
      </c>
      <c r="CL251"/>
      <c r="CM251" s="1803"/>
      <c r="CN251" s="1336" t="s">
        <v>4127</v>
      </c>
      <c r="CO251" s="811" t="s">
        <v>4128</v>
      </c>
      <c r="CP251" s="812">
        <v>109</v>
      </c>
      <c r="CQ251" s="813">
        <v>7</v>
      </c>
      <c r="CR251" s="814">
        <v>26</v>
      </c>
      <c r="CT251" s="216">
        <v>1</v>
      </c>
    </row>
    <row r="252" spans="77:98">
      <c r="BY252" s="1042"/>
      <c r="BZ252" s="1972" t="s">
        <v>2633</v>
      </c>
      <c r="CA252" s="1971" t="s">
        <v>2634</v>
      </c>
      <c r="CB252" s="1976">
        <v>142</v>
      </c>
      <c r="CC252" s="1977">
        <v>209</v>
      </c>
      <c r="CD252" s="1978">
        <v>178</v>
      </c>
      <c r="CE252"/>
      <c r="CF252" s="1424"/>
      <c r="CG252" s="1336" t="s">
        <v>3384</v>
      </c>
      <c r="CH252" s="811" t="s">
        <v>3385</v>
      </c>
      <c r="CI252" s="812">
        <v>208</v>
      </c>
      <c r="CJ252" s="813">
        <v>192</v>
      </c>
      <c r="CK252" s="814">
        <v>122</v>
      </c>
      <c r="CL252"/>
      <c r="CM252" s="1804"/>
      <c r="CN252" s="1336" t="s">
        <v>4129</v>
      </c>
      <c r="CO252" s="811" t="s">
        <v>4130</v>
      </c>
      <c r="CP252" s="812">
        <v>107</v>
      </c>
      <c r="CQ252" s="813">
        <v>13</v>
      </c>
      <c r="CR252" s="814">
        <v>13</v>
      </c>
      <c r="CT252" s="216">
        <v>1</v>
      </c>
    </row>
    <row r="253" spans="77:98">
      <c r="BY253" s="1043"/>
      <c r="BZ253" s="1972" t="s">
        <v>2635</v>
      </c>
      <c r="CA253" s="1971" t="s">
        <v>2636</v>
      </c>
      <c r="CB253" s="1976">
        <v>141</v>
      </c>
      <c r="CC253" s="1977">
        <v>163</v>
      </c>
      <c r="CD253" s="1978">
        <v>153</v>
      </c>
      <c r="CE253"/>
      <c r="CF253" s="1425"/>
      <c r="CG253" s="1341" t="s">
        <v>3386</v>
      </c>
      <c r="CH253" s="811" t="s">
        <v>3387</v>
      </c>
      <c r="CI253" s="812">
        <v>205</v>
      </c>
      <c r="CJ253" s="813">
        <v>190</v>
      </c>
      <c r="CK253" s="814">
        <v>112</v>
      </c>
      <c r="CL253"/>
      <c r="CM253" s="1805"/>
      <c r="CN253" s="1336" t="s">
        <v>4131</v>
      </c>
      <c r="CO253" s="811" t="s">
        <v>4132</v>
      </c>
      <c r="CP253" s="812">
        <v>84</v>
      </c>
      <c r="CQ253" s="813">
        <v>61</v>
      </c>
      <c r="CR253" s="814">
        <v>63</v>
      </c>
      <c r="CT253" s="216">
        <v>1</v>
      </c>
    </row>
    <row r="254" spans="77:98">
      <c r="BY254" s="1044"/>
      <c r="BZ254" s="1972" t="s">
        <v>2637</v>
      </c>
      <c r="CA254" s="1971" t="s">
        <v>2638</v>
      </c>
      <c r="CB254" s="1976">
        <v>131</v>
      </c>
      <c r="CC254" s="1977">
        <v>166</v>
      </c>
      <c r="CD254" s="1978">
        <v>151</v>
      </c>
      <c r="CE254"/>
      <c r="CF254" s="1426"/>
      <c r="CG254" s="1336" t="s">
        <v>3388</v>
      </c>
      <c r="CH254" s="811" t="s">
        <v>3389</v>
      </c>
      <c r="CI254" s="812">
        <v>194</v>
      </c>
      <c r="CJ254" s="813">
        <v>178</v>
      </c>
      <c r="CK254" s="814">
        <v>128</v>
      </c>
      <c r="CL254"/>
      <c r="CM254" s="1806"/>
      <c r="CN254" s="1336" t="s">
        <v>4133</v>
      </c>
      <c r="CO254" s="811" t="s">
        <v>4134</v>
      </c>
      <c r="CP254" s="812">
        <v>86</v>
      </c>
      <c r="CQ254" s="813">
        <v>7</v>
      </c>
      <c r="CR254" s="814">
        <v>12</v>
      </c>
      <c r="CT254" s="216">
        <v>1</v>
      </c>
    </row>
    <row r="255" spans="77:98">
      <c r="BY255" s="1045"/>
      <c r="BZ255" s="1972" t="s">
        <v>2639</v>
      </c>
      <c r="CA255" s="1971" t="s">
        <v>2640</v>
      </c>
      <c r="CB255" s="1976">
        <v>106</v>
      </c>
      <c r="CC255" s="1977">
        <v>171</v>
      </c>
      <c r="CD255" s="1978">
        <v>142</v>
      </c>
      <c r="CE255"/>
      <c r="CF255" s="1427"/>
      <c r="CG255" s="1336" t="s">
        <v>3390</v>
      </c>
      <c r="CH255" s="811" t="s">
        <v>3391</v>
      </c>
      <c r="CI255" s="812">
        <v>195</v>
      </c>
      <c r="CJ255" s="813">
        <v>180</v>
      </c>
      <c r="CK255" s="814">
        <v>112</v>
      </c>
      <c r="CL255"/>
      <c r="CM255" s="1807"/>
      <c r="CN255" s="1336" t="s">
        <v>4135</v>
      </c>
      <c r="CO255" s="811" t="s">
        <v>4136</v>
      </c>
      <c r="CP255" s="812">
        <v>78</v>
      </c>
      <c r="CQ255" s="813">
        <v>22</v>
      </c>
      <c r="CR255" s="814">
        <v>9</v>
      </c>
      <c r="CT255" s="216">
        <v>1</v>
      </c>
    </row>
    <row r="256" spans="77:98">
      <c r="BY256" s="1046"/>
      <c r="BZ256" s="1972" t="s">
        <v>2641</v>
      </c>
      <c r="CA256" s="1971" t="s">
        <v>2642</v>
      </c>
      <c r="CB256" s="1976">
        <v>62</v>
      </c>
      <c r="CC256" s="1977">
        <v>180</v>
      </c>
      <c r="CD256" s="1978">
        <v>137</v>
      </c>
      <c r="CE256"/>
      <c r="CF256" s="1428"/>
      <c r="CG256" s="1341" t="s">
        <v>3392</v>
      </c>
      <c r="CH256" s="811" t="s">
        <v>3393</v>
      </c>
      <c r="CI256" s="812">
        <v>207</v>
      </c>
      <c r="CJ256" s="813">
        <v>181</v>
      </c>
      <c r="CK256" s="814">
        <v>59</v>
      </c>
      <c r="CL256"/>
      <c r="CM256" s="1808"/>
      <c r="CN256" s="1336" t="s">
        <v>4137</v>
      </c>
      <c r="CO256" s="811" t="s">
        <v>4138</v>
      </c>
      <c r="CP256" s="812">
        <v>62</v>
      </c>
      <c r="CQ256" s="813">
        <v>29</v>
      </c>
      <c r="CR256" s="814">
        <v>30</v>
      </c>
      <c r="CT256" s="216">
        <v>1</v>
      </c>
    </row>
    <row r="257" spans="77:98">
      <c r="BY257" s="1047"/>
      <c r="BZ257" s="1970" t="s">
        <v>2643</v>
      </c>
      <c r="CA257" s="1971" t="s">
        <v>2644</v>
      </c>
      <c r="CB257" s="1976">
        <v>2</v>
      </c>
      <c r="CC257" s="1977">
        <v>157</v>
      </c>
      <c r="CD257" s="1978">
        <v>116</v>
      </c>
      <c r="CE257"/>
      <c r="CF257" s="1429"/>
      <c r="CG257" s="1336" t="s">
        <v>3394</v>
      </c>
      <c r="CH257" s="811" t="s">
        <v>3395</v>
      </c>
      <c r="CI257" s="812">
        <v>209</v>
      </c>
      <c r="CJ257" s="813">
        <v>182</v>
      </c>
      <c r="CK257" s="814">
        <v>6</v>
      </c>
      <c r="CL257"/>
      <c r="CM257" s="1809"/>
      <c r="CN257" s="1341" t="s">
        <v>4139</v>
      </c>
      <c r="CO257" s="811" t="s">
        <v>4140</v>
      </c>
      <c r="CP257" s="812">
        <v>238</v>
      </c>
      <c r="CQ257" s="813">
        <v>162</v>
      </c>
      <c r="CR257" s="814">
        <v>173</v>
      </c>
      <c r="CT257" s="216">
        <v>1</v>
      </c>
    </row>
    <row r="258" spans="77:98">
      <c r="BY258" s="1048"/>
      <c r="BZ258" s="1970" t="s">
        <v>2645</v>
      </c>
      <c r="CA258" s="1971" t="s">
        <v>2646</v>
      </c>
      <c r="CB258" s="1976">
        <v>35</v>
      </c>
      <c r="CC258" s="1977">
        <v>142</v>
      </c>
      <c r="CD258" s="1978">
        <v>104</v>
      </c>
      <c r="CE258"/>
      <c r="CF258" s="1430"/>
      <c r="CG258" s="1341" t="s">
        <v>3396</v>
      </c>
      <c r="CH258" s="811" t="s">
        <v>3397</v>
      </c>
      <c r="CI258" s="812">
        <v>205</v>
      </c>
      <c r="CJ258" s="813">
        <v>173</v>
      </c>
      <c r="CK258" s="814">
        <v>0</v>
      </c>
      <c r="CL258"/>
      <c r="CM258" s="1810"/>
      <c r="CN258" s="1341" t="s">
        <v>4141</v>
      </c>
      <c r="CO258" s="811" t="s">
        <v>4142</v>
      </c>
      <c r="CP258" s="812">
        <v>238</v>
      </c>
      <c r="CQ258" s="813">
        <v>169</v>
      </c>
      <c r="CR258" s="814">
        <v>184</v>
      </c>
      <c r="CT258" s="216">
        <v>1</v>
      </c>
    </row>
    <row r="259" spans="77:98">
      <c r="BY259" s="1049"/>
      <c r="BZ259" s="1972" t="s">
        <v>2647</v>
      </c>
      <c r="CA259" s="1971" t="s">
        <v>2648</v>
      </c>
      <c r="CB259" s="1976">
        <v>59</v>
      </c>
      <c r="CC259" s="1977">
        <v>120</v>
      </c>
      <c r="CD259" s="1978">
        <v>97</v>
      </c>
      <c r="CE259"/>
      <c r="CF259" s="1431"/>
      <c r="CG259" s="1341" t="s">
        <v>3398</v>
      </c>
      <c r="CH259" s="811" t="s">
        <v>3399</v>
      </c>
      <c r="CI259" s="812">
        <v>139</v>
      </c>
      <c r="CJ259" s="813">
        <v>117</v>
      </c>
      <c r="CK259" s="814">
        <v>0</v>
      </c>
      <c r="CL259"/>
      <c r="CM259" s="1811"/>
      <c r="CN259" s="1341" t="s">
        <v>4143</v>
      </c>
      <c r="CO259" s="811" t="s">
        <v>4144</v>
      </c>
      <c r="CP259" s="812">
        <v>255</v>
      </c>
      <c r="CQ259" s="813">
        <v>174</v>
      </c>
      <c r="CR259" s="814">
        <v>185</v>
      </c>
      <c r="CT259" s="216">
        <v>1</v>
      </c>
    </row>
    <row r="260" spans="77:98">
      <c r="BY260" s="1050"/>
      <c r="BZ260" s="1972" t="s">
        <v>2649</v>
      </c>
      <c r="CA260" s="1971" t="s">
        <v>2650</v>
      </c>
      <c r="CB260" s="1976">
        <v>0</v>
      </c>
      <c r="CC260" s="1977">
        <v>121</v>
      </c>
      <c r="CD260" s="1978">
        <v>89</v>
      </c>
      <c r="CE260"/>
      <c r="CF260" s="1432"/>
      <c r="CG260" s="1336" t="s">
        <v>3400</v>
      </c>
      <c r="CH260" s="811" t="s">
        <v>3401</v>
      </c>
      <c r="CI260" s="812">
        <v>104</v>
      </c>
      <c r="CJ260" s="813">
        <v>94</v>
      </c>
      <c r="CK260" s="814">
        <v>67</v>
      </c>
      <c r="CL260"/>
      <c r="CM260" s="1812"/>
      <c r="CN260" s="1341" t="s">
        <v>4145</v>
      </c>
      <c r="CO260" s="811" t="s">
        <v>4146</v>
      </c>
      <c r="CP260" s="812">
        <v>255</v>
      </c>
      <c r="CQ260" s="813">
        <v>181</v>
      </c>
      <c r="CR260" s="814">
        <v>197</v>
      </c>
      <c r="CT260" s="216">
        <v>1</v>
      </c>
    </row>
    <row r="261" spans="77:98">
      <c r="BY261" s="1051"/>
      <c r="BZ261" s="1972" t="s">
        <v>2651</v>
      </c>
      <c r="CA261" s="1971" t="s">
        <v>2652</v>
      </c>
      <c r="CB261" s="1976">
        <v>0</v>
      </c>
      <c r="CC261" s="1977">
        <v>84</v>
      </c>
      <c r="CD261" s="1978">
        <v>61</v>
      </c>
      <c r="CE261"/>
      <c r="CF261" s="1433"/>
      <c r="CG261" s="1336" t="s">
        <v>3402</v>
      </c>
      <c r="CH261" s="811" t="s">
        <v>3403</v>
      </c>
      <c r="CI261" s="812">
        <v>145</v>
      </c>
      <c r="CJ261" s="813">
        <v>92</v>
      </c>
      <c r="CK261" s="814">
        <v>131</v>
      </c>
      <c r="CL261"/>
      <c r="CM261" s="1813"/>
      <c r="CN261" s="1341" t="s">
        <v>4147</v>
      </c>
      <c r="CO261" s="811" t="s">
        <v>4148</v>
      </c>
      <c r="CP261" s="812">
        <v>255</v>
      </c>
      <c r="CQ261" s="813">
        <v>182</v>
      </c>
      <c r="CR261" s="814">
        <v>193</v>
      </c>
      <c r="CT261" s="216">
        <v>1</v>
      </c>
    </row>
    <row r="262" spans="77:98">
      <c r="BY262" s="1052"/>
      <c r="BZ262" s="1970" t="s">
        <v>2653</v>
      </c>
      <c r="CA262" s="1971" t="s">
        <v>2654</v>
      </c>
      <c r="CB262" s="1976">
        <v>118</v>
      </c>
      <c r="CC262" s="1977">
        <v>238</v>
      </c>
      <c r="CD262" s="1978">
        <v>198</v>
      </c>
      <c r="CE262"/>
      <c r="CF262" s="1434"/>
      <c r="CG262" s="1341" t="s">
        <v>3404</v>
      </c>
      <c r="CH262" s="811" t="s">
        <v>3405</v>
      </c>
      <c r="CI262" s="812">
        <v>135</v>
      </c>
      <c r="CJ262" s="813">
        <v>31</v>
      </c>
      <c r="CK262" s="814">
        <v>120</v>
      </c>
      <c r="CL262"/>
      <c r="CM262" s="1814"/>
      <c r="CN262" s="1341" t="s">
        <v>4149</v>
      </c>
      <c r="CO262" s="811" t="s">
        <v>4150</v>
      </c>
      <c r="CP262" s="812">
        <v>255</v>
      </c>
      <c r="CQ262" s="813">
        <v>192</v>
      </c>
      <c r="CR262" s="814">
        <v>203</v>
      </c>
      <c r="CT262" s="216">
        <v>1</v>
      </c>
    </row>
    <row r="263" spans="77:98">
      <c r="BY263" s="1053"/>
      <c r="BZ263" s="1972" t="s">
        <v>2655</v>
      </c>
      <c r="CA263" s="1971" t="s">
        <v>2656</v>
      </c>
      <c r="CB263" s="1976">
        <v>151</v>
      </c>
      <c r="CC263" s="1977">
        <v>223</v>
      </c>
      <c r="CD263" s="1978">
        <v>198</v>
      </c>
      <c r="CE263"/>
      <c r="CF263" s="1435"/>
      <c r="CG263" s="1336" t="s">
        <v>3406</v>
      </c>
      <c r="CH263" s="811" t="s">
        <v>3407</v>
      </c>
      <c r="CI263" s="812">
        <v>135</v>
      </c>
      <c r="CJ263" s="813">
        <v>0</v>
      </c>
      <c r="CK263" s="814">
        <v>116</v>
      </c>
      <c r="CL263"/>
      <c r="CM263" s="1815"/>
      <c r="CN263" s="1336" t="s">
        <v>4151</v>
      </c>
      <c r="CO263" s="811" t="s">
        <v>4152</v>
      </c>
      <c r="CP263" s="812">
        <v>213</v>
      </c>
      <c r="CQ263" s="813">
        <v>132</v>
      </c>
      <c r="CR263" s="814">
        <v>144</v>
      </c>
      <c r="CT263" s="216">
        <v>1</v>
      </c>
    </row>
    <row r="264" spans="77:98">
      <c r="BY264" s="1054"/>
      <c r="BZ264" s="1970" t="s">
        <v>2657</v>
      </c>
      <c r="CA264" s="1971" t="s">
        <v>2658</v>
      </c>
      <c r="CB264" s="1976">
        <v>127</v>
      </c>
      <c r="CC264" s="1977">
        <v>255</v>
      </c>
      <c r="CD264" s="1978">
        <v>212</v>
      </c>
      <c r="CE264"/>
      <c r="CF264" s="1436"/>
      <c r="CG264" s="1336" t="s">
        <v>3408</v>
      </c>
      <c r="CH264" s="811" t="s">
        <v>3409</v>
      </c>
      <c r="CI264" s="812">
        <v>93</v>
      </c>
      <c r="CJ264" s="813">
        <v>85</v>
      </c>
      <c r="CK264" s="814">
        <v>91</v>
      </c>
      <c r="CL264"/>
      <c r="CM264" s="1816"/>
      <c r="CN264" s="1341" t="s">
        <v>4153</v>
      </c>
      <c r="CO264" s="811" t="s">
        <v>4154</v>
      </c>
      <c r="CP264" s="812">
        <v>205</v>
      </c>
      <c r="CQ264" s="813">
        <v>145</v>
      </c>
      <c r="CR264" s="814">
        <v>158</v>
      </c>
      <c r="CT264" s="216">
        <v>1</v>
      </c>
    </row>
    <row r="265" spans="77:98">
      <c r="BY265" s="1055"/>
      <c r="BZ265" s="1972" t="s">
        <v>2659</v>
      </c>
      <c r="CA265" s="1971" t="s">
        <v>2660</v>
      </c>
      <c r="CB265" s="1976">
        <v>223</v>
      </c>
      <c r="CC265" s="1977">
        <v>237</v>
      </c>
      <c r="CD265" s="1978">
        <v>232</v>
      </c>
      <c r="CE265"/>
      <c r="CF265" s="1437"/>
      <c r="CG265" s="1336" t="s">
        <v>3410</v>
      </c>
      <c r="CH265" s="811" t="s">
        <v>3411</v>
      </c>
      <c r="CI265" s="812">
        <v>112</v>
      </c>
      <c r="CJ265" s="813">
        <v>41</v>
      </c>
      <c r="CK265" s="814">
        <v>99</v>
      </c>
      <c r="CL265"/>
      <c r="CM265" s="1817"/>
      <c r="CN265" s="1341" t="s">
        <v>4155</v>
      </c>
      <c r="CO265" s="811" t="s">
        <v>4156</v>
      </c>
      <c r="CP265" s="812">
        <v>205</v>
      </c>
      <c r="CQ265" s="813">
        <v>140</v>
      </c>
      <c r="CR265" s="814">
        <v>149</v>
      </c>
      <c r="CT265" s="216">
        <v>1</v>
      </c>
    </row>
    <row r="266" spans="77:98">
      <c r="BY266" s="1056"/>
      <c r="BZ266" s="1970" t="s">
        <v>2661</v>
      </c>
      <c r="CA266" s="1971" t="s">
        <v>2662</v>
      </c>
      <c r="CB266" s="1976">
        <v>102</v>
      </c>
      <c r="CC266" s="1977">
        <v>205</v>
      </c>
      <c r="CD266" s="1978">
        <v>170</v>
      </c>
      <c r="CE266"/>
      <c r="CF266" s="1438"/>
      <c r="CG266" s="1336" t="s">
        <v>3412</v>
      </c>
      <c r="CH266" s="811" t="s">
        <v>3413</v>
      </c>
      <c r="CI266" s="812">
        <v>93</v>
      </c>
      <c r="CJ266" s="813">
        <v>57</v>
      </c>
      <c r="CK266" s="814">
        <v>84</v>
      </c>
      <c r="CL266"/>
      <c r="CM266" s="1818"/>
      <c r="CN266" s="1336" t="s">
        <v>4157</v>
      </c>
      <c r="CO266" s="811" t="s">
        <v>4158</v>
      </c>
      <c r="CP266" s="812">
        <v>175</v>
      </c>
      <c r="CQ266" s="813">
        <v>134</v>
      </c>
      <c r="CR266" s="814">
        <v>142</v>
      </c>
      <c r="CT266" s="216">
        <v>1</v>
      </c>
    </row>
    <row r="267" spans="77:98">
      <c r="BY267" s="1057"/>
      <c r="BZ267" s="1972" t="s">
        <v>2663</v>
      </c>
      <c r="CA267" s="1971" t="s">
        <v>2664</v>
      </c>
      <c r="CB267" s="1976">
        <v>125</v>
      </c>
      <c r="CC267" s="1977">
        <v>137</v>
      </c>
      <c r="CD267" s="1978">
        <v>132</v>
      </c>
      <c r="CE267"/>
      <c r="CF267" s="1439"/>
      <c r="CG267" s="1336" t="s">
        <v>3414</v>
      </c>
      <c r="CH267" s="811" t="s">
        <v>3415</v>
      </c>
      <c r="CI267" s="812">
        <v>80</v>
      </c>
      <c r="CJ267" s="813">
        <v>64</v>
      </c>
      <c r="CK267" s="814">
        <v>77</v>
      </c>
      <c r="CL267"/>
      <c r="CM267" s="1819"/>
      <c r="CN267" s="1336" t="s">
        <v>4159</v>
      </c>
      <c r="CO267" s="811" t="s">
        <v>4160</v>
      </c>
      <c r="CP267" s="812">
        <v>199</v>
      </c>
      <c r="CQ267" s="813">
        <v>44</v>
      </c>
      <c r="CR267" s="814">
        <v>72</v>
      </c>
      <c r="CT267" s="216">
        <v>1</v>
      </c>
    </row>
    <row r="268" spans="77:98">
      <c r="BY268" s="1058"/>
      <c r="BZ268" s="1972" t="s">
        <v>2665</v>
      </c>
      <c r="CA268" s="1971" t="s">
        <v>2666</v>
      </c>
      <c r="CB268" s="1976">
        <v>100</v>
      </c>
      <c r="CC268" s="1977">
        <v>155</v>
      </c>
      <c r="CD268" s="1978">
        <v>136</v>
      </c>
      <c r="CE268"/>
      <c r="CF268" s="1440"/>
      <c r="CG268" s="1336" t="s">
        <v>3416</v>
      </c>
      <c r="CH268" s="811" t="s">
        <v>3417</v>
      </c>
      <c r="CI268" s="812">
        <v>211</v>
      </c>
      <c r="CJ268" s="813">
        <v>153</v>
      </c>
      <c r="CK268" s="814">
        <v>230</v>
      </c>
      <c r="CL268"/>
      <c r="CM268" s="1820"/>
      <c r="CN268" s="1336" t="s">
        <v>4161</v>
      </c>
      <c r="CO268" s="811" t="s">
        <v>4162</v>
      </c>
      <c r="CP268" s="812">
        <v>172</v>
      </c>
      <c r="CQ268" s="813">
        <v>30</v>
      </c>
      <c r="CR268" s="814">
        <v>68</v>
      </c>
      <c r="CT268" s="216">
        <v>1</v>
      </c>
    </row>
    <row r="269" spans="77:98">
      <c r="BY269" s="1059"/>
      <c r="BZ269" s="1970" t="s">
        <v>2667</v>
      </c>
      <c r="CA269" s="1971" t="s">
        <v>2668</v>
      </c>
      <c r="CB269" s="1976">
        <v>69</v>
      </c>
      <c r="CC269" s="1977">
        <v>139</v>
      </c>
      <c r="CD269" s="1978">
        <v>116</v>
      </c>
      <c r="CE269"/>
      <c r="CF269" s="1441"/>
      <c r="CG269" s="1341" t="s">
        <v>3418</v>
      </c>
      <c r="CH269" s="811" t="s">
        <v>3419</v>
      </c>
      <c r="CI269" s="812">
        <v>224</v>
      </c>
      <c r="CJ269" s="813">
        <v>102</v>
      </c>
      <c r="CK269" s="814">
        <v>255</v>
      </c>
      <c r="CL269"/>
      <c r="CM269" s="1821"/>
      <c r="CN269" s="1341" t="s">
        <v>4163</v>
      </c>
      <c r="CO269" s="811" t="s">
        <v>4164</v>
      </c>
      <c r="CP269" s="812">
        <v>139</v>
      </c>
      <c r="CQ269" s="813">
        <v>99</v>
      </c>
      <c r="CR269" s="814">
        <v>108</v>
      </c>
      <c r="CT269" s="216">
        <v>1</v>
      </c>
    </row>
    <row r="270" spans="77:98">
      <c r="BY270" s="1060"/>
      <c r="BZ270" s="1972" t="s">
        <v>2669</v>
      </c>
      <c r="CA270" s="1971" t="s">
        <v>2670</v>
      </c>
      <c r="CB270" s="1976">
        <v>94</v>
      </c>
      <c r="CC270" s="1977">
        <v>113</v>
      </c>
      <c r="CD270" s="1978">
        <v>106</v>
      </c>
      <c r="CE270"/>
      <c r="CF270" s="1442"/>
      <c r="CG270" s="1336" t="s">
        <v>3420</v>
      </c>
      <c r="CH270" s="811" t="s">
        <v>3421</v>
      </c>
      <c r="CI270" s="812">
        <v>223</v>
      </c>
      <c r="CJ270" s="813">
        <v>115</v>
      </c>
      <c r="CK270" s="814">
        <v>255</v>
      </c>
      <c r="CL270"/>
      <c r="CM270" s="1822"/>
      <c r="CN270" s="1341" t="s">
        <v>4165</v>
      </c>
      <c r="CO270" s="811" t="s">
        <v>4166</v>
      </c>
      <c r="CP270" s="812">
        <v>139</v>
      </c>
      <c r="CQ270" s="813">
        <v>95</v>
      </c>
      <c r="CR270" s="814">
        <v>101</v>
      </c>
      <c r="CT270" s="216">
        <v>1</v>
      </c>
    </row>
    <row r="271" spans="77:98">
      <c r="BY271" s="1061"/>
      <c r="BZ271" s="1972" t="s">
        <v>2671</v>
      </c>
      <c r="CA271" s="1971" t="s">
        <v>2672</v>
      </c>
      <c r="CB271" s="1976">
        <v>64</v>
      </c>
      <c r="CC271" s="1977">
        <v>130</v>
      </c>
      <c r="CD271" s="1978">
        <v>109</v>
      </c>
      <c r="CE271"/>
      <c r="CF271" s="1443"/>
      <c r="CG271" s="1341" t="s">
        <v>3422</v>
      </c>
      <c r="CH271" s="811" t="s">
        <v>3423</v>
      </c>
      <c r="CI271" s="812">
        <v>209</v>
      </c>
      <c r="CJ271" s="813">
        <v>95</v>
      </c>
      <c r="CK271" s="814">
        <v>238</v>
      </c>
      <c r="CL271"/>
      <c r="CM271" s="1823"/>
      <c r="CN271" s="1336" t="s">
        <v>4167</v>
      </c>
      <c r="CO271" s="811" t="s">
        <v>4168</v>
      </c>
      <c r="CP271" s="812">
        <v>158</v>
      </c>
      <c r="CQ271" s="813">
        <v>14</v>
      </c>
      <c r="CR271" s="814">
        <v>64</v>
      </c>
      <c r="CT271" s="216">
        <v>1</v>
      </c>
    </row>
    <row r="272" spans="77:98">
      <c r="BY272" s="1062"/>
      <c r="BZ272" s="1972" t="s">
        <v>2673</v>
      </c>
      <c r="CA272" s="1971" t="s">
        <v>2674</v>
      </c>
      <c r="CB272" s="1976">
        <v>27</v>
      </c>
      <c r="CC272" s="1977">
        <v>77</v>
      </c>
      <c r="CD272" s="1978">
        <v>62</v>
      </c>
      <c r="CE272"/>
      <c r="CF272" s="1444"/>
      <c r="CG272" s="1336" t="s">
        <v>3424</v>
      </c>
      <c r="CH272" s="811" t="s">
        <v>3425</v>
      </c>
      <c r="CI272" s="812">
        <v>182</v>
      </c>
      <c r="CJ272" s="813">
        <v>149</v>
      </c>
      <c r="CK272" s="814">
        <v>192</v>
      </c>
      <c r="CL272"/>
      <c r="CM272" s="1824"/>
      <c r="CN272" s="1336" t="s">
        <v>4169</v>
      </c>
      <c r="CO272" s="811" t="s">
        <v>4170</v>
      </c>
      <c r="CP272" s="812">
        <v>145</v>
      </c>
      <c r="CQ272" s="813">
        <v>40</v>
      </c>
      <c r="CR272" s="814">
        <v>59</v>
      </c>
      <c r="CT272" s="216">
        <v>1</v>
      </c>
    </row>
    <row r="273" spans="77:98">
      <c r="BY273" s="1063"/>
      <c r="BZ273" s="1972" t="s">
        <v>2675</v>
      </c>
      <c r="CA273" s="1971" t="s">
        <v>2676</v>
      </c>
      <c r="CB273" s="1976">
        <v>28</v>
      </c>
      <c r="CC273" s="1977">
        <v>53</v>
      </c>
      <c r="CD273" s="1978">
        <v>45</v>
      </c>
      <c r="CE273"/>
      <c r="CF273" s="1445"/>
      <c r="CG273" s="1341" t="s">
        <v>3426</v>
      </c>
      <c r="CH273" s="811" t="s">
        <v>3427</v>
      </c>
      <c r="CI273" s="812">
        <v>186</v>
      </c>
      <c r="CJ273" s="813">
        <v>85</v>
      </c>
      <c r="CK273" s="814">
        <v>211</v>
      </c>
      <c r="CL273"/>
      <c r="CM273" s="1825"/>
      <c r="CN273" s="1336" t="s">
        <v>4171</v>
      </c>
      <c r="CO273" s="811" t="s">
        <v>4172</v>
      </c>
      <c r="CP273" s="812">
        <v>144</v>
      </c>
      <c r="CQ273" s="813">
        <v>40</v>
      </c>
      <c r="CR273" s="814">
        <v>59</v>
      </c>
      <c r="CT273" s="216">
        <v>1</v>
      </c>
    </row>
    <row r="274" spans="77:98">
      <c r="BY274" s="1064"/>
      <c r="BZ274" s="1972" t="s">
        <v>2677</v>
      </c>
      <c r="CA274" s="1971" t="s">
        <v>2678</v>
      </c>
      <c r="CB274" s="1976">
        <v>30</v>
      </c>
      <c r="CC274" s="1977">
        <v>35</v>
      </c>
      <c r="CD274" s="1978">
        <v>33</v>
      </c>
      <c r="CE274"/>
      <c r="CF274" s="1446"/>
      <c r="CG274" s="1341" t="s">
        <v>3428</v>
      </c>
      <c r="CH274" s="811" t="s">
        <v>3429</v>
      </c>
      <c r="CI274" s="812">
        <v>180</v>
      </c>
      <c r="CJ274" s="813">
        <v>82</v>
      </c>
      <c r="CK274" s="814">
        <v>205</v>
      </c>
      <c r="CL274"/>
      <c r="CM274" s="1826"/>
      <c r="CN274" s="1336" t="s">
        <v>4173</v>
      </c>
      <c r="CO274" s="811" t="s">
        <v>4174</v>
      </c>
      <c r="CP274" s="812">
        <v>92</v>
      </c>
      <c r="CQ274" s="813">
        <v>9</v>
      </c>
      <c r="CR274" s="814">
        <v>35</v>
      </c>
      <c r="CT274" s="216">
        <v>1</v>
      </c>
    </row>
    <row r="275" spans="77:98">
      <c r="BY275" s="1065"/>
      <c r="BZ275" s="1972" t="s">
        <v>2679</v>
      </c>
      <c r="CA275" s="1971" t="s">
        <v>2680</v>
      </c>
      <c r="CB275" s="1976">
        <v>26</v>
      </c>
      <c r="CC275" s="1977">
        <v>36</v>
      </c>
      <c r="CD275" s="1978">
        <v>33</v>
      </c>
      <c r="CE275"/>
      <c r="CF275" s="1447"/>
      <c r="CG275" s="1336" t="s">
        <v>3430</v>
      </c>
      <c r="CH275" s="811" t="s">
        <v>3431</v>
      </c>
      <c r="CI275" s="812">
        <v>154</v>
      </c>
      <c r="CJ275" s="813">
        <v>78</v>
      </c>
      <c r="CK275" s="814">
        <v>174</v>
      </c>
      <c r="CL275"/>
      <c r="CM275" s="1827"/>
      <c r="CN275" s="1336" t="s">
        <v>4175</v>
      </c>
      <c r="CO275" s="811" t="s">
        <v>4176</v>
      </c>
      <c r="CP275" s="812">
        <v>58</v>
      </c>
      <c r="CQ275" s="813">
        <v>2</v>
      </c>
      <c r="CR275" s="814">
        <v>13</v>
      </c>
      <c r="CT275" s="216">
        <v>1</v>
      </c>
    </row>
    <row r="276" spans="77:98">
      <c r="BY276" s="1066"/>
      <c r="BZ276" s="1970" t="s">
        <v>2681</v>
      </c>
      <c r="CA276" s="1971" t="s">
        <v>2682</v>
      </c>
      <c r="CB276" s="1976">
        <v>0</v>
      </c>
      <c r="CC276" s="1977">
        <v>250</v>
      </c>
      <c r="CD276" s="1978">
        <v>154</v>
      </c>
      <c r="CE276"/>
      <c r="CF276" s="1448"/>
      <c r="CG276" s="1336" t="s">
        <v>3432</v>
      </c>
      <c r="CH276" s="811" t="s">
        <v>3433</v>
      </c>
      <c r="CI276" s="812">
        <v>134</v>
      </c>
      <c r="CJ276" s="813">
        <v>96</v>
      </c>
      <c r="CK276" s="814">
        <v>142</v>
      </c>
      <c r="CL276"/>
      <c r="CM276" s="1828"/>
      <c r="CN276" s="1336" t="s">
        <v>4177</v>
      </c>
      <c r="CO276" s="811" t="s">
        <v>4178</v>
      </c>
      <c r="CP276" s="812">
        <v>46</v>
      </c>
      <c r="CQ276" s="813">
        <v>29</v>
      </c>
      <c r="CR276" s="814">
        <v>33</v>
      </c>
      <c r="CT276" s="216">
        <v>1</v>
      </c>
    </row>
    <row r="277" spans="77:98">
      <c r="BY277" s="1067"/>
      <c r="BZ277" s="1972" t="s">
        <v>2683</v>
      </c>
      <c r="CA277" s="1971" t="s">
        <v>2684</v>
      </c>
      <c r="CB277" s="1976">
        <v>0</v>
      </c>
      <c r="CC277" s="1977">
        <v>136</v>
      </c>
      <c r="CD277" s="1978">
        <v>86</v>
      </c>
      <c r="CE277"/>
      <c r="CF277" s="1449"/>
      <c r="CG277" s="1336" t="s">
        <v>3434</v>
      </c>
      <c r="CH277" s="811" t="s">
        <v>3435</v>
      </c>
      <c r="CI277" s="812">
        <v>135</v>
      </c>
      <c r="CJ277" s="813">
        <v>86</v>
      </c>
      <c r="CK277" s="814">
        <v>146</v>
      </c>
      <c r="CL277"/>
      <c r="CM277" s="1829"/>
      <c r="CN277" s="1341" t="s">
        <v>4179</v>
      </c>
      <c r="CO277" s="811" t="s">
        <v>4180</v>
      </c>
      <c r="CP277" s="812">
        <v>255</v>
      </c>
      <c r="CQ277" s="813">
        <v>127</v>
      </c>
      <c r="CR277" s="814">
        <v>36</v>
      </c>
      <c r="CT277" s="216">
        <v>1</v>
      </c>
    </row>
    <row r="278" spans="77:98">
      <c r="BY278" s="1068"/>
      <c r="BZ278" s="1970" t="s">
        <v>2685</v>
      </c>
      <c r="CA278" s="1971" t="s">
        <v>2686</v>
      </c>
      <c r="CB278" s="1976">
        <v>255</v>
      </c>
      <c r="CC278" s="1977">
        <v>110</v>
      </c>
      <c r="CD278" s="1978">
        <v>199</v>
      </c>
      <c r="CE278"/>
      <c r="CF278" s="1450"/>
      <c r="CG278" s="1341" t="s">
        <v>3436</v>
      </c>
      <c r="CH278" s="811" t="s">
        <v>3437</v>
      </c>
      <c r="CI278" s="812">
        <v>122</v>
      </c>
      <c r="CJ278" s="813">
        <v>55</v>
      </c>
      <c r="CK278" s="814">
        <v>139</v>
      </c>
      <c r="CL278"/>
      <c r="CM278" s="1830"/>
      <c r="CN278" s="1341" t="s">
        <v>4181</v>
      </c>
      <c r="CO278" s="811" t="s">
        <v>4182</v>
      </c>
      <c r="CP278" s="812">
        <v>233</v>
      </c>
      <c r="CQ278" s="813">
        <v>150</v>
      </c>
      <c r="CR278" s="814">
        <v>122</v>
      </c>
      <c r="CT278" s="216">
        <v>1</v>
      </c>
    </row>
    <row r="279" spans="77:98">
      <c r="BY279" s="1069"/>
      <c r="BZ279" s="1970" t="s">
        <v>2687</v>
      </c>
      <c r="CA279" s="1971" t="s">
        <v>2688</v>
      </c>
      <c r="CB279" s="1976">
        <v>204</v>
      </c>
      <c r="CC279" s="1977">
        <v>50</v>
      </c>
      <c r="CD279" s="1978">
        <v>153</v>
      </c>
      <c r="CE279"/>
      <c r="CF279" s="1451"/>
      <c r="CG279" s="1336" t="s">
        <v>3438</v>
      </c>
      <c r="CH279" s="811" t="s">
        <v>3439</v>
      </c>
      <c r="CI279" s="812">
        <v>96</v>
      </c>
      <c r="CJ279" s="813">
        <v>47</v>
      </c>
      <c r="CK279" s="814">
        <v>107</v>
      </c>
      <c r="CL279"/>
      <c r="CM279" s="1831"/>
      <c r="CN279" s="1341" t="s">
        <v>4183</v>
      </c>
      <c r="CO279" s="811" t="s">
        <v>4184</v>
      </c>
      <c r="CP279" s="812">
        <v>238</v>
      </c>
      <c r="CQ279" s="813">
        <v>149</v>
      </c>
      <c r="CR279" s="814">
        <v>114</v>
      </c>
      <c r="CT279" s="216">
        <v>1</v>
      </c>
    </row>
    <row r="280" spans="77:98">
      <c r="BY280" s="1070"/>
      <c r="BZ280" s="1970" t="s">
        <v>2689</v>
      </c>
      <c r="CA280" s="1971" t="s">
        <v>2690</v>
      </c>
      <c r="CB280" s="1976">
        <v>205</v>
      </c>
      <c r="CC280" s="1977">
        <v>41</v>
      </c>
      <c r="CD280" s="1978">
        <v>144</v>
      </c>
      <c r="CE280"/>
      <c r="CF280" s="1452"/>
      <c r="CG280" s="1336" t="s">
        <v>3440</v>
      </c>
      <c r="CH280" s="811" t="s">
        <v>3441</v>
      </c>
      <c r="CI280" s="812">
        <v>86</v>
      </c>
      <c r="CJ280" s="813">
        <v>60</v>
      </c>
      <c r="CK280" s="814">
        <v>92</v>
      </c>
      <c r="CL280"/>
      <c r="CM280" s="1832"/>
      <c r="CN280" s="1341" t="s">
        <v>4185</v>
      </c>
      <c r="CO280" s="811" t="s">
        <v>4186</v>
      </c>
      <c r="CP280" s="812">
        <v>255</v>
      </c>
      <c r="CQ280" s="813">
        <v>130</v>
      </c>
      <c r="CR280" s="814">
        <v>71</v>
      </c>
      <c r="CT280" s="216">
        <v>1</v>
      </c>
    </row>
    <row r="281" spans="77:98">
      <c r="BY281" s="1071"/>
      <c r="BZ281" s="1972" t="s">
        <v>2691</v>
      </c>
      <c r="CA281" s="1971" t="s">
        <v>2692</v>
      </c>
      <c r="CB281" s="1976">
        <v>150</v>
      </c>
      <c r="CC281" s="1977">
        <v>85</v>
      </c>
      <c r="CD281" s="1978">
        <v>120</v>
      </c>
      <c r="CE281"/>
      <c r="CF281" s="1453"/>
      <c r="CG281" s="1341" t="s">
        <v>3442</v>
      </c>
      <c r="CH281" s="811" t="s">
        <v>3443</v>
      </c>
      <c r="CI281" s="812">
        <v>255</v>
      </c>
      <c r="CJ281" s="813">
        <v>20</v>
      </c>
      <c r="CK281" s="814">
        <v>147</v>
      </c>
      <c r="CL281"/>
      <c r="CM281" s="1833"/>
      <c r="CN281" s="1341" t="s">
        <v>3506</v>
      </c>
      <c r="CO281" s="811" t="s">
        <v>4187</v>
      </c>
      <c r="CP281" s="812">
        <v>255</v>
      </c>
      <c r="CQ281" s="813">
        <v>127</v>
      </c>
      <c r="CR281" s="814">
        <v>80</v>
      </c>
      <c r="CT281" s="216">
        <v>1</v>
      </c>
    </row>
    <row r="282" spans="77:98">
      <c r="BY282" s="1072"/>
      <c r="BZ282" s="1970" t="s">
        <v>2693</v>
      </c>
      <c r="CA282" s="1971" t="s">
        <v>2694</v>
      </c>
      <c r="CB282" s="1976">
        <v>139</v>
      </c>
      <c r="CC282" s="1977">
        <v>28</v>
      </c>
      <c r="CD282" s="1978">
        <v>98</v>
      </c>
      <c r="CE282"/>
      <c r="CF282" s="1454"/>
      <c r="CG282" s="1336" t="s">
        <v>3444</v>
      </c>
      <c r="CH282" s="811" t="s">
        <v>3445</v>
      </c>
      <c r="CI282" s="812">
        <v>253</v>
      </c>
      <c r="CJ282" s="813">
        <v>63</v>
      </c>
      <c r="CK282" s="814">
        <v>146</v>
      </c>
      <c r="CL282"/>
      <c r="CM282" s="1834"/>
      <c r="CN282" s="1341" t="s">
        <v>4188</v>
      </c>
      <c r="CO282" s="811" t="s">
        <v>4189</v>
      </c>
      <c r="CP282" s="812">
        <v>205</v>
      </c>
      <c r="CQ282" s="813">
        <v>183</v>
      </c>
      <c r="CR282" s="814">
        <v>181</v>
      </c>
      <c r="CT282" s="216">
        <v>1</v>
      </c>
    </row>
    <row r="283" spans="77:98">
      <c r="BY283" s="1073"/>
      <c r="BZ283" s="1972" t="s">
        <v>2695</v>
      </c>
      <c r="CA283" s="1971" t="s">
        <v>2696</v>
      </c>
      <c r="CB283" s="1976">
        <v>84</v>
      </c>
      <c r="CC283" s="1977">
        <v>19</v>
      </c>
      <c r="CD283" s="1978">
        <v>59</v>
      </c>
      <c r="CE283"/>
      <c r="CF283" s="1455"/>
      <c r="CG283" s="1341" t="s">
        <v>3446</v>
      </c>
      <c r="CH283" s="811" t="s">
        <v>3447</v>
      </c>
      <c r="CI283" s="812">
        <v>255</v>
      </c>
      <c r="CJ283" s="813">
        <v>62</v>
      </c>
      <c r="CK283" s="814">
        <v>150</v>
      </c>
      <c r="CL283"/>
      <c r="CM283" s="1835"/>
      <c r="CN283" s="1341" t="s">
        <v>4190</v>
      </c>
      <c r="CO283" s="811" t="s">
        <v>4191</v>
      </c>
      <c r="CP283" s="812">
        <v>255</v>
      </c>
      <c r="CQ283" s="813">
        <v>114</v>
      </c>
      <c r="CR283" s="814">
        <v>86</v>
      </c>
      <c r="CT283" s="216">
        <v>1</v>
      </c>
    </row>
    <row r="284" spans="77:98">
      <c r="BY284" s="1074"/>
      <c r="BZ284" s="1972" t="s">
        <v>2697</v>
      </c>
      <c r="CA284" s="1971" t="s">
        <v>2698</v>
      </c>
      <c r="CB284" s="1976">
        <v>56</v>
      </c>
      <c r="CC284" s="1977">
        <v>21</v>
      </c>
      <c r="CD284" s="1978">
        <v>44</v>
      </c>
      <c r="CE284"/>
      <c r="CF284" s="1456"/>
      <c r="CG284" s="1341" t="s">
        <v>3448</v>
      </c>
      <c r="CH284" s="811" t="s">
        <v>3449</v>
      </c>
      <c r="CI284" s="812">
        <v>238</v>
      </c>
      <c r="CJ284" s="813">
        <v>121</v>
      </c>
      <c r="CK284" s="814">
        <v>159</v>
      </c>
      <c r="CL284"/>
      <c r="CM284" s="1836"/>
      <c r="CN284" s="1341" t="s">
        <v>4192</v>
      </c>
      <c r="CO284" s="811" t="s">
        <v>4193</v>
      </c>
      <c r="CP284" s="812">
        <v>255</v>
      </c>
      <c r="CQ284" s="813">
        <v>140</v>
      </c>
      <c r="CR284" s="814">
        <v>105</v>
      </c>
      <c r="CT284" s="216">
        <v>1</v>
      </c>
    </row>
    <row r="285" spans="77:98">
      <c r="BY285" s="1075"/>
      <c r="BZ285" s="1972" t="s">
        <v>2699</v>
      </c>
      <c r="CA285" s="1971" t="s">
        <v>2700</v>
      </c>
      <c r="CB285" s="1976">
        <v>55</v>
      </c>
      <c r="CC285" s="1977">
        <v>0</v>
      </c>
      <c r="CD285" s="1978">
        <v>40</v>
      </c>
      <c r="CE285"/>
      <c r="CF285" s="1457"/>
      <c r="CG285" s="1336" t="s">
        <v>3450</v>
      </c>
      <c r="CH285" s="811" t="s">
        <v>3451</v>
      </c>
      <c r="CI285" s="812">
        <v>230</v>
      </c>
      <c r="CJ285" s="813">
        <v>143</v>
      </c>
      <c r="CK285" s="814">
        <v>172</v>
      </c>
      <c r="CL285"/>
      <c r="CM285" s="1837"/>
      <c r="CN285" s="1336" t="s">
        <v>4194</v>
      </c>
      <c r="CO285" s="811" t="s">
        <v>4195</v>
      </c>
      <c r="CP285" s="812">
        <v>255</v>
      </c>
      <c r="CQ285" s="813">
        <v>134</v>
      </c>
      <c r="CR285" s="814">
        <v>106</v>
      </c>
      <c r="CT285" s="216">
        <v>1</v>
      </c>
    </row>
    <row r="286" spans="77:98">
      <c r="BY286" s="1076"/>
      <c r="BZ286" s="1972" t="s">
        <v>2701</v>
      </c>
      <c r="CA286" s="1971" t="s">
        <v>2702</v>
      </c>
      <c r="CB286" s="1976">
        <v>191</v>
      </c>
      <c r="CC286" s="1977">
        <v>185</v>
      </c>
      <c r="CD286" s="1978">
        <v>189</v>
      </c>
      <c r="CE286"/>
      <c r="CF286" s="1458"/>
      <c r="CG286" s="1336" t="s">
        <v>3452</v>
      </c>
      <c r="CH286" s="811" t="s">
        <v>3453</v>
      </c>
      <c r="CI286" s="812">
        <v>253</v>
      </c>
      <c r="CJ286" s="813">
        <v>108</v>
      </c>
      <c r="CK286" s="814">
        <v>158</v>
      </c>
      <c r="CL286"/>
      <c r="CM286" s="1838"/>
      <c r="CN286" s="1341" t="s">
        <v>4196</v>
      </c>
      <c r="CO286" s="811" t="s">
        <v>4197</v>
      </c>
      <c r="CP286" s="812">
        <v>255</v>
      </c>
      <c r="CQ286" s="813">
        <v>160</v>
      </c>
      <c r="CR286" s="814">
        <v>122</v>
      </c>
      <c r="CT286" s="216">
        <v>1</v>
      </c>
    </row>
    <row r="287" spans="77:98">
      <c r="BY287" s="1077"/>
      <c r="BZ287" s="1972" t="s">
        <v>2703</v>
      </c>
      <c r="CA287" s="1971" t="s">
        <v>2704</v>
      </c>
      <c r="CB287" s="1976">
        <v>183</v>
      </c>
      <c r="CC287" s="1977">
        <v>132</v>
      </c>
      <c r="CD287" s="1978">
        <v>167</v>
      </c>
      <c r="CE287"/>
      <c r="CF287" s="1459"/>
      <c r="CG287" s="1341" t="s">
        <v>3454</v>
      </c>
      <c r="CH287" s="811" t="s">
        <v>3455</v>
      </c>
      <c r="CI287" s="812">
        <v>205</v>
      </c>
      <c r="CJ287" s="813">
        <v>193</v>
      </c>
      <c r="CK287" s="814">
        <v>197</v>
      </c>
      <c r="CL287"/>
      <c r="CM287" s="1839"/>
      <c r="CN287" s="1336" t="s">
        <v>4198</v>
      </c>
      <c r="CO287" s="811" t="s">
        <v>4199</v>
      </c>
      <c r="CP287" s="812">
        <v>255</v>
      </c>
      <c r="CQ287" s="813">
        <v>183</v>
      </c>
      <c r="CR287" s="814">
        <v>165</v>
      </c>
      <c r="CT287" s="216">
        <v>1</v>
      </c>
    </row>
    <row r="288" spans="77:98">
      <c r="BY288" s="1078"/>
      <c r="BZ288" s="1972" t="s">
        <v>2705</v>
      </c>
      <c r="CA288" s="1971" t="s">
        <v>2706</v>
      </c>
      <c r="CB288" s="1976">
        <v>170</v>
      </c>
      <c r="CC288" s="1977">
        <v>138</v>
      </c>
      <c r="CD288" s="1978">
        <v>158</v>
      </c>
      <c r="CE288"/>
      <c r="CF288" s="1460"/>
      <c r="CG288" s="1341" t="s">
        <v>3456</v>
      </c>
      <c r="CH288" s="811" t="s">
        <v>3457</v>
      </c>
      <c r="CI288" s="812">
        <v>255</v>
      </c>
      <c r="CJ288" s="813">
        <v>130</v>
      </c>
      <c r="CK288" s="814">
        <v>171</v>
      </c>
      <c r="CL288"/>
      <c r="CM288" s="1840"/>
      <c r="CN288" s="1336" t="s">
        <v>4200</v>
      </c>
      <c r="CO288" s="811" t="s">
        <v>4201</v>
      </c>
      <c r="CP288" s="812">
        <v>253</v>
      </c>
      <c r="CQ288" s="813">
        <v>191</v>
      </c>
      <c r="CR288" s="814">
        <v>183</v>
      </c>
      <c r="CT288" s="216">
        <v>1</v>
      </c>
    </row>
    <row r="289" spans="77:98">
      <c r="BY289" s="1079"/>
      <c r="BZ289" s="1972" t="s">
        <v>2707</v>
      </c>
      <c r="CA289" s="1971" t="s">
        <v>2708</v>
      </c>
      <c r="CB289" s="1976">
        <v>153</v>
      </c>
      <c r="CC289" s="1977">
        <v>122</v>
      </c>
      <c r="CD289" s="1978">
        <v>141</v>
      </c>
      <c r="CE289"/>
      <c r="CF289" s="1461"/>
      <c r="CG289" s="1336" t="s">
        <v>3458</v>
      </c>
      <c r="CH289" s="811" t="s">
        <v>3459</v>
      </c>
      <c r="CI289" s="812">
        <v>239</v>
      </c>
      <c r="CJ289" s="813">
        <v>187</v>
      </c>
      <c r="CK289" s="814">
        <v>204</v>
      </c>
      <c r="CL289"/>
      <c r="CM289" s="1841"/>
      <c r="CN289" s="1341" t="s">
        <v>4202</v>
      </c>
      <c r="CO289" s="811" t="s">
        <v>4203</v>
      </c>
      <c r="CP289" s="812">
        <v>238</v>
      </c>
      <c r="CQ289" s="813">
        <v>213</v>
      </c>
      <c r="CR289" s="814">
        <v>210</v>
      </c>
      <c r="CT289" s="216">
        <v>1</v>
      </c>
    </row>
    <row r="290" spans="77:98">
      <c r="BY290" s="1080"/>
      <c r="BZ290" s="1972" t="s">
        <v>2709</v>
      </c>
      <c r="CA290" s="1971" t="s">
        <v>2710</v>
      </c>
      <c r="CB290" s="1976">
        <v>139</v>
      </c>
      <c r="CC290" s="1977">
        <v>133</v>
      </c>
      <c r="CD290" s="1978">
        <v>137</v>
      </c>
      <c r="CE290"/>
      <c r="CF290" s="1462"/>
      <c r="CG290" s="1336" t="s">
        <v>3460</v>
      </c>
      <c r="CH290" s="811" t="s">
        <v>3461</v>
      </c>
      <c r="CI290" s="812">
        <v>254</v>
      </c>
      <c r="CJ290" s="813">
        <v>191</v>
      </c>
      <c r="CK290" s="814">
        <v>210</v>
      </c>
      <c r="CL290"/>
      <c r="CM290" s="1842"/>
      <c r="CN290" s="1341" t="s">
        <v>4204</v>
      </c>
      <c r="CO290" s="811" t="s">
        <v>4205</v>
      </c>
      <c r="CP290" s="812">
        <v>255</v>
      </c>
      <c r="CQ290" s="813">
        <v>228</v>
      </c>
      <c r="CR290" s="814">
        <v>225</v>
      </c>
      <c r="CT290" s="216">
        <v>1</v>
      </c>
    </row>
    <row r="291" spans="77:98">
      <c r="BY291" s="1081"/>
      <c r="BZ291" s="1972" t="s">
        <v>2711</v>
      </c>
      <c r="CA291" s="1971" t="s">
        <v>2712</v>
      </c>
      <c r="CB291" s="1976">
        <v>158</v>
      </c>
      <c r="CC291" s="1977">
        <v>79</v>
      </c>
      <c r="CD291" s="1978">
        <v>136</v>
      </c>
      <c r="CE291"/>
      <c r="CF291" s="1463"/>
      <c r="CG291" s="1336" t="s">
        <v>3462</v>
      </c>
      <c r="CH291" s="811" t="s">
        <v>3463</v>
      </c>
      <c r="CI291" s="812">
        <v>255</v>
      </c>
      <c r="CJ291" s="813">
        <v>200</v>
      </c>
      <c r="CK291" s="814">
        <v>214</v>
      </c>
      <c r="CL291"/>
      <c r="CM291" s="1843"/>
      <c r="CN291" s="1341" t="s">
        <v>4206</v>
      </c>
      <c r="CO291" s="811" t="s">
        <v>4207</v>
      </c>
      <c r="CP291" s="812">
        <v>238</v>
      </c>
      <c r="CQ291" s="813">
        <v>130</v>
      </c>
      <c r="CR291" s="814">
        <v>98</v>
      </c>
      <c r="CT291" s="216">
        <v>1</v>
      </c>
    </row>
    <row r="292" spans="77:98">
      <c r="BY292" s="1082"/>
      <c r="BZ292" s="1972" t="s">
        <v>2713</v>
      </c>
      <c r="CA292" s="1971" t="s">
        <v>2714</v>
      </c>
      <c r="CB292" s="1976">
        <v>131</v>
      </c>
      <c r="CC292" s="1977">
        <v>100</v>
      </c>
      <c r="CD292" s="1978">
        <v>121</v>
      </c>
      <c r="CE292"/>
      <c r="CF292" s="1464"/>
      <c r="CG292" s="1341" t="s">
        <v>3464</v>
      </c>
      <c r="CH292" s="811" t="s">
        <v>3465</v>
      </c>
      <c r="CI292" s="812">
        <v>255</v>
      </c>
      <c r="CJ292" s="813">
        <v>240</v>
      </c>
      <c r="CK292" s="814">
        <v>245</v>
      </c>
      <c r="CL292"/>
      <c r="CM292" s="1844"/>
      <c r="CN292" s="1341" t="s">
        <v>4208</v>
      </c>
      <c r="CO292" s="811" t="s">
        <v>4209</v>
      </c>
      <c r="CP292" s="812">
        <v>238</v>
      </c>
      <c r="CQ292" s="813">
        <v>106</v>
      </c>
      <c r="CR292" s="814">
        <v>80</v>
      </c>
      <c r="CT292" s="216">
        <v>1</v>
      </c>
    </row>
    <row r="293" spans="77:98">
      <c r="BY293" s="1083"/>
      <c r="BZ293" s="1972" t="s">
        <v>2715</v>
      </c>
      <c r="CA293" s="1971" t="s">
        <v>2716</v>
      </c>
      <c r="CB293" s="1976">
        <v>161</v>
      </c>
      <c r="CC293" s="1977">
        <v>6</v>
      </c>
      <c r="CD293" s="1978">
        <v>132</v>
      </c>
      <c r="CE293"/>
      <c r="CF293" s="1465"/>
      <c r="CG293" s="1336" t="s">
        <v>3466</v>
      </c>
      <c r="CH293" s="811" t="s">
        <v>3467</v>
      </c>
      <c r="CI293" s="812">
        <v>213</v>
      </c>
      <c r="CJ293" s="813">
        <v>151</v>
      </c>
      <c r="CK293" s="814">
        <v>174</v>
      </c>
      <c r="CL293"/>
      <c r="CM293" s="1845"/>
      <c r="CN293" s="1336" t="s">
        <v>4210</v>
      </c>
      <c r="CO293" s="811" t="s">
        <v>4211</v>
      </c>
      <c r="CP293" s="812">
        <v>244</v>
      </c>
      <c r="CQ293" s="813">
        <v>102</v>
      </c>
      <c r="CR293" s="814">
        <v>27</v>
      </c>
      <c r="CT293" s="216">
        <v>1</v>
      </c>
    </row>
    <row r="294" spans="77:98">
      <c r="BY294" s="1084"/>
      <c r="BZ294" s="1972" t="s">
        <v>2717</v>
      </c>
      <c r="CA294" s="1971" t="s">
        <v>2718</v>
      </c>
      <c r="CB294" s="1976">
        <v>114</v>
      </c>
      <c r="CC294" s="1977">
        <v>62</v>
      </c>
      <c r="CD294" s="1978">
        <v>100</v>
      </c>
      <c r="CE294"/>
      <c r="CF294" s="1466"/>
      <c r="CG294" s="1341" t="s">
        <v>3468</v>
      </c>
      <c r="CH294" s="811" t="s">
        <v>3469</v>
      </c>
      <c r="CI294" s="812">
        <v>238</v>
      </c>
      <c r="CJ294" s="813">
        <v>58</v>
      </c>
      <c r="CK294" s="814">
        <v>140</v>
      </c>
      <c r="CL294"/>
      <c r="CM294" s="1846"/>
      <c r="CN294" s="1341" t="s">
        <v>4212</v>
      </c>
      <c r="CO294" s="811" t="s">
        <v>4213</v>
      </c>
      <c r="CP294" s="812">
        <v>238</v>
      </c>
      <c r="CQ294" s="813">
        <v>121</v>
      </c>
      <c r="CR294" s="814">
        <v>66</v>
      </c>
      <c r="CT294" s="216">
        <v>1</v>
      </c>
    </row>
    <row r="295" spans="77:98">
      <c r="BY295" s="1085"/>
      <c r="BZ295" s="1972" t="s">
        <v>2719</v>
      </c>
      <c r="CA295" s="1971" t="s">
        <v>2720</v>
      </c>
      <c r="CB295" s="1976">
        <v>106</v>
      </c>
      <c r="CC295" s="1977">
        <v>69</v>
      </c>
      <c r="CD295" s="1978">
        <v>93</v>
      </c>
      <c r="CE295"/>
      <c r="CF295" s="1467"/>
      <c r="CG295" s="1341" t="s">
        <v>3470</v>
      </c>
      <c r="CH295" s="811" t="s">
        <v>3471</v>
      </c>
      <c r="CI295" s="812">
        <v>219</v>
      </c>
      <c r="CJ295" s="813">
        <v>112</v>
      </c>
      <c r="CK295" s="814">
        <v>147</v>
      </c>
      <c r="CL295"/>
      <c r="CM295" s="1847"/>
      <c r="CN295" s="1341" t="s">
        <v>4214</v>
      </c>
      <c r="CO295" s="811" t="s">
        <v>4215</v>
      </c>
      <c r="CP295" s="812">
        <v>238</v>
      </c>
      <c r="CQ295" s="813">
        <v>118</v>
      </c>
      <c r="CR295" s="814">
        <v>33</v>
      </c>
      <c r="CT295" s="216">
        <v>1</v>
      </c>
    </row>
    <row r="296" spans="77:98">
      <c r="BY296" s="1086"/>
      <c r="BZ296" s="1972" t="s">
        <v>2721</v>
      </c>
      <c r="CA296" s="1971" t="s">
        <v>2722</v>
      </c>
      <c r="CB296" s="1976">
        <v>249</v>
      </c>
      <c r="CC296" s="1977">
        <v>66</v>
      </c>
      <c r="CD296" s="1978">
        <v>158</v>
      </c>
      <c r="CE296"/>
      <c r="CF296" s="1468"/>
      <c r="CG296" s="1341" t="s">
        <v>3472</v>
      </c>
      <c r="CH296" s="811" t="s">
        <v>3473</v>
      </c>
      <c r="CI296" s="812">
        <v>238</v>
      </c>
      <c r="CJ296" s="813">
        <v>18</v>
      </c>
      <c r="CK296" s="814">
        <v>137</v>
      </c>
      <c r="CL296"/>
      <c r="CM296" s="1848"/>
      <c r="CN296" s="1336" t="s">
        <v>4216</v>
      </c>
      <c r="CO296" s="811" t="s">
        <v>4217</v>
      </c>
      <c r="CP296" s="812">
        <v>226</v>
      </c>
      <c r="CQ296" s="813">
        <v>88</v>
      </c>
      <c r="CR296" s="814">
        <v>34</v>
      </c>
      <c r="CT296" s="216">
        <v>1</v>
      </c>
    </row>
    <row r="297" spans="77:98">
      <c r="BY297" s="1087"/>
      <c r="BZ297" s="1970" t="s">
        <v>2723</v>
      </c>
      <c r="CA297" s="1971" t="s">
        <v>2724</v>
      </c>
      <c r="CB297" s="1976">
        <v>238</v>
      </c>
      <c r="CC297" s="1977">
        <v>106</v>
      </c>
      <c r="CD297" s="1978">
        <v>167</v>
      </c>
      <c r="CE297"/>
      <c r="CF297" s="1469"/>
      <c r="CG297" s="1341" t="s">
        <v>3474</v>
      </c>
      <c r="CH297" s="811" t="s">
        <v>3475</v>
      </c>
      <c r="CI297" s="812">
        <v>205</v>
      </c>
      <c r="CJ297" s="813">
        <v>104</v>
      </c>
      <c r="CK297" s="814">
        <v>137</v>
      </c>
      <c r="CL297"/>
      <c r="CM297" s="1849"/>
      <c r="CN297" s="1336" t="s">
        <v>4218</v>
      </c>
      <c r="CO297" s="811" t="s">
        <v>4219</v>
      </c>
      <c r="CP297" s="812">
        <v>196</v>
      </c>
      <c r="CQ297" s="813">
        <v>131</v>
      </c>
      <c r="CR297" s="814">
        <v>121</v>
      </c>
      <c r="CT297" s="216">
        <v>1</v>
      </c>
    </row>
    <row r="298" spans="77:98">
      <c r="BY298" s="1088"/>
      <c r="BZ298" s="1970" t="s">
        <v>2725</v>
      </c>
      <c r="CA298" s="1971" t="s">
        <v>2726</v>
      </c>
      <c r="CB298" s="1976">
        <v>255</v>
      </c>
      <c r="CC298" s="1977">
        <v>28</v>
      </c>
      <c r="CD298" s="1978">
        <v>174</v>
      </c>
      <c r="CE298"/>
      <c r="CF298" s="1470"/>
      <c r="CG298" s="1336" t="s">
        <v>3476</v>
      </c>
      <c r="CH298" s="811" t="s">
        <v>3477</v>
      </c>
      <c r="CI298" s="812">
        <v>193</v>
      </c>
      <c r="CJ298" s="813">
        <v>126</v>
      </c>
      <c r="CK298" s="814">
        <v>145</v>
      </c>
      <c r="CL298"/>
      <c r="CM298" s="1850"/>
      <c r="CN298" s="1336" t="s">
        <v>4220</v>
      </c>
      <c r="CO298" s="811" t="s">
        <v>4221</v>
      </c>
      <c r="CP298" s="812">
        <v>217</v>
      </c>
      <c r="CQ298" s="813">
        <v>96</v>
      </c>
      <c r="CR298" s="814">
        <v>59</v>
      </c>
      <c r="CT298" s="216">
        <v>1</v>
      </c>
    </row>
    <row r="299" spans="77:98">
      <c r="BY299" s="1089"/>
      <c r="BZ299" s="1970" t="s">
        <v>2727</v>
      </c>
      <c r="CA299" s="1971" t="s">
        <v>2728</v>
      </c>
      <c r="CB299" s="1976">
        <v>255</v>
      </c>
      <c r="CC299" s="1977">
        <v>52</v>
      </c>
      <c r="CD299" s="1978">
        <v>179</v>
      </c>
      <c r="CE299"/>
      <c r="CF299" s="1471"/>
      <c r="CG299" s="1336" t="s">
        <v>3478</v>
      </c>
      <c r="CH299" s="811" t="s">
        <v>3479</v>
      </c>
      <c r="CI299" s="812">
        <v>219</v>
      </c>
      <c r="CJ299" s="813">
        <v>0</v>
      </c>
      <c r="CK299" s="814">
        <v>115</v>
      </c>
      <c r="CL299"/>
      <c r="CM299" s="1851"/>
      <c r="CN299" s="1341" t="s">
        <v>4222</v>
      </c>
      <c r="CO299" s="811" t="s">
        <v>4223</v>
      </c>
      <c r="CP299" s="812">
        <v>205</v>
      </c>
      <c r="CQ299" s="813">
        <v>129</v>
      </c>
      <c r="CR299" s="814">
        <v>98</v>
      </c>
      <c r="CT299" s="216">
        <v>1</v>
      </c>
    </row>
    <row r="300" spans="77:98">
      <c r="BY300" s="1090"/>
      <c r="BZ300" s="1972" t="s">
        <v>2729</v>
      </c>
      <c r="CA300" s="1971" t="s">
        <v>2730</v>
      </c>
      <c r="CB300" s="1976">
        <v>255</v>
      </c>
      <c r="CC300" s="1977">
        <v>105</v>
      </c>
      <c r="CD300" s="1978">
        <v>180</v>
      </c>
      <c r="CE300"/>
      <c r="CF300" s="1472"/>
      <c r="CG300" s="1336" t="s">
        <v>3480</v>
      </c>
      <c r="CH300" s="811" t="s">
        <v>3481</v>
      </c>
      <c r="CI300" s="812">
        <v>206</v>
      </c>
      <c r="CJ300" s="813">
        <v>70</v>
      </c>
      <c r="CK300" s="814">
        <v>118</v>
      </c>
      <c r="CL300"/>
      <c r="CM300" s="1852"/>
      <c r="CN300" s="1341" t="s">
        <v>4224</v>
      </c>
      <c r="CO300" s="811" t="s">
        <v>4225</v>
      </c>
      <c r="CP300" s="812">
        <v>205</v>
      </c>
      <c r="CQ300" s="813">
        <v>112</v>
      </c>
      <c r="CR300" s="814">
        <v>84</v>
      </c>
      <c r="CT300" s="216">
        <v>1</v>
      </c>
    </row>
    <row r="301" spans="77:98">
      <c r="BY301" s="1091"/>
      <c r="BZ301" s="1970" t="s">
        <v>2731</v>
      </c>
      <c r="CA301" s="1971" t="s">
        <v>2732</v>
      </c>
      <c r="CB301" s="1976">
        <v>255</v>
      </c>
      <c r="CC301" s="1977">
        <v>110</v>
      </c>
      <c r="CD301" s="1978">
        <v>180</v>
      </c>
      <c r="CE301"/>
      <c r="CF301" s="1473"/>
      <c r="CG301" s="1341" t="s">
        <v>3482</v>
      </c>
      <c r="CH301" s="811" t="s">
        <v>3483</v>
      </c>
      <c r="CI301" s="812">
        <v>205</v>
      </c>
      <c r="CJ301" s="813">
        <v>50</v>
      </c>
      <c r="CK301" s="814">
        <v>120</v>
      </c>
      <c r="CL301"/>
      <c r="CM301" s="1853"/>
      <c r="CN301" s="1336" t="s">
        <v>4226</v>
      </c>
      <c r="CO301" s="811" t="s">
        <v>4227</v>
      </c>
      <c r="CP301" s="812">
        <v>203</v>
      </c>
      <c r="CQ301" s="813">
        <v>109</v>
      </c>
      <c r="CR301" s="814">
        <v>81</v>
      </c>
      <c r="CT301" s="216">
        <v>1</v>
      </c>
    </row>
    <row r="302" spans="77:98">
      <c r="BY302" s="1092"/>
      <c r="BZ302" s="1972" t="s">
        <v>2733</v>
      </c>
      <c r="CA302" s="1971" t="s">
        <v>2734</v>
      </c>
      <c r="CB302" s="1976">
        <v>232</v>
      </c>
      <c r="CC302" s="1977">
        <v>204</v>
      </c>
      <c r="CD302" s="1978">
        <v>215</v>
      </c>
      <c r="CE302"/>
      <c r="CF302" s="1474"/>
      <c r="CG302" s="1341" t="s">
        <v>3484</v>
      </c>
      <c r="CH302" s="811" t="s">
        <v>3485</v>
      </c>
      <c r="CI302" s="812">
        <v>205</v>
      </c>
      <c r="CJ302" s="813">
        <v>16</v>
      </c>
      <c r="CK302" s="814">
        <v>118</v>
      </c>
      <c r="CL302"/>
      <c r="CM302" s="1854"/>
      <c r="CN302" s="1341" t="s">
        <v>4228</v>
      </c>
      <c r="CO302" s="811" t="s">
        <v>4229</v>
      </c>
      <c r="CP302" s="812">
        <v>205</v>
      </c>
      <c r="CQ302" s="813">
        <v>91</v>
      </c>
      <c r="CR302" s="814">
        <v>69</v>
      </c>
      <c r="CT302" s="216">
        <v>1</v>
      </c>
    </row>
    <row r="303" spans="77:98">
      <c r="BY303" s="1093"/>
      <c r="BZ303" s="1972" t="s">
        <v>2735</v>
      </c>
      <c r="CA303" s="1971" t="s">
        <v>2736</v>
      </c>
      <c r="CB303" s="1976">
        <v>232</v>
      </c>
      <c r="CC303" s="1977">
        <v>227</v>
      </c>
      <c r="CD303" s="1978">
        <v>229</v>
      </c>
      <c r="CE303"/>
      <c r="CF303" s="1475"/>
      <c r="CG303" s="1336" t="s">
        <v>3486</v>
      </c>
      <c r="CH303" s="811" t="s">
        <v>3487</v>
      </c>
      <c r="CI303" s="812">
        <v>179</v>
      </c>
      <c r="CJ303" s="813">
        <v>68</v>
      </c>
      <c r="CK303" s="814">
        <v>108</v>
      </c>
      <c r="CL303"/>
      <c r="CM303" s="1855"/>
      <c r="CN303" s="1336" t="s">
        <v>4230</v>
      </c>
      <c r="CO303" s="811" t="s">
        <v>4231</v>
      </c>
      <c r="CP303" s="812">
        <v>173</v>
      </c>
      <c r="CQ303" s="813">
        <v>136</v>
      </c>
      <c r="CR303" s="814">
        <v>132</v>
      </c>
      <c r="CT303" s="216">
        <v>1</v>
      </c>
    </row>
    <row r="304" spans="77:98">
      <c r="BY304" s="1094"/>
      <c r="BZ304" s="1970" t="s">
        <v>2737</v>
      </c>
      <c r="CA304" s="1971" t="s">
        <v>2738</v>
      </c>
      <c r="CB304" s="1976">
        <v>238</v>
      </c>
      <c r="CC304" s="1977">
        <v>224</v>
      </c>
      <c r="CD304" s="1978">
        <v>229</v>
      </c>
      <c r="CE304"/>
      <c r="CF304" s="1476"/>
      <c r="CG304" s="1336" t="s">
        <v>3488</v>
      </c>
      <c r="CH304" s="811" t="s">
        <v>3489</v>
      </c>
      <c r="CI304" s="812">
        <v>168</v>
      </c>
      <c r="CJ304" s="813">
        <v>81</v>
      </c>
      <c r="CK304" s="814">
        <v>110</v>
      </c>
      <c r="CL304"/>
      <c r="CM304" s="1856"/>
      <c r="CN304" s="1341" t="s">
        <v>4232</v>
      </c>
      <c r="CO304" s="811" t="s">
        <v>4233</v>
      </c>
      <c r="CP304" s="812">
        <v>205</v>
      </c>
      <c r="CQ304" s="813">
        <v>104</v>
      </c>
      <c r="CR304" s="814">
        <v>57</v>
      </c>
      <c r="CT304" s="216">
        <v>1</v>
      </c>
    </row>
    <row r="305" spans="77:98">
      <c r="BY305" s="1095"/>
      <c r="BZ305" s="1972" t="s">
        <v>2739</v>
      </c>
      <c r="CA305" s="1971" t="s">
        <v>2740</v>
      </c>
      <c r="CB305" s="1976">
        <v>254</v>
      </c>
      <c r="CC305" s="1977">
        <v>231</v>
      </c>
      <c r="CD305" s="1978">
        <v>240</v>
      </c>
      <c r="CE305"/>
      <c r="CF305" s="1477"/>
      <c r="CG305" s="1341" t="s">
        <v>3490</v>
      </c>
      <c r="CH305" s="811" t="s">
        <v>3491</v>
      </c>
      <c r="CI305" s="812">
        <v>176</v>
      </c>
      <c r="CJ305" s="813">
        <v>48</v>
      </c>
      <c r="CK305" s="814">
        <v>96</v>
      </c>
      <c r="CL305"/>
      <c r="CM305" s="1857"/>
      <c r="CN305" s="1336" t="s">
        <v>4234</v>
      </c>
      <c r="CO305" s="811" t="s">
        <v>4235</v>
      </c>
      <c r="CP305" s="812">
        <v>204</v>
      </c>
      <c r="CQ305" s="813">
        <v>85</v>
      </c>
      <c r="CR305" s="814">
        <v>0</v>
      </c>
      <c r="CT305" s="216">
        <v>1</v>
      </c>
    </row>
    <row r="306" spans="77:98">
      <c r="BY306" s="1096"/>
      <c r="BZ306" s="1972" t="s">
        <v>2741</v>
      </c>
      <c r="CA306" s="1971" t="s">
        <v>2742</v>
      </c>
      <c r="CB306" s="1976">
        <v>195</v>
      </c>
      <c r="CC306" s="1977">
        <v>166</v>
      </c>
      <c r="CD306" s="1978">
        <v>177</v>
      </c>
      <c r="CE306"/>
      <c r="CF306" s="1478"/>
      <c r="CG306" s="1336" t="s">
        <v>3492</v>
      </c>
      <c r="CH306" s="811" t="s">
        <v>3493</v>
      </c>
      <c r="CI306" s="812">
        <v>145</v>
      </c>
      <c r="CJ306" s="813">
        <v>95</v>
      </c>
      <c r="CK306" s="814">
        <v>109</v>
      </c>
      <c r="CL306"/>
      <c r="CM306" s="1858"/>
      <c r="CN306" s="1336" t="s">
        <v>4236</v>
      </c>
      <c r="CO306" s="811" t="s">
        <v>4237</v>
      </c>
      <c r="CP306" s="812">
        <v>180</v>
      </c>
      <c r="CQ306" s="813">
        <v>116</v>
      </c>
      <c r="CR306" s="814">
        <v>94</v>
      </c>
      <c r="CT306" s="216">
        <v>1</v>
      </c>
    </row>
    <row r="307" spans="77:98">
      <c r="BY307" s="1097"/>
      <c r="BZ307" s="1972" t="s">
        <v>2743</v>
      </c>
      <c r="CA307" s="1971" t="s">
        <v>2744</v>
      </c>
      <c r="CB307" s="1976">
        <v>222</v>
      </c>
      <c r="CC307" s="1977">
        <v>111</v>
      </c>
      <c r="CD307" s="1978">
        <v>161</v>
      </c>
      <c r="CE307"/>
      <c r="CF307" s="1479"/>
      <c r="CG307" s="1341" t="s">
        <v>3494</v>
      </c>
      <c r="CH307" s="811" t="s">
        <v>3495</v>
      </c>
      <c r="CI307" s="812">
        <v>139</v>
      </c>
      <c r="CJ307" s="813">
        <v>71</v>
      </c>
      <c r="CK307" s="814">
        <v>93</v>
      </c>
      <c r="CL307"/>
      <c r="CM307" s="1859"/>
      <c r="CN307" s="1336" t="s">
        <v>4238</v>
      </c>
      <c r="CO307" s="811" t="s">
        <v>4239</v>
      </c>
      <c r="CP307" s="812">
        <v>168</v>
      </c>
      <c r="CQ307" s="813">
        <v>124</v>
      </c>
      <c r="CR307" s="814">
        <v>109</v>
      </c>
      <c r="CT307" s="216">
        <v>1</v>
      </c>
    </row>
    <row r="308" spans="77:98">
      <c r="BY308" s="1098"/>
      <c r="BZ308" s="1970" t="s">
        <v>2745</v>
      </c>
      <c r="CA308" s="1971" t="s">
        <v>2746</v>
      </c>
      <c r="CB308" s="1976">
        <v>238</v>
      </c>
      <c r="CC308" s="1977">
        <v>48</v>
      </c>
      <c r="CD308" s="1978">
        <v>167</v>
      </c>
      <c r="CE308"/>
      <c r="CF308" s="1480"/>
      <c r="CG308" s="1341" t="s">
        <v>3496</v>
      </c>
      <c r="CH308" s="811" t="s">
        <v>3497</v>
      </c>
      <c r="CI308" s="812">
        <v>139</v>
      </c>
      <c r="CJ308" s="813">
        <v>34</v>
      </c>
      <c r="CK308" s="814">
        <v>82</v>
      </c>
      <c r="CL308"/>
      <c r="CM308" s="1860"/>
      <c r="CN308" s="1336" t="s">
        <v>4240</v>
      </c>
      <c r="CO308" s="811" t="s">
        <v>4241</v>
      </c>
      <c r="CP308" s="812">
        <v>143</v>
      </c>
      <c r="CQ308" s="813">
        <v>129</v>
      </c>
      <c r="CR308" s="814">
        <v>127</v>
      </c>
      <c r="CT308" s="216">
        <v>1</v>
      </c>
    </row>
    <row r="309" spans="77:98">
      <c r="BY309" s="1099"/>
      <c r="BZ309" s="1970" t="s">
        <v>2747</v>
      </c>
      <c r="CA309" s="1971" t="s">
        <v>2748</v>
      </c>
      <c r="CB309" s="1976">
        <v>205</v>
      </c>
      <c r="CC309" s="1977">
        <v>96</v>
      </c>
      <c r="CD309" s="1978">
        <v>144</v>
      </c>
      <c r="CE309"/>
      <c r="CF309" s="1481"/>
      <c r="CG309" s="1341" t="s">
        <v>3498</v>
      </c>
      <c r="CH309" s="811" t="s">
        <v>3499</v>
      </c>
      <c r="CI309" s="812">
        <v>139</v>
      </c>
      <c r="CJ309" s="813">
        <v>10</v>
      </c>
      <c r="CK309" s="814">
        <v>80</v>
      </c>
      <c r="CL309"/>
      <c r="CM309" s="1861"/>
      <c r="CN309" s="1341" t="s">
        <v>4242</v>
      </c>
      <c r="CO309" s="811" t="s">
        <v>4243</v>
      </c>
      <c r="CP309" s="812">
        <v>139</v>
      </c>
      <c r="CQ309" s="813">
        <v>125</v>
      </c>
      <c r="CR309" s="814">
        <v>123</v>
      </c>
      <c r="CT309" s="216">
        <v>1</v>
      </c>
    </row>
    <row r="310" spans="77:98">
      <c r="BY310" s="1100"/>
      <c r="BZ310" s="1972" t="s">
        <v>2749</v>
      </c>
      <c r="CA310" s="1971" t="s">
        <v>2750</v>
      </c>
      <c r="CB310" s="1976">
        <v>196</v>
      </c>
      <c r="CC310" s="1977">
        <v>105</v>
      </c>
      <c r="CD310" s="1978">
        <v>143</v>
      </c>
      <c r="CE310"/>
      <c r="CF310" s="1482"/>
      <c r="CG310" s="1336" t="s">
        <v>3500</v>
      </c>
      <c r="CH310" s="811" t="s">
        <v>3501</v>
      </c>
      <c r="CI310" s="812">
        <v>103</v>
      </c>
      <c r="CJ310" s="813">
        <v>49</v>
      </c>
      <c r="CK310" s="814">
        <v>71</v>
      </c>
      <c r="CL310"/>
      <c r="CM310" s="1862"/>
      <c r="CN310" s="1336" t="s">
        <v>4244</v>
      </c>
      <c r="CO310" s="811" t="s">
        <v>4245</v>
      </c>
      <c r="CP310" s="812">
        <v>174</v>
      </c>
      <c r="CQ310" s="813">
        <v>74</v>
      </c>
      <c r="CR310" s="814">
        <v>52</v>
      </c>
      <c r="CT310" s="216">
        <v>1</v>
      </c>
    </row>
    <row r="311" spans="77:98">
      <c r="BY311" s="1101"/>
      <c r="BZ311" s="1970" t="s">
        <v>2751</v>
      </c>
      <c r="CA311" s="1971" t="s">
        <v>2752</v>
      </c>
      <c r="CB311" s="1976">
        <v>208</v>
      </c>
      <c r="CC311" s="1977">
        <v>32</v>
      </c>
      <c r="CD311" s="1978">
        <v>144</v>
      </c>
      <c r="CE311"/>
      <c r="CF311" s="1483"/>
      <c r="CG311" s="1336" t="s">
        <v>3502</v>
      </c>
      <c r="CH311" s="811" t="s">
        <v>3503</v>
      </c>
      <c r="CI311" s="812">
        <v>63</v>
      </c>
      <c r="CJ311" s="813">
        <v>23</v>
      </c>
      <c r="CK311" s="814">
        <v>40</v>
      </c>
      <c r="CL311"/>
      <c r="CM311" s="1863"/>
      <c r="CN311" s="1336" t="s">
        <v>4246</v>
      </c>
      <c r="CO311" s="811" t="s">
        <v>4247</v>
      </c>
      <c r="CP311" s="812">
        <v>173</v>
      </c>
      <c r="CQ311" s="813">
        <v>57</v>
      </c>
      <c r="CR311" s="814">
        <v>14</v>
      </c>
      <c r="CT311" s="216">
        <v>1</v>
      </c>
    </row>
    <row r="312" spans="77:98">
      <c r="BY312" s="1102"/>
      <c r="BZ312" s="1972" t="s">
        <v>2753</v>
      </c>
      <c r="CA312" s="1971" t="s">
        <v>2754</v>
      </c>
      <c r="CB312" s="1976">
        <v>199</v>
      </c>
      <c r="CC312" s="1977">
        <v>21</v>
      </c>
      <c r="CD312" s="1978">
        <v>133</v>
      </c>
      <c r="CE312"/>
      <c r="CF312" s="1484"/>
      <c r="CG312" s="1336" t="s">
        <v>3504</v>
      </c>
      <c r="CH312" s="811" t="s">
        <v>3505</v>
      </c>
      <c r="CI312" s="812">
        <v>40</v>
      </c>
      <c r="CJ312" s="813">
        <v>32</v>
      </c>
      <c r="CK312" s="814">
        <v>34</v>
      </c>
      <c r="CL312"/>
      <c r="CM312" s="1864"/>
      <c r="CN312" s="1336" t="s">
        <v>4248</v>
      </c>
      <c r="CO312" s="811" t="s">
        <v>4249</v>
      </c>
      <c r="CP312" s="812">
        <v>173</v>
      </c>
      <c r="CQ312" s="813">
        <v>79</v>
      </c>
      <c r="CR312" s="814">
        <v>9</v>
      </c>
      <c r="CT312" s="216">
        <v>1</v>
      </c>
    </row>
    <row r="313" spans="77:98">
      <c r="BY313" s="1103"/>
      <c r="BZ313" s="1970" t="s">
        <v>2755</v>
      </c>
      <c r="CA313" s="1971" t="s">
        <v>2756</v>
      </c>
      <c r="CB313" s="1976">
        <v>139</v>
      </c>
      <c r="CC313" s="1977">
        <v>131</v>
      </c>
      <c r="CD313" s="1978">
        <v>134</v>
      </c>
      <c r="CE313"/>
      <c r="CF313" s="1485"/>
      <c r="CG313" s="1341" t="s">
        <v>3506</v>
      </c>
      <c r="CH313" s="811" t="s">
        <v>3507</v>
      </c>
      <c r="CI313" s="812">
        <v>255</v>
      </c>
      <c r="CJ313" s="813">
        <v>127</v>
      </c>
      <c r="CK313" s="814">
        <v>0</v>
      </c>
      <c r="CL313"/>
      <c r="CM313" s="1865"/>
      <c r="CN313" s="1341" t="s">
        <v>3757</v>
      </c>
      <c r="CO313" s="811" t="s">
        <v>4250</v>
      </c>
      <c r="CP313" s="812">
        <v>160</v>
      </c>
      <c r="CQ313" s="813">
        <v>82</v>
      </c>
      <c r="CR313" s="814">
        <v>45</v>
      </c>
      <c r="CT313" s="216">
        <v>1</v>
      </c>
    </row>
    <row r="314" spans="77:98">
      <c r="BY314" s="1104"/>
      <c r="BZ314" s="1970" t="s">
        <v>2757</v>
      </c>
      <c r="CA314" s="1971" t="s">
        <v>2758</v>
      </c>
      <c r="CB314" s="1976">
        <v>139</v>
      </c>
      <c r="CC314" s="1977">
        <v>58</v>
      </c>
      <c r="CD314" s="1978">
        <v>98</v>
      </c>
      <c r="CE314"/>
      <c r="CF314" s="1486"/>
      <c r="CG314" s="1341" t="s">
        <v>3508</v>
      </c>
      <c r="CH314" s="811" t="s">
        <v>3507</v>
      </c>
      <c r="CI314" s="812">
        <v>255</v>
      </c>
      <c r="CJ314" s="813">
        <v>140</v>
      </c>
      <c r="CK314" s="814">
        <v>0</v>
      </c>
      <c r="CL314"/>
      <c r="CM314" s="1866"/>
      <c r="CN314" s="1336" t="s">
        <v>4251</v>
      </c>
      <c r="CO314" s="811" t="s">
        <v>4252</v>
      </c>
      <c r="CP314" s="812">
        <v>158</v>
      </c>
      <c r="CQ314" s="813">
        <v>71</v>
      </c>
      <c r="CR314" s="814">
        <v>50</v>
      </c>
      <c r="CT314" s="216">
        <v>1</v>
      </c>
    </row>
    <row r="315" spans="77:98">
      <c r="BY315" s="1105"/>
      <c r="BZ315" s="1972" t="s">
        <v>2759</v>
      </c>
      <c r="CA315" s="1971" t="s">
        <v>2760</v>
      </c>
      <c r="CB315" s="1976">
        <v>129</v>
      </c>
      <c r="CC315" s="1977">
        <v>20</v>
      </c>
      <c r="CD315" s="1978">
        <v>83</v>
      </c>
      <c r="CE315"/>
      <c r="CF315" s="1487"/>
      <c r="CG315" s="1336" t="s">
        <v>3509</v>
      </c>
      <c r="CH315" s="811" t="s">
        <v>3510</v>
      </c>
      <c r="CI315" s="812">
        <v>193</v>
      </c>
      <c r="CJ315" s="813">
        <v>182</v>
      </c>
      <c r="CK315" s="814">
        <v>179</v>
      </c>
      <c r="CL315"/>
      <c r="CM315" s="1867"/>
      <c r="CN315" s="1336" t="s">
        <v>4253</v>
      </c>
      <c r="CO315" s="811" t="s">
        <v>4254</v>
      </c>
      <c r="CP315" s="812">
        <v>153</v>
      </c>
      <c r="CQ315" s="813">
        <v>81</v>
      </c>
      <c r="CR315" s="814">
        <v>43</v>
      </c>
      <c r="CT315" s="216">
        <v>1</v>
      </c>
    </row>
    <row r="316" spans="77:98">
      <c r="BY316" s="1106"/>
      <c r="BZ316" s="1972" t="s">
        <v>2761</v>
      </c>
      <c r="CA316" s="1971" t="s">
        <v>2762</v>
      </c>
      <c r="CB316" s="1976">
        <v>120</v>
      </c>
      <c r="CC316" s="1977">
        <v>24</v>
      </c>
      <c r="CD316" s="1978">
        <v>74</v>
      </c>
      <c r="CE316"/>
      <c r="CF316" s="1488"/>
      <c r="CG316" s="1336" t="s">
        <v>3511</v>
      </c>
      <c r="CH316" s="811" t="s">
        <v>3512</v>
      </c>
      <c r="CI316" s="812">
        <v>253</v>
      </c>
      <c r="CJ316" s="813">
        <v>148</v>
      </c>
      <c r="CK316" s="814">
        <v>63</v>
      </c>
      <c r="CL316"/>
      <c r="CM316" s="1868"/>
      <c r="CN316" s="1336" t="s">
        <v>4255</v>
      </c>
      <c r="CO316" s="811" t="s">
        <v>4256</v>
      </c>
      <c r="CP316" s="812">
        <v>157</v>
      </c>
      <c r="CQ316" s="813">
        <v>62</v>
      </c>
      <c r="CR316" s="814">
        <v>12</v>
      </c>
      <c r="CT316" s="216">
        <v>1</v>
      </c>
    </row>
    <row r="317" spans="77:98">
      <c r="BY317" s="1107"/>
      <c r="BZ317" s="1972" t="s">
        <v>2763</v>
      </c>
      <c r="CA317" s="1971" t="s">
        <v>2764</v>
      </c>
      <c r="CB317" s="1976">
        <v>186</v>
      </c>
      <c r="CC317" s="1977">
        <v>186</v>
      </c>
      <c r="CD317" s="1978">
        <v>186</v>
      </c>
      <c r="CE317"/>
      <c r="CF317" s="1489"/>
      <c r="CG317" s="1336" t="s">
        <v>3513</v>
      </c>
      <c r="CH317" s="811" t="s">
        <v>3514</v>
      </c>
      <c r="CI317" s="812">
        <v>248</v>
      </c>
      <c r="CJ317" s="813">
        <v>142</v>
      </c>
      <c r="CK317" s="814">
        <v>85</v>
      </c>
      <c r="CL317"/>
      <c r="CM317" s="1869"/>
      <c r="CN317" s="1341" t="s">
        <v>4257</v>
      </c>
      <c r="CO317" s="811" t="s">
        <v>4258</v>
      </c>
      <c r="CP317" s="812">
        <v>139</v>
      </c>
      <c r="CQ317" s="813">
        <v>87</v>
      </c>
      <c r="CR317" s="814">
        <v>66</v>
      </c>
      <c r="CT317" s="216">
        <v>1</v>
      </c>
    </row>
    <row r="318" spans="77:98">
      <c r="BY318" s="1108"/>
      <c r="BZ318" s="1970" t="s">
        <v>2765</v>
      </c>
      <c r="CA318" s="1971" t="s">
        <v>2766</v>
      </c>
      <c r="CB318" s="1976">
        <v>187</v>
      </c>
      <c r="CC318" s="1977">
        <v>187</v>
      </c>
      <c r="CD318" s="1978">
        <v>187</v>
      </c>
      <c r="CE318"/>
      <c r="CF318" s="1490"/>
      <c r="CG318" s="1336" t="s">
        <v>3515</v>
      </c>
      <c r="CH318" s="811" t="s">
        <v>3516</v>
      </c>
      <c r="CI318" s="812">
        <v>254</v>
      </c>
      <c r="CJ318" s="813">
        <v>195</v>
      </c>
      <c r="CK318" s="814">
        <v>172</v>
      </c>
      <c r="CL318"/>
      <c r="CM318" s="1870"/>
      <c r="CN318" s="1341" t="s">
        <v>4259</v>
      </c>
      <c r="CO318" s="811" t="s">
        <v>4260</v>
      </c>
      <c r="CP318" s="812">
        <v>139</v>
      </c>
      <c r="CQ318" s="813">
        <v>76</v>
      </c>
      <c r="CR318" s="814">
        <v>57</v>
      </c>
      <c r="CT318" s="216">
        <v>1</v>
      </c>
    </row>
    <row r="319" spans="77:98">
      <c r="BY319" s="1109"/>
      <c r="BZ319" s="1970" t="s">
        <v>2767</v>
      </c>
      <c r="CA319" s="1971" t="s">
        <v>2768</v>
      </c>
      <c r="CB319" s="1976">
        <v>189</v>
      </c>
      <c r="CC319" s="1977">
        <v>189</v>
      </c>
      <c r="CD319" s="1978">
        <v>189</v>
      </c>
      <c r="CE319"/>
      <c r="CF319" s="1491"/>
      <c r="CG319" s="1336" t="s">
        <v>3517</v>
      </c>
      <c r="CH319" s="811" t="s">
        <v>3518</v>
      </c>
      <c r="CI319" s="812">
        <v>234</v>
      </c>
      <c r="CJ319" s="813">
        <v>227</v>
      </c>
      <c r="CK319" s="814">
        <v>225</v>
      </c>
      <c r="CL319"/>
      <c r="CM319" s="1871"/>
      <c r="CN319" s="1341" t="s">
        <v>4261</v>
      </c>
      <c r="CO319" s="811" t="s">
        <v>4262</v>
      </c>
      <c r="CP319" s="812">
        <v>139</v>
      </c>
      <c r="CQ319" s="813">
        <v>62</v>
      </c>
      <c r="CR319" s="814">
        <v>47</v>
      </c>
      <c r="CT319" s="216">
        <v>1</v>
      </c>
    </row>
    <row r="320" spans="77:98">
      <c r="BY320" s="1110"/>
      <c r="BZ320" s="1970" t="s">
        <v>2769</v>
      </c>
      <c r="CA320" s="1971" t="s">
        <v>2770</v>
      </c>
      <c r="CB320" s="1976">
        <v>190</v>
      </c>
      <c r="CC320" s="1977">
        <v>190</v>
      </c>
      <c r="CD320" s="1978">
        <v>190</v>
      </c>
      <c r="CE320"/>
      <c r="CF320" s="1492"/>
      <c r="CG320" s="1336" t="s">
        <v>3519</v>
      </c>
      <c r="CH320" s="811" t="s">
        <v>3520</v>
      </c>
      <c r="CI320" s="812">
        <v>253</v>
      </c>
      <c r="CJ320" s="813">
        <v>233</v>
      </c>
      <c r="CK320" s="814">
        <v>224</v>
      </c>
      <c r="CL320"/>
      <c r="CM320" s="1872"/>
      <c r="CN320" s="1336" t="s">
        <v>4263</v>
      </c>
      <c r="CO320" s="811" t="s">
        <v>4264</v>
      </c>
      <c r="CP320" s="812">
        <v>141</v>
      </c>
      <c r="CQ320" s="813">
        <v>64</v>
      </c>
      <c r="CR320" s="814">
        <v>36</v>
      </c>
      <c r="CT320" s="216">
        <v>1</v>
      </c>
    </row>
    <row r="321" spans="77:98">
      <c r="BY321" s="1111"/>
      <c r="BZ321" s="1970" t="s">
        <v>2771</v>
      </c>
      <c r="CA321" s="1971" t="s">
        <v>2772</v>
      </c>
      <c r="CB321" s="1976">
        <v>191</v>
      </c>
      <c r="CC321" s="1977">
        <v>191</v>
      </c>
      <c r="CD321" s="1978">
        <v>191</v>
      </c>
      <c r="CE321"/>
      <c r="CF321" s="1493"/>
      <c r="CG321" s="1336" t="s">
        <v>3521</v>
      </c>
      <c r="CH321" s="811" t="s">
        <v>3522</v>
      </c>
      <c r="CI321" s="812">
        <v>199</v>
      </c>
      <c r="CJ321" s="813">
        <v>173</v>
      </c>
      <c r="CK321" s="814">
        <v>163</v>
      </c>
      <c r="CL321"/>
      <c r="CM321" s="1873"/>
      <c r="CN321" s="1341" t="s">
        <v>4265</v>
      </c>
      <c r="CO321" s="811" t="s">
        <v>4266</v>
      </c>
      <c r="CP321" s="812">
        <v>139</v>
      </c>
      <c r="CQ321" s="813">
        <v>54</v>
      </c>
      <c r="CR321" s="814">
        <v>38</v>
      </c>
      <c r="CT321" s="216">
        <v>1</v>
      </c>
    </row>
    <row r="322" spans="77:98">
      <c r="BY322" s="1112"/>
      <c r="BZ322" s="1970" t="s">
        <v>2773</v>
      </c>
      <c r="CA322" s="1971" t="s">
        <v>2774</v>
      </c>
      <c r="CB322" s="1976">
        <v>192</v>
      </c>
      <c r="CC322" s="1977">
        <v>192</v>
      </c>
      <c r="CD322" s="1978">
        <v>192</v>
      </c>
      <c r="CE322"/>
      <c r="CF322" s="1494"/>
      <c r="CG322" s="1336" t="s">
        <v>3523</v>
      </c>
      <c r="CH322" s="811" t="s">
        <v>3524</v>
      </c>
      <c r="CI322" s="812">
        <v>243</v>
      </c>
      <c r="CJ322" s="813">
        <v>132</v>
      </c>
      <c r="CK322" s="814">
        <v>0</v>
      </c>
      <c r="CL322"/>
      <c r="CM322" s="1874"/>
      <c r="CN322" s="1341" t="s">
        <v>4267</v>
      </c>
      <c r="CO322" s="811" t="s">
        <v>4266</v>
      </c>
      <c r="CP322" s="812">
        <v>139</v>
      </c>
      <c r="CQ322" s="813">
        <v>71</v>
      </c>
      <c r="CR322" s="814">
        <v>38</v>
      </c>
      <c r="CT322" s="216">
        <v>1</v>
      </c>
    </row>
    <row r="323" spans="77:98">
      <c r="BY323" s="1113"/>
      <c r="BZ323" s="1970" t="s">
        <v>2775</v>
      </c>
      <c r="CA323" s="1971" t="s">
        <v>2776</v>
      </c>
      <c r="CB323" s="1976">
        <v>194</v>
      </c>
      <c r="CC323" s="1977">
        <v>194</v>
      </c>
      <c r="CD323" s="1978">
        <v>194</v>
      </c>
      <c r="CE323"/>
      <c r="CF323" s="1495"/>
      <c r="CG323" s="1341" t="s">
        <v>3525</v>
      </c>
      <c r="CH323" s="811" t="s">
        <v>3526</v>
      </c>
      <c r="CI323" s="812">
        <v>219</v>
      </c>
      <c r="CJ323" s="813">
        <v>147</v>
      </c>
      <c r="CK323" s="814">
        <v>112</v>
      </c>
      <c r="CL323"/>
      <c r="CM323" s="1875"/>
      <c r="CN323" s="1336" t="s">
        <v>4268</v>
      </c>
      <c r="CO323" s="811" t="s">
        <v>4269</v>
      </c>
      <c r="CP323" s="812">
        <v>136</v>
      </c>
      <c r="CQ323" s="813">
        <v>66</v>
      </c>
      <c r="CR323" s="814">
        <v>29</v>
      </c>
      <c r="CT323" s="216">
        <v>1</v>
      </c>
    </row>
    <row r="324" spans="77:98">
      <c r="BY324" s="1114"/>
      <c r="BZ324" s="1970" t="s">
        <v>2777</v>
      </c>
      <c r="CA324" s="1971" t="s">
        <v>2778</v>
      </c>
      <c r="CB324" s="1976">
        <v>196</v>
      </c>
      <c r="CC324" s="1977">
        <v>196</v>
      </c>
      <c r="CD324" s="1978">
        <v>196</v>
      </c>
      <c r="CE324"/>
      <c r="CF324" s="1496"/>
      <c r="CG324" s="1336" t="s">
        <v>3527</v>
      </c>
      <c r="CH324" s="811" t="s">
        <v>3528</v>
      </c>
      <c r="CI324" s="812">
        <v>237</v>
      </c>
      <c r="CJ324" s="813">
        <v>135</v>
      </c>
      <c r="CK324" s="814">
        <v>45</v>
      </c>
      <c r="CL324"/>
      <c r="CM324" s="1876"/>
      <c r="CN324" s="1336" t="s">
        <v>4270</v>
      </c>
      <c r="CO324" s="811" t="s">
        <v>4271</v>
      </c>
      <c r="CP324" s="812">
        <v>136</v>
      </c>
      <c r="CQ324" s="813">
        <v>45</v>
      </c>
      <c r="CR324" s="814">
        <v>23</v>
      </c>
      <c r="CT324" s="216">
        <v>1</v>
      </c>
    </row>
    <row r="325" spans="77:98">
      <c r="BY325" s="1115"/>
      <c r="BZ325" s="1970" t="s">
        <v>2779</v>
      </c>
      <c r="CA325" s="1971" t="s">
        <v>2780</v>
      </c>
      <c r="CB325" s="1976">
        <v>199</v>
      </c>
      <c r="CC325" s="1977">
        <v>199</v>
      </c>
      <c r="CD325" s="1978">
        <v>199</v>
      </c>
      <c r="CE325"/>
      <c r="CF325" s="1497"/>
      <c r="CG325" s="1341" t="s">
        <v>3529</v>
      </c>
      <c r="CH325" s="811" t="s">
        <v>3530</v>
      </c>
      <c r="CI325" s="812">
        <v>238</v>
      </c>
      <c r="CJ325" s="813">
        <v>118</v>
      </c>
      <c r="CK325" s="814">
        <v>0</v>
      </c>
      <c r="CL325"/>
      <c r="CM325" s="1877"/>
      <c r="CN325" s="1336" t="s">
        <v>4272</v>
      </c>
      <c r="CO325" s="811" t="s">
        <v>4273</v>
      </c>
      <c r="CP325" s="812">
        <v>132</v>
      </c>
      <c r="CQ325" s="813">
        <v>46</v>
      </c>
      <c r="CR325" s="814">
        <v>27</v>
      </c>
      <c r="CT325" s="216">
        <v>1</v>
      </c>
    </row>
    <row r="326" spans="77:98">
      <c r="BY326" s="1116"/>
      <c r="BZ326" s="1970" t="s">
        <v>2781</v>
      </c>
      <c r="CA326" s="1971" t="s">
        <v>2782</v>
      </c>
      <c r="CB326" s="1976">
        <v>201</v>
      </c>
      <c r="CC326" s="1977">
        <v>201</v>
      </c>
      <c r="CD326" s="1978">
        <v>201</v>
      </c>
      <c r="CE326"/>
      <c r="CF326" s="1498"/>
      <c r="CG326" s="1336" t="s">
        <v>3531</v>
      </c>
      <c r="CH326" s="811" t="s">
        <v>3532</v>
      </c>
      <c r="CI326" s="812">
        <v>237</v>
      </c>
      <c r="CJ326" s="813">
        <v>127</v>
      </c>
      <c r="CK326" s="814">
        <v>16</v>
      </c>
      <c r="CL326"/>
      <c r="CM326" s="1878"/>
      <c r="CN326" s="1336" t="s">
        <v>4274</v>
      </c>
      <c r="CO326" s="811" t="s">
        <v>4275</v>
      </c>
      <c r="CP326" s="812">
        <v>121</v>
      </c>
      <c r="CQ326" s="813">
        <v>68</v>
      </c>
      <c r="CR326" s="814">
        <v>59</v>
      </c>
      <c r="CT326" s="216">
        <v>1</v>
      </c>
    </row>
    <row r="327" spans="77:98">
      <c r="BY327" s="1117"/>
      <c r="BZ327" s="1972" t="s">
        <v>2783</v>
      </c>
      <c r="CA327" s="1971" t="s">
        <v>2784</v>
      </c>
      <c r="CB327" s="1976">
        <v>204</v>
      </c>
      <c r="CC327" s="1977">
        <v>204</v>
      </c>
      <c r="CD327" s="1978">
        <v>204</v>
      </c>
      <c r="CE327"/>
      <c r="CF327" s="1499"/>
      <c r="CG327" s="1341" t="s">
        <v>3533</v>
      </c>
      <c r="CH327" s="811" t="s">
        <v>3534</v>
      </c>
      <c r="CI327" s="812">
        <v>209</v>
      </c>
      <c r="CJ327" s="813">
        <v>146</v>
      </c>
      <c r="CK327" s="814">
        <v>117</v>
      </c>
      <c r="CL327"/>
      <c r="CM327" s="1879"/>
      <c r="CN327" s="1336" t="s">
        <v>4276</v>
      </c>
      <c r="CO327" s="811" t="s">
        <v>4277</v>
      </c>
      <c r="CP327" s="812">
        <v>126</v>
      </c>
      <c r="CQ327" s="813">
        <v>51</v>
      </c>
      <c r="CR327" s="814">
        <v>0</v>
      </c>
      <c r="CT327" s="216">
        <v>1</v>
      </c>
    </row>
    <row r="328" spans="77:98">
      <c r="BY328" s="1118"/>
      <c r="BZ328" s="1970" t="s">
        <v>2785</v>
      </c>
      <c r="CA328" s="1971" t="s">
        <v>2786</v>
      </c>
      <c r="CB328" s="1976">
        <v>205</v>
      </c>
      <c r="CC328" s="1977">
        <v>205</v>
      </c>
      <c r="CD328" s="1978">
        <v>205</v>
      </c>
      <c r="CE328"/>
      <c r="CF328" s="1500"/>
      <c r="CG328" s="1336" t="s">
        <v>3535</v>
      </c>
      <c r="CH328" s="811" t="s">
        <v>3536</v>
      </c>
      <c r="CI328" s="812">
        <v>230</v>
      </c>
      <c r="CJ328" s="813">
        <v>126</v>
      </c>
      <c r="CK328" s="814">
        <v>48</v>
      </c>
      <c r="CL328"/>
      <c r="CM328" s="1880"/>
      <c r="CN328" s="1336" t="s">
        <v>4278</v>
      </c>
      <c r="CO328" s="811" t="s">
        <v>4279</v>
      </c>
      <c r="CP328" s="812">
        <v>103</v>
      </c>
      <c r="CQ328" s="813">
        <v>76</v>
      </c>
      <c r="CR328" s="814">
        <v>71</v>
      </c>
      <c r="CT328" s="216">
        <v>1</v>
      </c>
    </row>
    <row r="329" spans="77:98">
      <c r="BY329" s="1119"/>
      <c r="BZ329" s="1972" t="s">
        <v>2787</v>
      </c>
      <c r="CA329" s="1971" t="s">
        <v>2788</v>
      </c>
      <c r="CB329" s="1976">
        <v>206</v>
      </c>
      <c r="CC329" s="1977">
        <v>206</v>
      </c>
      <c r="CD329" s="1978">
        <v>206</v>
      </c>
      <c r="CE329"/>
      <c r="CF329" s="1501"/>
      <c r="CG329" s="1336" t="s">
        <v>3537</v>
      </c>
      <c r="CH329" s="811" t="s">
        <v>3538</v>
      </c>
      <c r="CI329" s="812">
        <v>217</v>
      </c>
      <c r="CJ329" s="813">
        <v>144</v>
      </c>
      <c r="CK329" s="814">
        <v>88</v>
      </c>
      <c r="CL329"/>
      <c r="CM329" s="1881"/>
      <c r="CN329" s="1336" t="s">
        <v>4280</v>
      </c>
      <c r="CO329" s="811" t="s">
        <v>4281</v>
      </c>
      <c r="CP329" s="812">
        <v>91</v>
      </c>
      <c r="CQ329" s="813">
        <v>80</v>
      </c>
      <c r="CR329" s="814">
        <v>79</v>
      </c>
      <c r="CT329" s="216">
        <v>1</v>
      </c>
    </row>
    <row r="330" spans="77:98">
      <c r="BY330" s="1120"/>
      <c r="BZ330" s="1970" t="s">
        <v>2789</v>
      </c>
      <c r="CA330" s="1971" t="s">
        <v>2790</v>
      </c>
      <c r="CB330" s="1976">
        <v>207</v>
      </c>
      <c r="CC330" s="1977">
        <v>207</v>
      </c>
      <c r="CD330" s="1978">
        <v>207</v>
      </c>
      <c r="CE330"/>
      <c r="CF330" s="1502"/>
      <c r="CG330" s="1336" t="s">
        <v>3539</v>
      </c>
      <c r="CH330" s="811" t="s">
        <v>3540</v>
      </c>
      <c r="CI330" s="812">
        <v>223</v>
      </c>
      <c r="CJ330" s="813">
        <v>109</v>
      </c>
      <c r="CK330" s="814">
        <v>20</v>
      </c>
      <c r="CL330"/>
      <c r="CM330" s="1882"/>
      <c r="CN330" s="1336" t="s">
        <v>4282</v>
      </c>
      <c r="CO330" s="811" t="s">
        <v>4283</v>
      </c>
      <c r="CP330" s="812">
        <v>112</v>
      </c>
      <c r="CQ330" s="813">
        <v>53</v>
      </c>
      <c r="CR330" s="814">
        <v>22</v>
      </c>
      <c r="CT330" s="216">
        <v>1</v>
      </c>
    </row>
    <row r="331" spans="77:98">
      <c r="BY331" s="1121"/>
      <c r="BZ331" s="1970" t="s">
        <v>2791</v>
      </c>
      <c r="CA331" s="1971" t="s">
        <v>2792</v>
      </c>
      <c r="CB331" s="1976">
        <v>209</v>
      </c>
      <c r="CC331" s="1977">
        <v>209</v>
      </c>
      <c r="CD331" s="1978">
        <v>209</v>
      </c>
      <c r="CE331"/>
      <c r="CF331" s="1503"/>
      <c r="CG331" s="1341" t="s">
        <v>3541</v>
      </c>
      <c r="CH331" s="811" t="s">
        <v>3542</v>
      </c>
      <c r="CI331" s="812">
        <v>210</v>
      </c>
      <c r="CJ331" s="813">
        <v>105</v>
      </c>
      <c r="CK331" s="814">
        <v>30</v>
      </c>
      <c r="CL331"/>
      <c r="CM331" s="1883"/>
      <c r="CN331" s="1336" t="s">
        <v>4284</v>
      </c>
      <c r="CO331" s="811" t="s">
        <v>4285</v>
      </c>
      <c r="CP331" s="812">
        <v>67</v>
      </c>
      <c r="CQ331" s="813">
        <v>48</v>
      </c>
      <c r="CR331" s="814">
        <v>46</v>
      </c>
      <c r="CT331" s="216">
        <v>1</v>
      </c>
    </row>
    <row r="332" spans="77:98">
      <c r="BY332" s="1122"/>
      <c r="BZ332" s="1970" t="s">
        <v>2793</v>
      </c>
      <c r="CA332" s="1971" t="s">
        <v>2794</v>
      </c>
      <c r="CB332" s="1976">
        <v>211</v>
      </c>
      <c r="CC332" s="1977">
        <v>211</v>
      </c>
      <c r="CD332" s="1978">
        <v>211</v>
      </c>
      <c r="CE332"/>
      <c r="CF332" s="1504"/>
      <c r="CG332" s="1341" t="s">
        <v>3335</v>
      </c>
      <c r="CH332" s="811" t="s">
        <v>3543</v>
      </c>
      <c r="CI332" s="812">
        <v>205</v>
      </c>
      <c r="CJ332" s="813">
        <v>127</v>
      </c>
      <c r="CK332" s="814">
        <v>50</v>
      </c>
      <c r="CL332"/>
      <c r="CM332" s="1884"/>
      <c r="CN332" s="1336" t="s">
        <v>4286</v>
      </c>
      <c r="CO332" s="811" t="s">
        <v>2170</v>
      </c>
      <c r="CP332" s="812">
        <v>0</v>
      </c>
      <c r="CQ332" s="813">
        <v>255</v>
      </c>
      <c r="CR332" s="814">
        <v>0</v>
      </c>
      <c r="CT332" s="216">
        <v>1</v>
      </c>
    </row>
    <row r="333" spans="77:98">
      <c r="BY333" s="1123"/>
      <c r="BZ333" s="1970" t="s">
        <v>2795</v>
      </c>
      <c r="CA333" s="1971" t="s">
        <v>2796</v>
      </c>
      <c r="CB333" s="1976">
        <v>212</v>
      </c>
      <c r="CC333" s="1977">
        <v>212</v>
      </c>
      <c r="CD333" s="1978">
        <v>212</v>
      </c>
      <c r="CE333"/>
      <c r="CF333" s="1505"/>
      <c r="CG333" s="1341" t="s">
        <v>3544</v>
      </c>
      <c r="CH333" s="811" t="s">
        <v>3545</v>
      </c>
      <c r="CI333" s="812">
        <v>205</v>
      </c>
      <c r="CJ333" s="813">
        <v>102</v>
      </c>
      <c r="CK333" s="814">
        <v>29</v>
      </c>
      <c r="CL333"/>
      <c r="CM333" s="1885"/>
      <c r="CN333" s="1336" t="s">
        <v>4287</v>
      </c>
      <c r="CO333" s="811" t="s">
        <v>4288</v>
      </c>
      <c r="CP333" s="812">
        <v>135</v>
      </c>
      <c r="CQ333" s="813">
        <v>233</v>
      </c>
      <c r="CR333" s="814">
        <v>144</v>
      </c>
      <c r="CT333" s="216">
        <v>1</v>
      </c>
    </row>
    <row r="334" spans="77:98">
      <c r="BY334" s="1124"/>
      <c r="BZ334" s="1970" t="s">
        <v>2797</v>
      </c>
      <c r="CA334" s="1971" t="s">
        <v>2798</v>
      </c>
      <c r="CB334" s="1976">
        <v>214</v>
      </c>
      <c r="CC334" s="1977">
        <v>214</v>
      </c>
      <c r="CD334" s="1978">
        <v>214</v>
      </c>
      <c r="CE334"/>
      <c r="CF334" s="1506"/>
      <c r="CG334" s="1341" t="s">
        <v>3546</v>
      </c>
      <c r="CH334" s="811" t="s">
        <v>3547</v>
      </c>
      <c r="CI334" s="812">
        <v>205</v>
      </c>
      <c r="CJ334" s="813">
        <v>102</v>
      </c>
      <c r="CK334" s="814">
        <v>0</v>
      </c>
      <c r="CL334"/>
      <c r="CM334" s="1886"/>
      <c r="CN334" s="1341" t="s">
        <v>4289</v>
      </c>
      <c r="CO334" s="811" t="s">
        <v>4290</v>
      </c>
      <c r="CP334" s="812">
        <v>144</v>
      </c>
      <c r="CQ334" s="813">
        <v>238</v>
      </c>
      <c r="CR334" s="814">
        <v>144</v>
      </c>
      <c r="CT334" s="216">
        <v>1</v>
      </c>
    </row>
    <row r="335" spans="77:98">
      <c r="BY335" s="1125"/>
      <c r="BZ335" s="1970" t="s">
        <v>2799</v>
      </c>
      <c r="CA335" s="1971" t="s">
        <v>2800</v>
      </c>
      <c r="CB335" s="1976">
        <v>217</v>
      </c>
      <c r="CC335" s="1977">
        <v>217</v>
      </c>
      <c r="CD335" s="1978">
        <v>217</v>
      </c>
      <c r="CE335"/>
      <c r="CF335" s="1507"/>
      <c r="CG335" s="1336" t="s">
        <v>3548</v>
      </c>
      <c r="CH335" s="811" t="s">
        <v>3549</v>
      </c>
      <c r="CI335" s="812">
        <v>190</v>
      </c>
      <c r="CJ335" s="813">
        <v>101</v>
      </c>
      <c r="CK335" s="814">
        <v>22</v>
      </c>
      <c r="CL335"/>
      <c r="CM335" s="1887"/>
      <c r="CN335" s="1341" t="s">
        <v>4291</v>
      </c>
      <c r="CO335" s="811" t="s">
        <v>4292</v>
      </c>
      <c r="CP335" s="812">
        <v>193</v>
      </c>
      <c r="CQ335" s="813">
        <v>205</v>
      </c>
      <c r="CR335" s="814">
        <v>193</v>
      </c>
      <c r="CT335" s="216">
        <v>1</v>
      </c>
    </row>
    <row r="336" spans="77:98">
      <c r="BY336" s="1126"/>
      <c r="BZ336" s="1970" t="s">
        <v>2801</v>
      </c>
      <c r="CA336" s="1971" t="s">
        <v>2802</v>
      </c>
      <c r="CB336" s="1976">
        <v>219</v>
      </c>
      <c r="CC336" s="1977">
        <v>219</v>
      </c>
      <c r="CD336" s="1978">
        <v>219</v>
      </c>
      <c r="CE336"/>
      <c r="CF336" s="1508"/>
      <c r="CG336" s="1341" t="s">
        <v>3550</v>
      </c>
      <c r="CH336" s="811" t="s">
        <v>3551</v>
      </c>
      <c r="CI336" s="812">
        <v>184</v>
      </c>
      <c r="CJ336" s="813">
        <v>115</v>
      </c>
      <c r="CK336" s="814">
        <v>51</v>
      </c>
      <c r="CL336"/>
      <c r="CM336" s="1888"/>
      <c r="CN336" s="1341" t="s">
        <v>4293</v>
      </c>
      <c r="CO336" s="811" t="s">
        <v>4294</v>
      </c>
      <c r="CP336" s="812">
        <v>152</v>
      </c>
      <c r="CQ336" s="813">
        <v>251</v>
      </c>
      <c r="CR336" s="814">
        <v>152</v>
      </c>
      <c r="CT336" s="216">
        <v>1</v>
      </c>
    </row>
    <row r="337" spans="77:98">
      <c r="BY337" s="1127"/>
      <c r="BZ337" s="1970" t="s">
        <v>2803</v>
      </c>
      <c r="CA337" s="1971" t="s">
        <v>2804</v>
      </c>
      <c r="CB337" s="1976">
        <v>220</v>
      </c>
      <c r="CC337" s="1977">
        <v>220</v>
      </c>
      <c r="CD337" s="1978">
        <v>220</v>
      </c>
      <c r="CE337"/>
      <c r="CF337" s="1509"/>
      <c r="CG337" s="1336" t="s">
        <v>3552</v>
      </c>
      <c r="CH337" s="811" t="s">
        <v>3553</v>
      </c>
      <c r="CI337" s="812">
        <v>151</v>
      </c>
      <c r="CJ337" s="813">
        <v>127</v>
      </c>
      <c r="CK337" s="814">
        <v>115</v>
      </c>
      <c r="CL337"/>
      <c r="CM337" s="1889"/>
      <c r="CN337" s="1341" t="s">
        <v>4295</v>
      </c>
      <c r="CO337" s="811" t="s">
        <v>4296</v>
      </c>
      <c r="CP337" s="812">
        <v>180</v>
      </c>
      <c r="CQ337" s="813">
        <v>238</v>
      </c>
      <c r="CR337" s="814">
        <v>180</v>
      </c>
      <c r="CT337" s="216">
        <v>1</v>
      </c>
    </row>
    <row r="338" spans="77:98">
      <c r="BY338" s="1128"/>
      <c r="BZ338" s="1970" t="s">
        <v>2805</v>
      </c>
      <c r="CA338" s="1971" t="s">
        <v>2806</v>
      </c>
      <c r="CB338" s="1976">
        <v>221</v>
      </c>
      <c r="CC338" s="1977">
        <v>221</v>
      </c>
      <c r="CD338" s="1978">
        <v>221</v>
      </c>
      <c r="CE338"/>
      <c r="CF338" s="1510"/>
      <c r="CG338" s="1336" t="s">
        <v>3554</v>
      </c>
      <c r="CH338" s="811" t="s">
        <v>3555</v>
      </c>
      <c r="CI338" s="812">
        <v>174</v>
      </c>
      <c r="CJ338" s="813">
        <v>105</v>
      </c>
      <c r="CK338" s="814">
        <v>56</v>
      </c>
      <c r="CL338"/>
      <c r="CM338" s="1890"/>
      <c r="CN338" s="1341" t="s">
        <v>4297</v>
      </c>
      <c r="CO338" s="811" t="s">
        <v>4298</v>
      </c>
      <c r="CP338" s="812">
        <v>154</v>
      </c>
      <c r="CQ338" s="813">
        <v>255</v>
      </c>
      <c r="CR338" s="814">
        <v>154</v>
      </c>
      <c r="CT338" s="216">
        <v>1</v>
      </c>
    </row>
    <row r="339" spans="77:98">
      <c r="BY339" s="1129"/>
      <c r="BZ339" s="1970" t="s">
        <v>2807</v>
      </c>
      <c r="CA339" s="1971" t="s">
        <v>2808</v>
      </c>
      <c r="CB339" s="1976">
        <v>222</v>
      </c>
      <c r="CC339" s="1977">
        <v>222</v>
      </c>
      <c r="CD339" s="1978">
        <v>222</v>
      </c>
      <c r="CE339"/>
      <c r="CF339" s="1511"/>
      <c r="CG339" s="1336" t="s">
        <v>3556</v>
      </c>
      <c r="CH339" s="811" t="s">
        <v>3557</v>
      </c>
      <c r="CI339" s="812">
        <v>179</v>
      </c>
      <c r="CJ339" s="813">
        <v>103</v>
      </c>
      <c r="CK339" s="814">
        <v>0</v>
      </c>
      <c r="CL339"/>
      <c r="CM339" s="1891"/>
      <c r="CN339" s="1341" t="s">
        <v>4299</v>
      </c>
      <c r="CO339" s="811" t="s">
        <v>4300</v>
      </c>
      <c r="CP339" s="812">
        <v>193</v>
      </c>
      <c r="CQ339" s="813">
        <v>255</v>
      </c>
      <c r="CR339" s="814">
        <v>193</v>
      </c>
      <c r="CT339" s="216">
        <v>1</v>
      </c>
    </row>
    <row r="340" spans="77:98">
      <c r="BY340" s="1130"/>
      <c r="BZ340" s="1970" t="s">
        <v>2809</v>
      </c>
      <c r="CA340" s="1971" t="s">
        <v>2810</v>
      </c>
      <c r="CB340" s="1976">
        <v>224</v>
      </c>
      <c r="CC340" s="1977">
        <v>224</v>
      </c>
      <c r="CD340" s="1978">
        <v>224</v>
      </c>
      <c r="CE340"/>
      <c r="CF340" s="1512"/>
      <c r="CG340" s="1336" t="s">
        <v>3558</v>
      </c>
      <c r="CH340" s="811" t="s">
        <v>3559</v>
      </c>
      <c r="CI340" s="812">
        <v>174</v>
      </c>
      <c r="CJ340" s="813">
        <v>100</v>
      </c>
      <c r="CK340" s="814">
        <v>45</v>
      </c>
      <c r="CL340"/>
      <c r="CM340" s="1892"/>
      <c r="CN340" s="1341" t="s">
        <v>4301</v>
      </c>
      <c r="CO340" s="811" t="s">
        <v>4302</v>
      </c>
      <c r="CP340" s="812">
        <v>224</v>
      </c>
      <c r="CQ340" s="813">
        <v>238</v>
      </c>
      <c r="CR340" s="814">
        <v>224</v>
      </c>
      <c r="CT340" s="216">
        <v>1</v>
      </c>
    </row>
    <row r="341" spans="77:98">
      <c r="BY341" s="1131"/>
      <c r="BZ341" s="1970" t="s">
        <v>2811</v>
      </c>
      <c r="CA341" s="1971" t="s">
        <v>2812</v>
      </c>
      <c r="CB341" s="1976">
        <v>227</v>
      </c>
      <c r="CC341" s="1977">
        <v>227</v>
      </c>
      <c r="CD341" s="1978">
        <v>227</v>
      </c>
      <c r="CE341"/>
      <c r="CF341" s="1513"/>
      <c r="CG341" s="1336" t="s">
        <v>3560</v>
      </c>
      <c r="CH341" s="811" t="s">
        <v>3561</v>
      </c>
      <c r="CI341" s="812">
        <v>167</v>
      </c>
      <c r="CJ341" s="813">
        <v>103</v>
      </c>
      <c r="CK341" s="814">
        <v>38</v>
      </c>
      <c r="CL341"/>
      <c r="CM341" s="1893"/>
      <c r="CN341" s="1341" t="s">
        <v>4303</v>
      </c>
      <c r="CO341" s="811" t="s">
        <v>4304</v>
      </c>
      <c r="CP341" s="812">
        <v>240</v>
      </c>
      <c r="CQ341" s="813">
        <v>255</v>
      </c>
      <c r="CR341" s="814">
        <v>240</v>
      </c>
      <c r="CT341" s="216">
        <v>1</v>
      </c>
    </row>
    <row r="342" spans="77:98">
      <c r="BY342" s="1132"/>
      <c r="BZ342" s="1970" t="s">
        <v>2813</v>
      </c>
      <c r="CA342" s="1971" t="s">
        <v>2814</v>
      </c>
      <c r="CB342" s="1976">
        <v>229</v>
      </c>
      <c r="CC342" s="1977">
        <v>229</v>
      </c>
      <c r="CD342" s="1978">
        <v>229</v>
      </c>
      <c r="CE342"/>
      <c r="CF342" s="1514"/>
      <c r="CG342" s="1341" t="s">
        <v>3562</v>
      </c>
      <c r="CH342" s="811" t="s">
        <v>3563</v>
      </c>
      <c r="CI342" s="812">
        <v>151</v>
      </c>
      <c r="CJ342" s="813">
        <v>105</v>
      </c>
      <c r="CK342" s="814">
        <v>79</v>
      </c>
      <c r="CL342"/>
      <c r="CM342" s="1894"/>
      <c r="CN342" s="1341" t="s">
        <v>4305</v>
      </c>
      <c r="CO342" s="811" t="s">
        <v>4306</v>
      </c>
      <c r="CP342" s="812">
        <v>155</v>
      </c>
      <c r="CQ342" s="813">
        <v>205</v>
      </c>
      <c r="CR342" s="814">
        <v>155</v>
      </c>
      <c r="CT342" s="216">
        <v>1</v>
      </c>
    </row>
    <row r="343" spans="77:98">
      <c r="BY343" s="1133"/>
      <c r="BZ343" s="1970" t="s">
        <v>2815</v>
      </c>
      <c r="CA343" s="1971" t="s">
        <v>2816</v>
      </c>
      <c r="CB343" s="1976">
        <v>232</v>
      </c>
      <c r="CC343" s="1977">
        <v>232</v>
      </c>
      <c r="CD343" s="1978">
        <v>232</v>
      </c>
      <c r="CE343"/>
      <c r="CF343" s="1515"/>
      <c r="CG343" s="1336" t="s">
        <v>3564</v>
      </c>
      <c r="CH343" s="811" t="s">
        <v>3565</v>
      </c>
      <c r="CI343" s="812">
        <v>167</v>
      </c>
      <c r="CJ343" s="813">
        <v>85</v>
      </c>
      <c r="CK343" s="814">
        <v>2</v>
      </c>
      <c r="CL343"/>
      <c r="CM343" s="1895"/>
      <c r="CN343" s="1341" t="s">
        <v>4307</v>
      </c>
      <c r="CO343" s="811" t="s">
        <v>4308</v>
      </c>
      <c r="CP343" s="812">
        <v>9</v>
      </c>
      <c r="CQ343" s="813">
        <v>249</v>
      </c>
      <c r="CR343" s="814">
        <v>17</v>
      </c>
      <c r="CT343" s="216">
        <v>1</v>
      </c>
    </row>
    <row r="344" spans="77:98">
      <c r="BY344" s="1134"/>
      <c r="BZ344" s="1970" t="s">
        <v>2817</v>
      </c>
      <c r="CA344" s="1971" t="s">
        <v>2818</v>
      </c>
      <c r="CB344" s="1976">
        <v>235</v>
      </c>
      <c r="CC344" s="1977">
        <v>235</v>
      </c>
      <c r="CD344" s="1978">
        <v>235</v>
      </c>
      <c r="CE344"/>
      <c r="CF344" s="1516"/>
      <c r="CG344" s="1336" t="s">
        <v>3566</v>
      </c>
      <c r="CH344" s="811" t="s">
        <v>3567</v>
      </c>
      <c r="CI344" s="812">
        <v>159</v>
      </c>
      <c r="CJ344" s="813">
        <v>85</v>
      </c>
      <c r="CK344" s="814">
        <v>30</v>
      </c>
      <c r="CL344"/>
      <c r="CM344" s="1896"/>
      <c r="CN344" s="1336" t="s">
        <v>4309</v>
      </c>
      <c r="CO344" s="811" t="s">
        <v>4310</v>
      </c>
      <c r="CP344" s="812">
        <v>58</v>
      </c>
      <c r="CQ344" s="813">
        <v>242</v>
      </c>
      <c r="CR344" s="814">
        <v>75</v>
      </c>
      <c r="CT344" s="216">
        <v>1</v>
      </c>
    </row>
    <row r="345" spans="77:98">
      <c r="BY345" s="1135"/>
      <c r="BZ345" s="1972" t="s">
        <v>2819</v>
      </c>
      <c r="CA345" s="1971" t="s">
        <v>2820</v>
      </c>
      <c r="CB345" s="1976">
        <v>237</v>
      </c>
      <c r="CC345" s="1977">
        <v>237</v>
      </c>
      <c r="CD345" s="1978">
        <v>237</v>
      </c>
      <c r="CE345"/>
      <c r="CF345" s="1517"/>
      <c r="CG345" s="1336" t="s">
        <v>3568</v>
      </c>
      <c r="CH345" s="811" t="s">
        <v>3569</v>
      </c>
      <c r="CI345" s="812">
        <v>152</v>
      </c>
      <c r="CJ345" s="813">
        <v>87</v>
      </c>
      <c r="CK345" s="814">
        <v>23</v>
      </c>
      <c r="CL345"/>
      <c r="CM345" s="1897"/>
      <c r="CN345" s="1336" t="s">
        <v>4311</v>
      </c>
      <c r="CO345" s="811" t="s">
        <v>4312</v>
      </c>
      <c r="CP345" s="812">
        <v>131</v>
      </c>
      <c r="CQ345" s="813">
        <v>211</v>
      </c>
      <c r="CR345" s="814">
        <v>125</v>
      </c>
      <c r="CT345" s="216">
        <v>1</v>
      </c>
    </row>
    <row r="346" spans="77:98">
      <c r="BY346" s="1136"/>
      <c r="BZ346" s="1970" t="s">
        <v>2821</v>
      </c>
      <c r="CA346" s="1971" t="s">
        <v>2822</v>
      </c>
      <c r="CB346" s="1976">
        <v>238</v>
      </c>
      <c r="CC346" s="1977">
        <v>238</v>
      </c>
      <c r="CD346" s="1978">
        <v>238</v>
      </c>
      <c r="CE346"/>
      <c r="CF346" s="1518"/>
      <c r="CG346" s="1336" t="s">
        <v>3570</v>
      </c>
      <c r="CH346" s="811" t="s">
        <v>3571</v>
      </c>
      <c r="CI346" s="812">
        <v>149</v>
      </c>
      <c r="CJ346" s="813">
        <v>86</v>
      </c>
      <c r="CK346" s="814">
        <v>40</v>
      </c>
      <c r="CL346"/>
      <c r="CM346" s="1898"/>
      <c r="CN346" s="1336" t="s">
        <v>4313</v>
      </c>
      <c r="CO346" s="811" t="s">
        <v>4314</v>
      </c>
      <c r="CP346" s="812">
        <v>147</v>
      </c>
      <c r="CQ346" s="813">
        <v>197</v>
      </c>
      <c r="CR346" s="814">
        <v>146</v>
      </c>
      <c r="CT346" s="216">
        <v>1</v>
      </c>
    </row>
    <row r="347" spans="77:98">
      <c r="BY347" s="1137"/>
      <c r="BZ347" s="1972" t="s">
        <v>2823</v>
      </c>
      <c r="CA347" s="1971" t="s">
        <v>2824</v>
      </c>
      <c r="CB347" s="1976">
        <v>239</v>
      </c>
      <c r="CC347" s="1977">
        <v>239</v>
      </c>
      <c r="CD347" s="1978">
        <v>239</v>
      </c>
      <c r="CE347"/>
      <c r="CF347" s="1519"/>
      <c r="CG347" s="1336" t="s">
        <v>3572</v>
      </c>
      <c r="CH347" s="811" t="s">
        <v>3573</v>
      </c>
      <c r="CI347" s="812">
        <v>142</v>
      </c>
      <c r="CJ347" s="813">
        <v>84</v>
      </c>
      <c r="CK347" s="814">
        <v>52</v>
      </c>
      <c r="CL347"/>
      <c r="CM347" s="1899"/>
      <c r="CN347" s="1341" t="s">
        <v>4315</v>
      </c>
      <c r="CO347" s="811" t="s">
        <v>4316</v>
      </c>
      <c r="CP347" s="812">
        <v>0</v>
      </c>
      <c r="CQ347" s="813">
        <v>238</v>
      </c>
      <c r="CR347" s="814">
        <v>0</v>
      </c>
      <c r="CT347" s="216">
        <v>1</v>
      </c>
    </row>
    <row r="348" spans="77:98">
      <c r="BY348" s="1138"/>
      <c r="BZ348" s="1970" t="s">
        <v>2825</v>
      </c>
      <c r="CA348" s="1971" t="s">
        <v>2826</v>
      </c>
      <c r="CB348" s="1976">
        <v>240</v>
      </c>
      <c r="CC348" s="1977">
        <v>240</v>
      </c>
      <c r="CD348" s="1978">
        <v>240</v>
      </c>
      <c r="CE348"/>
      <c r="CF348" s="1520"/>
      <c r="CG348" s="1341" t="s">
        <v>3574</v>
      </c>
      <c r="CH348" s="811" t="s">
        <v>3575</v>
      </c>
      <c r="CI348" s="812">
        <v>133</v>
      </c>
      <c r="CJ348" s="813">
        <v>94</v>
      </c>
      <c r="CK348" s="814">
        <v>66</v>
      </c>
      <c r="CL348"/>
      <c r="CM348" s="1900"/>
      <c r="CN348" s="1341" t="s">
        <v>4317</v>
      </c>
      <c r="CO348" s="811" t="s">
        <v>4318</v>
      </c>
      <c r="CP348" s="812">
        <v>124</v>
      </c>
      <c r="CQ348" s="813">
        <v>205</v>
      </c>
      <c r="CR348" s="814">
        <v>124</v>
      </c>
      <c r="CT348" s="216">
        <v>1</v>
      </c>
    </row>
    <row r="349" spans="77:98">
      <c r="BY349" s="1139"/>
      <c r="BZ349" s="1970" t="s">
        <v>2827</v>
      </c>
      <c r="CA349" s="1971" t="s">
        <v>2828</v>
      </c>
      <c r="CB349" s="1976">
        <v>242</v>
      </c>
      <c r="CC349" s="1977">
        <v>242</v>
      </c>
      <c r="CD349" s="1978">
        <v>242</v>
      </c>
      <c r="CE349"/>
      <c r="CF349" s="1521"/>
      <c r="CG349" s="1336" t="s">
        <v>3576</v>
      </c>
      <c r="CH349" s="811" t="s">
        <v>3577</v>
      </c>
      <c r="CI349" s="812">
        <v>132</v>
      </c>
      <c r="CJ349" s="813">
        <v>90</v>
      </c>
      <c r="CK349" s="814">
        <v>59</v>
      </c>
      <c r="CL349"/>
      <c r="CM349" s="1901"/>
      <c r="CN349" s="1341" t="s">
        <v>4319</v>
      </c>
      <c r="CO349" s="811" t="s">
        <v>4320</v>
      </c>
      <c r="CP349" s="812">
        <v>143</v>
      </c>
      <c r="CQ349" s="813">
        <v>188</v>
      </c>
      <c r="CR349" s="814">
        <v>143</v>
      </c>
      <c r="CT349" s="216">
        <v>1</v>
      </c>
    </row>
    <row r="350" spans="77:98">
      <c r="BY350" s="1140"/>
      <c r="BZ350" s="1970" t="s">
        <v>2829</v>
      </c>
      <c r="CA350" s="1971" t="s">
        <v>2830</v>
      </c>
      <c r="CB350" s="1976">
        <v>245</v>
      </c>
      <c r="CC350" s="1977">
        <v>245</v>
      </c>
      <c r="CD350" s="1978">
        <v>245</v>
      </c>
      <c r="CE350"/>
      <c r="CF350" s="1522"/>
      <c r="CG350" s="1341" t="s">
        <v>3578</v>
      </c>
      <c r="CH350" s="811" t="s">
        <v>3579</v>
      </c>
      <c r="CI350" s="812">
        <v>139</v>
      </c>
      <c r="CJ350" s="813">
        <v>69</v>
      </c>
      <c r="CK350" s="814">
        <v>19</v>
      </c>
      <c r="CL350"/>
      <c r="CM350" s="1902"/>
      <c r="CN350" s="1336" t="s">
        <v>4321</v>
      </c>
      <c r="CO350" s="811" t="s">
        <v>4322</v>
      </c>
      <c r="CP350" s="812">
        <v>149</v>
      </c>
      <c r="CQ350" s="813">
        <v>165</v>
      </c>
      <c r="CR350" s="814">
        <v>149</v>
      </c>
      <c r="CT350" s="216">
        <v>1</v>
      </c>
    </row>
    <row r="351" spans="77:98">
      <c r="BY351" s="1141"/>
      <c r="BZ351" s="1970" t="s">
        <v>2831</v>
      </c>
      <c r="CA351" s="1971" t="s">
        <v>2832</v>
      </c>
      <c r="CB351" s="1976">
        <v>247</v>
      </c>
      <c r="CC351" s="1977">
        <v>247</v>
      </c>
      <c r="CD351" s="1978">
        <v>247</v>
      </c>
      <c r="CE351"/>
      <c r="CF351" s="1523"/>
      <c r="CG351" s="1341" t="s">
        <v>3580</v>
      </c>
      <c r="CH351" s="811" t="s">
        <v>3581</v>
      </c>
      <c r="CI351" s="812">
        <v>139</v>
      </c>
      <c r="CJ351" s="813">
        <v>69</v>
      </c>
      <c r="CK351" s="814">
        <v>0</v>
      </c>
      <c r="CL351"/>
      <c r="CM351" s="1903"/>
      <c r="CN351" s="1341" t="s">
        <v>4323</v>
      </c>
      <c r="CO351" s="811" t="s">
        <v>4324</v>
      </c>
      <c r="CP351" s="812">
        <v>50</v>
      </c>
      <c r="CQ351" s="813">
        <v>205</v>
      </c>
      <c r="CR351" s="814">
        <v>50</v>
      </c>
      <c r="CT351" s="216">
        <v>1</v>
      </c>
    </row>
    <row r="352" spans="77:98">
      <c r="BY352" s="1142"/>
      <c r="BZ352" s="1970" t="s">
        <v>2833</v>
      </c>
      <c r="CA352" s="1971" t="s">
        <v>2834</v>
      </c>
      <c r="CB352" s="1976">
        <v>250</v>
      </c>
      <c r="CC352" s="1977">
        <v>250</v>
      </c>
      <c r="CD352" s="1978">
        <v>250</v>
      </c>
      <c r="CE352"/>
      <c r="CF352" s="1524"/>
      <c r="CG352" s="1336" t="s">
        <v>3582</v>
      </c>
      <c r="CH352" s="811" t="s">
        <v>3583</v>
      </c>
      <c r="CI352" s="812">
        <v>128</v>
      </c>
      <c r="CJ352" s="813">
        <v>70</v>
      </c>
      <c r="CK352" s="814">
        <v>27</v>
      </c>
      <c r="CL352"/>
      <c r="CM352" s="1904"/>
      <c r="CN352" s="1341" t="s">
        <v>4325</v>
      </c>
      <c r="CO352" s="811" t="s">
        <v>4326</v>
      </c>
      <c r="CP352" s="812">
        <v>0</v>
      </c>
      <c r="CQ352" s="813">
        <v>205</v>
      </c>
      <c r="CR352" s="814">
        <v>0</v>
      </c>
      <c r="CT352" s="216">
        <v>1</v>
      </c>
    </row>
    <row r="353" spans="77:98">
      <c r="BY353" s="1143"/>
      <c r="BZ353" s="1970" t="s">
        <v>2835</v>
      </c>
      <c r="CA353" s="1971" t="s">
        <v>2836</v>
      </c>
      <c r="CB353" s="1976">
        <v>252</v>
      </c>
      <c r="CC353" s="1977">
        <v>252</v>
      </c>
      <c r="CD353" s="1978">
        <v>252</v>
      </c>
      <c r="CE353"/>
      <c r="CF353" s="1525"/>
      <c r="CG353" s="1336" t="s">
        <v>3584</v>
      </c>
      <c r="CH353" s="811" t="s">
        <v>3585</v>
      </c>
      <c r="CI353" s="812">
        <v>111</v>
      </c>
      <c r="CJ353" s="813">
        <v>78</v>
      </c>
      <c r="CK353" s="814">
        <v>55</v>
      </c>
      <c r="CL353"/>
      <c r="CM353" s="1905"/>
      <c r="CN353" s="1336" t="s">
        <v>4327</v>
      </c>
      <c r="CO353" s="811" t="s">
        <v>4328</v>
      </c>
      <c r="CP353" s="812">
        <v>52</v>
      </c>
      <c r="CQ353" s="813">
        <v>201</v>
      </c>
      <c r="CR353" s="814">
        <v>36</v>
      </c>
      <c r="CT353" s="216">
        <v>1</v>
      </c>
    </row>
    <row r="354" spans="77:98">
      <c r="BY354" s="1144"/>
      <c r="BZ354" s="1972" t="s">
        <v>2837</v>
      </c>
      <c r="CA354" s="1971" t="s">
        <v>2838</v>
      </c>
      <c r="CB354" s="1976">
        <v>254</v>
      </c>
      <c r="CC354" s="1977">
        <v>254</v>
      </c>
      <c r="CD354" s="1978">
        <v>254</v>
      </c>
      <c r="CE354"/>
      <c r="CF354" s="1526"/>
      <c r="CG354" s="1336" t="s">
        <v>3586</v>
      </c>
      <c r="CH354" s="811" t="s">
        <v>3587</v>
      </c>
      <c r="CI354" s="812">
        <v>99</v>
      </c>
      <c r="CJ354" s="813">
        <v>81</v>
      </c>
      <c r="CK354" s="814">
        <v>71</v>
      </c>
      <c r="CL354"/>
      <c r="CM354" s="1906"/>
      <c r="CN354" s="1341" t="s">
        <v>4329</v>
      </c>
      <c r="CO354" s="811" t="s">
        <v>4330</v>
      </c>
      <c r="CP354" s="812">
        <v>131</v>
      </c>
      <c r="CQ354" s="813">
        <v>139</v>
      </c>
      <c r="CR354" s="814">
        <v>131</v>
      </c>
      <c r="CT354" s="216">
        <v>1</v>
      </c>
    </row>
    <row r="355" spans="77:98">
      <c r="BY355" s="1145"/>
      <c r="BZ355" s="1970" t="s">
        <v>2839</v>
      </c>
      <c r="CA355" s="1971" t="s">
        <v>2840</v>
      </c>
      <c r="CB355" s="1976">
        <v>184</v>
      </c>
      <c r="CC355" s="1977">
        <v>184</v>
      </c>
      <c r="CD355" s="1978">
        <v>184</v>
      </c>
      <c r="CE355"/>
      <c r="CF355" s="1527"/>
      <c r="CG355" s="1341" t="s">
        <v>3588</v>
      </c>
      <c r="CH355" s="811" t="s">
        <v>3589</v>
      </c>
      <c r="CI355" s="812">
        <v>107</v>
      </c>
      <c r="CJ355" s="813">
        <v>66</v>
      </c>
      <c r="CK355" s="814">
        <v>38</v>
      </c>
      <c r="CL355"/>
      <c r="CM355" s="1907"/>
      <c r="CN355" s="1336" t="s">
        <v>4331</v>
      </c>
      <c r="CO355" s="811" t="s">
        <v>4332</v>
      </c>
      <c r="CP355" s="812">
        <v>103</v>
      </c>
      <c r="CQ355" s="813">
        <v>146</v>
      </c>
      <c r="CR355" s="814">
        <v>103</v>
      </c>
      <c r="CT355" s="216">
        <v>1</v>
      </c>
    </row>
    <row r="356" spans="77:98">
      <c r="BY356" s="1146"/>
      <c r="BZ356" s="1970" t="s">
        <v>2841</v>
      </c>
      <c r="CA356" s="1971" t="s">
        <v>2842</v>
      </c>
      <c r="CB356" s="1976">
        <v>181</v>
      </c>
      <c r="CC356" s="1977">
        <v>181</v>
      </c>
      <c r="CD356" s="1978">
        <v>181</v>
      </c>
      <c r="CE356"/>
      <c r="CF356" s="1528"/>
      <c r="CG356" s="1341" t="s">
        <v>3590</v>
      </c>
      <c r="CH356" s="811" t="s">
        <v>3591</v>
      </c>
      <c r="CI356" s="812">
        <v>92</v>
      </c>
      <c r="CJ356" s="813">
        <v>64</v>
      </c>
      <c r="CK356" s="814">
        <v>51</v>
      </c>
      <c r="CL356"/>
      <c r="CM356" s="1908"/>
      <c r="CN356" s="1341" t="s">
        <v>4333</v>
      </c>
      <c r="CO356" s="811" t="s">
        <v>4334</v>
      </c>
      <c r="CP356" s="812">
        <v>105</v>
      </c>
      <c r="CQ356" s="813">
        <v>139</v>
      </c>
      <c r="CR356" s="814">
        <v>105</v>
      </c>
      <c r="CT356" s="216">
        <v>1</v>
      </c>
    </row>
    <row r="357" spans="77:98">
      <c r="BY357" s="1147"/>
      <c r="BZ357" s="1970" t="s">
        <v>2843</v>
      </c>
      <c r="CA357" s="1971" t="s">
        <v>2844</v>
      </c>
      <c r="CB357" s="1976">
        <v>179</v>
      </c>
      <c r="CC357" s="1977">
        <v>179</v>
      </c>
      <c r="CD357" s="1978">
        <v>179</v>
      </c>
      <c r="CE357"/>
      <c r="CF357" s="1529"/>
      <c r="CG357" s="1336" t="s">
        <v>3592</v>
      </c>
      <c r="CH357" s="811" t="s">
        <v>3593</v>
      </c>
      <c r="CI357" s="812">
        <v>90</v>
      </c>
      <c r="CJ357" s="813">
        <v>58</v>
      </c>
      <c r="CK357" s="814">
        <v>34</v>
      </c>
      <c r="CL357"/>
      <c r="CM357" s="1909"/>
      <c r="CN357" s="1336" t="s">
        <v>4335</v>
      </c>
      <c r="CO357" s="811" t="s">
        <v>4336</v>
      </c>
      <c r="CP357" s="812">
        <v>68</v>
      </c>
      <c r="CQ357" s="813">
        <v>148</v>
      </c>
      <c r="CR357" s="814">
        <v>74</v>
      </c>
      <c r="CT357" s="216">
        <v>1</v>
      </c>
    </row>
    <row r="358" spans="77:98">
      <c r="BY358" s="1148"/>
      <c r="BZ358" s="1970" t="s">
        <v>2845</v>
      </c>
      <c r="CA358" s="1971" t="s">
        <v>2846</v>
      </c>
      <c r="CB358" s="1976">
        <v>176</v>
      </c>
      <c r="CC358" s="1977">
        <v>176</v>
      </c>
      <c r="CD358" s="1978">
        <v>176</v>
      </c>
      <c r="CE358"/>
      <c r="CF358" s="1530"/>
      <c r="CG358" s="1341" t="s">
        <v>3594</v>
      </c>
      <c r="CH358" s="811" t="s">
        <v>3595</v>
      </c>
      <c r="CI358" s="812">
        <v>92</v>
      </c>
      <c r="CJ358" s="813">
        <v>51</v>
      </c>
      <c r="CK358" s="814">
        <v>23</v>
      </c>
      <c r="CL358"/>
      <c r="CM358" s="1910"/>
      <c r="CN358" s="1341" t="s">
        <v>4337</v>
      </c>
      <c r="CO358" s="811" t="s">
        <v>4338</v>
      </c>
      <c r="CP358" s="812">
        <v>84</v>
      </c>
      <c r="CQ358" s="813">
        <v>139</v>
      </c>
      <c r="CR358" s="814">
        <v>84</v>
      </c>
      <c r="CT358" s="216">
        <v>1</v>
      </c>
    </row>
    <row r="359" spans="77:98">
      <c r="BY359" s="1149"/>
      <c r="BZ359" s="1972" t="s">
        <v>2847</v>
      </c>
      <c r="CA359" s="1971" t="s">
        <v>2848</v>
      </c>
      <c r="CB359" s="1976">
        <v>175</v>
      </c>
      <c r="CC359" s="1977">
        <v>175</v>
      </c>
      <c r="CD359" s="1978">
        <v>175</v>
      </c>
      <c r="CE359"/>
      <c r="CF359" s="1531"/>
      <c r="CG359" s="1336" t="s">
        <v>3596</v>
      </c>
      <c r="CH359" s="811" t="s">
        <v>3597</v>
      </c>
      <c r="CI359" s="812">
        <v>89</v>
      </c>
      <c r="CJ359" s="813">
        <v>51</v>
      </c>
      <c r="CK359" s="814">
        <v>25</v>
      </c>
      <c r="CL359"/>
      <c r="CM359" s="1911"/>
      <c r="CN359" s="1336" t="s">
        <v>4339</v>
      </c>
      <c r="CO359" s="811" t="s">
        <v>4340</v>
      </c>
      <c r="CP359" s="812">
        <v>20</v>
      </c>
      <c r="CQ359" s="813">
        <v>148</v>
      </c>
      <c r="CR359" s="814">
        <v>20</v>
      </c>
      <c r="CT359" s="216">
        <v>1</v>
      </c>
    </row>
    <row r="360" spans="77:98">
      <c r="BY360" s="1150"/>
      <c r="BZ360" s="1970" t="s">
        <v>2849</v>
      </c>
      <c r="CA360" s="1971" t="s">
        <v>2850</v>
      </c>
      <c r="CB360" s="1976">
        <v>173</v>
      </c>
      <c r="CC360" s="1977">
        <v>173</v>
      </c>
      <c r="CD360" s="1978">
        <v>173</v>
      </c>
      <c r="CE360"/>
      <c r="CF360" s="1532"/>
      <c r="CG360" s="1336" t="s">
        <v>3598</v>
      </c>
      <c r="CH360" s="811" t="s">
        <v>3599</v>
      </c>
      <c r="CI360" s="812">
        <v>88</v>
      </c>
      <c r="CJ360" s="813">
        <v>41</v>
      </c>
      <c r="CK360" s="814">
        <v>0</v>
      </c>
      <c r="CL360"/>
      <c r="CM360" s="1912"/>
      <c r="CN360" s="1336" t="s">
        <v>4341</v>
      </c>
      <c r="CO360" s="811" t="s">
        <v>4342</v>
      </c>
      <c r="CP360" s="812">
        <v>35</v>
      </c>
      <c r="CQ360" s="813">
        <v>142</v>
      </c>
      <c r="CR360" s="814">
        <v>35</v>
      </c>
      <c r="CT360" s="216">
        <v>1</v>
      </c>
    </row>
    <row r="361" spans="77:98">
      <c r="BY361" s="1151"/>
      <c r="BZ361" s="1970" t="s">
        <v>2851</v>
      </c>
      <c r="CA361" s="1971" t="s">
        <v>2852</v>
      </c>
      <c r="CB361" s="1976">
        <v>171</v>
      </c>
      <c r="CC361" s="1977">
        <v>171</v>
      </c>
      <c r="CD361" s="1978">
        <v>171</v>
      </c>
      <c r="CE361"/>
      <c r="CF361" s="1533"/>
      <c r="CG361" s="1336" t="s">
        <v>3600</v>
      </c>
      <c r="CH361" s="811" t="s">
        <v>3601</v>
      </c>
      <c r="CI361" s="812">
        <v>62</v>
      </c>
      <c r="CJ361" s="813">
        <v>50</v>
      </c>
      <c r="CK361" s="814">
        <v>44</v>
      </c>
      <c r="CL361"/>
      <c r="CM361" s="1913"/>
      <c r="CN361" s="1341" t="s">
        <v>4343</v>
      </c>
      <c r="CO361" s="811" t="s">
        <v>4344</v>
      </c>
      <c r="CP361" s="812">
        <v>34</v>
      </c>
      <c r="CQ361" s="813">
        <v>139</v>
      </c>
      <c r="CR361" s="814">
        <v>34</v>
      </c>
      <c r="CT361" s="216">
        <v>1</v>
      </c>
    </row>
    <row r="362" spans="77:98">
      <c r="BY362" s="1152"/>
      <c r="BZ362" s="1970" t="s">
        <v>2853</v>
      </c>
      <c r="CA362" s="1971" t="s">
        <v>2854</v>
      </c>
      <c r="CB362" s="1976">
        <v>168</v>
      </c>
      <c r="CC362" s="1977">
        <v>168</v>
      </c>
      <c r="CD362" s="1978">
        <v>168</v>
      </c>
      <c r="CE362"/>
      <c r="CF362" s="1534"/>
      <c r="CG362" s="1336" t="s">
        <v>3602</v>
      </c>
      <c r="CH362" s="811" t="s">
        <v>3603</v>
      </c>
      <c r="CI362" s="812">
        <v>66</v>
      </c>
      <c r="CJ362" s="813">
        <v>37</v>
      </c>
      <c r="CK362" s="814">
        <v>24</v>
      </c>
      <c r="CL362"/>
      <c r="CM362" s="1914"/>
      <c r="CN362" s="1341" t="s">
        <v>4345</v>
      </c>
      <c r="CO362" s="811" t="s">
        <v>4346</v>
      </c>
      <c r="CP362" s="812">
        <v>0</v>
      </c>
      <c r="CQ362" s="813">
        <v>139</v>
      </c>
      <c r="CR362" s="814">
        <v>0</v>
      </c>
      <c r="CT362" s="216">
        <v>1</v>
      </c>
    </row>
    <row r="363" spans="77:98">
      <c r="BY363" s="1153"/>
      <c r="BZ363" s="1970" t="s">
        <v>2855</v>
      </c>
      <c r="CA363" s="1971" t="s">
        <v>2856</v>
      </c>
      <c r="CB363" s="1976">
        <v>166</v>
      </c>
      <c r="CC363" s="1977">
        <v>166</v>
      </c>
      <c r="CD363" s="1978">
        <v>166</v>
      </c>
      <c r="CE363"/>
      <c r="CF363" s="1535"/>
      <c r="CG363" s="1336" t="s">
        <v>3604</v>
      </c>
      <c r="CH363" s="811" t="s">
        <v>3605</v>
      </c>
      <c r="CI363" s="812">
        <v>63</v>
      </c>
      <c r="CJ363" s="813">
        <v>34</v>
      </c>
      <c r="CK363" s="814">
        <v>4</v>
      </c>
      <c r="CL363"/>
      <c r="CM363" s="1915"/>
      <c r="CN363" s="1341" t="s">
        <v>4347</v>
      </c>
      <c r="CO363" s="811" t="s">
        <v>4348</v>
      </c>
      <c r="CP363" s="812">
        <v>0</v>
      </c>
      <c r="CQ363" s="813">
        <v>128</v>
      </c>
      <c r="CR363" s="814">
        <v>0</v>
      </c>
      <c r="CT363" s="216">
        <v>1</v>
      </c>
    </row>
    <row r="364" spans="77:98">
      <c r="BY364" s="1154"/>
      <c r="BZ364" s="1970" t="s">
        <v>2857</v>
      </c>
      <c r="CA364" s="1971" t="s">
        <v>2858</v>
      </c>
      <c r="CB364" s="1976">
        <v>163</v>
      </c>
      <c r="CC364" s="1977">
        <v>163</v>
      </c>
      <c r="CD364" s="1978">
        <v>163</v>
      </c>
      <c r="CE364"/>
      <c r="CF364" s="1536"/>
      <c r="CG364" s="1336" t="s">
        <v>3606</v>
      </c>
      <c r="CH364" s="811" t="s">
        <v>3607</v>
      </c>
      <c r="CI364" s="812">
        <v>40</v>
      </c>
      <c r="CJ364" s="813">
        <v>32</v>
      </c>
      <c r="CK364" s="814">
        <v>28</v>
      </c>
      <c r="CL364"/>
      <c r="CM364" s="1916"/>
      <c r="CN364" s="1341" t="s">
        <v>3643</v>
      </c>
      <c r="CO364" s="811" t="s">
        <v>4349</v>
      </c>
      <c r="CP364" s="812">
        <v>66</v>
      </c>
      <c r="CQ364" s="813">
        <v>111</v>
      </c>
      <c r="CR364" s="814">
        <v>66</v>
      </c>
      <c r="CT364" s="216">
        <v>1</v>
      </c>
    </row>
    <row r="365" spans="77:98">
      <c r="BY365" s="1155"/>
      <c r="BZ365" s="1970" t="s">
        <v>2859</v>
      </c>
      <c r="CA365" s="1971" t="s">
        <v>2860</v>
      </c>
      <c r="CB365" s="1976">
        <v>161</v>
      </c>
      <c r="CC365" s="1977">
        <v>161</v>
      </c>
      <c r="CD365" s="1978">
        <v>161</v>
      </c>
      <c r="CE365"/>
      <c r="CF365" s="1537"/>
      <c r="CG365" s="1336" t="s">
        <v>3608</v>
      </c>
      <c r="CH365" s="811" t="s">
        <v>3609</v>
      </c>
      <c r="CI365" s="812">
        <v>47</v>
      </c>
      <c r="CJ365" s="813">
        <v>27</v>
      </c>
      <c r="CK365" s="814">
        <v>12</v>
      </c>
      <c r="CL365"/>
      <c r="CM365" s="1917"/>
      <c r="CN365" s="1336" t="s">
        <v>4350</v>
      </c>
      <c r="CO365" s="811" t="s">
        <v>4351</v>
      </c>
      <c r="CP365" s="812">
        <v>34</v>
      </c>
      <c r="CQ365" s="813">
        <v>120</v>
      </c>
      <c r="CR365" s="814">
        <v>15</v>
      </c>
      <c r="CT365" s="216">
        <v>1</v>
      </c>
    </row>
    <row r="366" spans="77:98">
      <c r="BY366" s="1156"/>
      <c r="BZ366" s="1972" t="s">
        <v>2861</v>
      </c>
      <c r="CA366" s="1971" t="s">
        <v>2862</v>
      </c>
      <c r="CB366" s="1976">
        <v>158</v>
      </c>
      <c r="CC366" s="1977">
        <v>158</v>
      </c>
      <c r="CD366" s="1978">
        <v>158</v>
      </c>
      <c r="CE366"/>
      <c r="CF366" s="1538"/>
      <c r="CG366" s="1341" t="s">
        <v>3610</v>
      </c>
      <c r="CH366" s="811" t="s">
        <v>3611</v>
      </c>
      <c r="CI366" s="812">
        <v>127</v>
      </c>
      <c r="CJ366" s="813">
        <v>255</v>
      </c>
      <c r="CK366" s="814">
        <v>0</v>
      </c>
      <c r="CL366"/>
      <c r="CM366" s="1918"/>
      <c r="CN366" s="1336" t="s">
        <v>4352</v>
      </c>
      <c r="CO366" s="811" t="s">
        <v>4353</v>
      </c>
      <c r="CP366" s="812">
        <v>9</v>
      </c>
      <c r="CQ366" s="813">
        <v>106</v>
      </c>
      <c r="CR366" s="814">
        <v>9</v>
      </c>
      <c r="CT366" s="216">
        <v>1</v>
      </c>
    </row>
    <row r="367" spans="77:98">
      <c r="BY367" s="1157"/>
      <c r="BZ367" s="1970" t="s">
        <v>2863</v>
      </c>
      <c r="CA367" s="1971" t="s">
        <v>2864</v>
      </c>
      <c r="CB367" s="1976">
        <v>156</v>
      </c>
      <c r="CC367" s="1977">
        <v>156</v>
      </c>
      <c r="CD367" s="1978">
        <v>156</v>
      </c>
      <c r="CE367"/>
      <c r="CF367" s="1539"/>
      <c r="CG367" s="1341" t="s">
        <v>3612</v>
      </c>
      <c r="CH367" s="811" t="s">
        <v>3613</v>
      </c>
      <c r="CI367" s="812">
        <v>124</v>
      </c>
      <c r="CJ367" s="813">
        <v>252</v>
      </c>
      <c r="CK367" s="814">
        <v>0</v>
      </c>
      <c r="CL367"/>
      <c r="CM367" s="1919"/>
      <c r="CN367" s="1341" t="s">
        <v>4354</v>
      </c>
      <c r="CO367" s="811" t="s">
        <v>4355</v>
      </c>
      <c r="CP367" s="812">
        <v>0</v>
      </c>
      <c r="CQ367" s="813">
        <v>100</v>
      </c>
      <c r="CR367" s="814">
        <v>0</v>
      </c>
      <c r="CT367" s="216">
        <v>1</v>
      </c>
    </row>
    <row r="368" spans="77:98">
      <c r="BY368" s="1158"/>
      <c r="BZ368" s="1970" t="s">
        <v>2865</v>
      </c>
      <c r="CA368" s="1971" t="s">
        <v>2866</v>
      </c>
      <c r="CB368" s="1976">
        <v>153</v>
      </c>
      <c r="CC368" s="1977">
        <v>153</v>
      </c>
      <c r="CD368" s="1978">
        <v>153</v>
      </c>
      <c r="CE368"/>
      <c r="CF368" s="1540"/>
      <c r="CG368" s="1341" t="s">
        <v>3614</v>
      </c>
      <c r="CH368" s="811" t="s">
        <v>3615</v>
      </c>
      <c r="CI368" s="812">
        <v>118</v>
      </c>
      <c r="CJ368" s="813">
        <v>238</v>
      </c>
      <c r="CK368" s="814">
        <v>0</v>
      </c>
      <c r="CL368"/>
      <c r="CM368" s="1920"/>
      <c r="CN368" s="1341" t="s">
        <v>4354</v>
      </c>
      <c r="CO368" s="811" t="s">
        <v>4356</v>
      </c>
      <c r="CP368" s="812">
        <v>47</v>
      </c>
      <c r="CQ368" s="813">
        <v>79</v>
      </c>
      <c r="CR368" s="814">
        <v>47</v>
      </c>
      <c r="CT368" s="216">
        <v>1</v>
      </c>
    </row>
    <row r="369" spans="77:98">
      <c r="BY369" s="1159"/>
      <c r="BZ369" s="1970" t="s">
        <v>2867</v>
      </c>
      <c r="CA369" s="1971" t="s">
        <v>2868</v>
      </c>
      <c r="CB369" s="1976">
        <v>150</v>
      </c>
      <c r="CC369" s="1977">
        <v>150</v>
      </c>
      <c r="CD369" s="1978">
        <v>150</v>
      </c>
      <c r="CE369"/>
      <c r="CF369" s="1541"/>
      <c r="CG369" s="1336" t="s">
        <v>3616</v>
      </c>
      <c r="CH369" s="811" t="s">
        <v>3617</v>
      </c>
      <c r="CI369" s="812">
        <v>127</v>
      </c>
      <c r="CJ369" s="813">
        <v>221</v>
      </c>
      <c r="CK369" s="814">
        <v>76</v>
      </c>
      <c r="CL369"/>
      <c r="CM369" s="1921"/>
      <c r="CN369" s="1336" t="s">
        <v>4357</v>
      </c>
      <c r="CO369" s="811" t="s">
        <v>4358</v>
      </c>
      <c r="CP369" s="812">
        <v>182</v>
      </c>
      <c r="CQ369" s="813">
        <v>229</v>
      </c>
      <c r="CR369" s="814">
        <v>175</v>
      </c>
      <c r="CT369" s="216">
        <v>1</v>
      </c>
    </row>
    <row r="370" spans="77:98">
      <c r="BY370" s="1160"/>
      <c r="BZ370" s="1970" t="s">
        <v>2869</v>
      </c>
      <c r="CA370" s="1971" t="s">
        <v>2870</v>
      </c>
      <c r="CB370" s="1976">
        <v>148</v>
      </c>
      <c r="CC370" s="1977">
        <v>148</v>
      </c>
      <c r="CD370" s="1978">
        <v>148</v>
      </c>
      <c r="CE370"/>
      <c r="CF370" s="1542"/>
      <c r="CG370" s="1341" t="s">
        <v>3618</v>
      </c>
      <c r="CH370" s="811" t="s">
        <v>3619</v>
      </c>
      <c r="CI370" s="812">
        <v>102</v>
      </c>
      <c r="CJ370" s="813">
        <v>205</v>
      </c>
      <c r="CK370" s="814">
        <v>0</v>
      </c>
      <c r="CL370"/>
      <c r="CM370" s="1922"/>
      <c r="CN370" s="1336" t="s">
        <v>4359</v>
      </c>
      <c r="CO370" s="811" t="s">
        <v>4360</v>
      </c>
      <c r="CP370" s="812">
        <v>133</v>
      </c>
      <c r="CQ370" s="813">
        <v>193</v>
      </c>
      <c r="CR370" s="814">
        <v>126</v>
      </c>
      <c r="CT370" s="216">
        <v>1</v>
      </c>
    </row>
    <row r="371" spans="77:98">
      <c r="BY371" s="1161"/>
      <c r="BZ371" s="1970" t="s">
        <v>2871</v>
      </c>
      <c r="CA371" s="1971" t="s">
        <v>2872</v>
      </c>
      <c r="CB371" s="1976">
        <v>145</v>
      </c>
      <c r="CC371" s="1977">
        <v>145</v>
      </c>
      <c r="CD371" s="1978">
        <v>145</v>
      </c>
      <c r="CE371"/>
      <c r="CF371" s="1543"/>
      <c r="CG371" s="1341" t="s">
        <v>3620</v>
      </c>
      <c r="CH371" s="811" t="s">
        <v>3621</v>
      </c>
      <c r="CI371" s="812">
        <v>69</v>
      </c>
      <c r="CJ371" s="813">
        <v>139</v>
      </c>
      <c r="CK371" s="814">
        <v>0</v>
      </c>
      <c r="CL371"/>
      <c r="CM371" s="1923"/>
      <c r="CN371" s="1336" t="s">
        <v>4361</v>
      </c>
      <c r="CO371" s="811" t="s">
        <v>4362</v>
      </c>
      <c r="CP371" s="812">
        <v>87</v>
      </c>
      <c r="CQ371" s="813">
        <v>213</v>
      </c>
      <c r="CR371" s="814">
        <v>59</v>
      </c>
      <c r="CT371" s="216">
        <v>1</v>
      </c>
    </row>
    <row r="372" spans="77:98">
      <c r="BY372" s="1162"/>
      <c r="BZ372" s="1970" t="s">
        <v>2873</v>
      </c>
      <c r="CA372" s="1971" t="s">
        <v>2874</v>
      </c>
      <c r="CB372" s="1976">
        <v>143</v>
      </c>
      <c r="CC372" s="1977">
        <v>143</v>
      </c>
      <c r="CD372" s="1978">
        <v>143</v>
      </c>
      <c r="CE372"/>
      <c r="CF372" s="1544"/>
      <c r="CG372" s="1336" t="s">
        <v>3622</v>
      </c>
      <c r="CH372" s="811" t="s">
        <v>3623</v>
      </c>
      <c r="CI372" s="812">
        <v>70</v>
      </c>
      <c r="CJ372" s="813">
        <v>113</v>
      </c>
      <c r="CK372" s="814">
        <v>41</v>
      </c>
      <c r="CL372"/>
      <c r="CM372" s="1924"/>
      <c r="CN372" s="1336" t="s">
        <v>4363</v>
      </c>
      <c r="CO372" s="811" t="s">
        <v>4364</v>
      </c>
      <c r="CP372" s="812">
        <v>130</v>
      </c>
      <c r="CQ372" s="813">
        <v>196</v>
      </c>
      <c r="CR372" s="814">
        <v>108</v>
      </c>
      <c r="CT372" s="216">
        <v>1</v>
      </c>
    </row>
    <row r="373" spans="77:98">
      <c r="BY373" s="1163"/>
      <c r="BZ373" s="1970" t="s">
        <v>2875</v>
      </c>
      <c r="CA373" s="1971" t="s">
        <v>2876</v>
      </c>
      <c r="CB373" s="1976">
        <v>140</v>
      </c>
      <c r="CC373" s="1977">
        <v>140</v>
      </c>
      <c r="CD373" s="1978">
        <v>140</v>
      </c>
      <c r="CE373"/>
      <c r="CF373" s="1545"/>
      <c r="CG373" s="1341" t="s">
        <v>3624</v>
      </c>
      <c r="CH373" s="811" t="s">
        <v>3625</v>
      </c>
      <c r="CI373" s="812">
        <v>0</v>
      </c>
      <c r="CJ373" s="813">
        <v>255</v>
      </c>
      <c r="CK373" s="814">
        <v>127</v>
      </c>
      <c r="CL373"/>
      <c r="CM373" s="1925"/>
      <c r="CN373" s="1336" t="s">
        <v>4365</v>
      </c>
      <c r="CO373" s="811" t="s">
        <v>4366</v>
      </c>
      <c r="CP373" s="812">
        <v>103</v>
      </c>
      <c r="CQ373" s="813">
        <v>159</v>
      </c>
      <c r="CR373" s="814">
        <v>90</v>
      </c>
      <c r="CT373" s="216">
        <v>1</v>
      </c>
    </row>
    <row r="374" spans="77:98">
      <c r="BY374" s="1164"/>
      <c r="BZ374" s="1970" t="s">
        <v>2877</v>
      </c>
      <c r="CA374" s="1971" t="s">
        <v>2878</v>
      </c>
      <c r="CB374" s="1976">
        <v>138</v>
      </c>
      <c r="CC374" s="1977">
        <v>138</v>
      </c>
      <c r="CD374" s="1978">
        <v>138</v>
      </c>
      <c r="CE374"/>
      <c r="CF374" s="1546"/>
      <c r="CG374" s="1336" t="s">
        <v>3626</v>
      </c>
      <c r="CH374" s="811" t="s">
        <v>3627</v>
      </c>
      <c r="CI374" s="812">
        <v>84</v>
      </c>
      <c r="CJ374" s="813">
        <v>249</v>
      </c>
      <c r="CK374" s="814">
        <v>141</v>
      </c>
      <c r="CL374"/>
      <c r="CM374" s="1926"/>
      <c r="CN374" s="1336" t="s">
        <v>4367</v>
      </c>
      <c r="CO374" s="811" t="s">
        <v>4368</v>
      </c>
      <c r="CP374" s="812">
        <v>58</v>
      </c>
      <c r="CQ374" s="813">
        <v>157</v>
      </c>
      <c r="CR374" s="814">
        <v>35</v>
      </c>
      <c r="CT374" s="216">
        <v>1</v>
      </c>
    </row>
    <row r="375" spans="77:98">
      <c r="BY375" s="1165"/>
      <c r="BZ375" s="1970"/>
      <c r="CA375" s="1971" t="s">
        <v>2879</v>
      </c>
      <c r="CB375" s="1976">
        <v>136</v>
      </c>
      <c r="CC375" s="1977">
        <v>136</v>
      </c>
      <c r="CD375" s="1978">
        <v>136</v>
      </c>
      <c r="CE375"/>
      <c r="CF375" s="1547"/>
      <c r="CG375" s="1341" t="s">
        <v>3628</v>
      </c>
      <c r="CH375" s="811" t="s">
        <v>3629</v>
      </c>
      <c r="CI375" s="812">
        <v>84</v>
      </c>
      <c r="CJ375" s="813">
        <v>255</v>
      </c>
      <c r="CK375" s="814">
        <v>159</v>
      </c>
      <c r="CL375"/>
      <c r="CM375" s="1927"/>
      <c r="CN375" s="1336" t="s">
        <v>4369</v>
      </c>
      <c r="CO375" s="811" t="s">
        <v>4370</v>
      </c>
      <c r="CP375" s="812">
        <v>27</v>
      </c>
      <c r="CQ375" s="813">
        <v>79</v>
      </c>
      <c r="CR375" s="814">
        <v>8</v>
      </c>
      <c r="CT375" s="216">
        <v>1</v>
      </c>
    </row>
    <row r="376" spans="77:98">
      <c r="BY376" s="1166"/>
      <c r="BZ376" s="1970" t="s">
        <v>2880</v>
      </c>
      <c r="CA376" s="1971" t="s">
        <v>2881</v>
      </c>
      <c r="CB376" s="1976">
        <v>135</v>
      </c>
      <c r="CC376" s="1977">
        <v>135</v>
      </c>
      <c r="CD376" s="1978">
        <v>135</v>
      </c>
      <c r="CE376"/>
      <c r="CF376" s="1548"/>
      <c r="CG376" s="1336" t="s">
        <v>3624</v>
      </c>
      <c r="CH376" s="811" t="s">
        <v>3630</v>
      </c>
      <c r="CI376" s="812">
        <v>0</v>
      </c>
      <c r="CJ376" s="813">
        <v>254</v>
      </c>
      <c r="CK376" s="814">
        <v>126</v>
      </c>
      <c r="CL376"/>
      <c r="CM376" s="1928"/>
      <c r="CN376" s="1336" t="s">
        <v>4371</v>
      </c>
      <c r="CO376" s="811" t="s">
        <v>4372</v>
      </c>
      <c r="CP376" s="812">
        <v>43</v>
      </c>
      <c r="CQ376" s="813">
        <v>61</v>
      </c>
      <c r="CR376" s="814">
        <v>38</v>
      </c>
      <c r="CT376" s="216">
        <v>1</v>
      </c>
    </row>
    <row r="377" spans="77:98">
      <c r="BY377" s="1167"/>
      <c r="BZ377" s="1970" t="s">
        <v>2882</v>
      </c>
      <c r="CA377" s="1971" t="s">
        <v>2883</v>
      </c>
      <c r="CB377" s="1976">
        <v>133</v>
      </c>
      <c r="CC377" s="1977">
        <v>133</v>
      </c>
      <c r="CD377" s="1978">
        <v>133</v>
      </c>
      <c r="CE377"/>
      <c r="CF377" s="1549"/>
      <c r="CG377" s="1336" t="s">
        <v>3631</v>
      </c>
      <c r="CH377" s="811" t="s">
        <v>3632</v>
      </c>
      <c r="CI377" s="812">
        <v>178</v>
      </c>
      <c r="CJ377" s="813">
        <v>190</v>
      </c>
      <c r="CK377" s="814">
        <v>181</v>
      </c>
      <c r="CL377"/>
      <c r="CM377" s="1929"/>
      <c r="CN377" s="1336" t="s">
        <v>4373</v>
      </c>
      <c r="CO377" s="811" t="s">
        <v>4374</v>
      </c>
      <c r="CP377" s="812">
        <v>176</v>
      </c>
      <c r="CQ377" s="813">
        <v>242</v>
      </c>
      <c r="CR377" s="814">
        <v>182</v>
      </c>
      <c r="CT377" s="216">
        <v>1</v>
      </c>
    </row>
    <row r="378" spans="77:98">
      <c r="BY378" s="1168"/>
      <c r="BZ378" s="1972" t="s">
        <v>2884</v>
      </c>
      <c r="CA378" s="1971" t="s">
        <v>2885</v>
      </c>
      <c r="CB378" s="1976">
        <v>132</v>
      </c>
      <c r="CC378" s="1977">
        <v>132</v>
      </c>
      <c r="CD378" s="1978">
        <v>132</v>
      </c>
      <c r="CE378"/>
      <c r="CF378" s="1550"/>
      <c r="CG378" s="1341" t="s">
        <v>3633</v>
      </c>
      <c r="CH378" s="811" t="s">
        <v>3634</v>
      </c>
      <c r="CI378" s="812">
        <v>78</v>
      </c>
      <c r="CJ378" s="813">
        <v>238</v>
      </c>
      <c r="CK378" s="814">
        <v>148</v>
      </c>
      <c r="CL378"/>
      <c r="CM378" s="1930"/>
      <c r="CN378" s="1336" t="s">
        <v>4375</v>
      </c>
      <c r="CO378" s="811" t="s">
        <v>4376</v>
      </c>
      <c r="CP378" s="812">
        <v>1</v>
      </c>
      <c r="CQ378" s="813">
        <v>215</v>
      </c>
      <c r="CR378" s="814">
        <v>88</v>
      </c>
      <c r="CT378" s="216">
        <v>1</v>
      </c>
    </row>
    <row r="379" spans="77:98">
      <c r="BY379" s="1169"/>
      <c r="BZ379" s="1970" t="s">
        <v>2886</v>
      </c>
      <c r="CA379" s="1971" t="s">
        <v>2887</v>
      </c>
      <c r="CB379" s="1976">
        <v>130</v>
      </c>
      <c r="CC379" s="1977">
        <v>130</v>
      </c>
      <c r="CD379" s="1978">
        <v>130</v>
      </c>
      <c r="CE379"/>
      <c r="CF379" s="1551"/>
      <c r="CG379" s="1341" t="s">
        <v>3635</v>
      </c>
      <c r="CH379" s="811" t="s">
        <v>3636</v>
      </c>
      <c r="CI379" s="812">
        <v>112</v>
      </c>
      <c r="CJ379" s="813">
        <v>219</v>
      </c>
      <c r="CK379" s="814">
        <v>147</v>
      </c>
      <c r="CL379"/>
      <c r="CM379" s="1931"/>
      <c r="CN379" s="1336" t="s">
        <v>4377</v>
      </c>
      <c r="CO379" s="811" t="s">
        <v>4378</v>
      </c>
      <c r="CP379" s="812">
        <v>22</v>
      </c>
      <c r="CQ379" s="813">
        <v>184</v>
      </c>
      <c r="CR379" s="814">
        <v>78</v>
      </c>
      <c r="CT379" s="216">
        <v>1</v>
      </c>
    </row>
    <row r="380" spans="77:98">
      <c r="BY380" s="1170"/>
      <c r="BZ380" s="1972" t="s">
        <v>2888</v>
      </c>
      <c r="CA380" s="1971" t="s">
        <v>2889</v>
      </c>
      <c r="CB380" s="1976">
        <v>127</v>
      </c>
      <c r="CC380" s="1977">
        <v>127</v>
      </c>
      <c r="CD380" s="1978">
        <v>127</v>
      </c>
      <c r="CE380"/>
      <c r="CF380" s="1552"/>
      <c r="CG380" s="1341" t="s">
        <v>3637</v>
      </c>
      <c r="CH380" s="811" t="s">
        <v>3638</v>
      </c>
      <c r="CI380" s="812">
        <v>0</v>
      </c>
      <c r="CJ380" s="813">
        <v>238</v>
      </c>
      <c r="CK380" s="814">
        <v>118</v>
      </c>
      <c r="CL380"/>
      <c r="CM380" s="1932"/>
      <c r="CN380" s="1336" t="s">
        <v>4379</v>
      </c>
      <c r="CO380" s="811" t="s">
        <v>4380</v>
      </c>
      <c r="CP380" s="812">
        <v>104</v>
      </c>
      <c r="CQ380" s="813">
        <v>157</v>
      </c>
      <c r="CR380" s="814">
        <v>113</v>
      </c>
      <c r="CT380" s="216">
        <v>1</v>
      </c>
    </row>
    <row r="381" spans="77:98">
      <c r="BY381" s="1171"/>
      <c r="BZ381" s="1970" t="s">
        <v>2890</v>
      </c>
      <c r="CA381" s="1971" t="s">
        <v>2891</v>
      </c>
      <c r="CB381" s="1976">
        <v>125</v>
      </c>
      <c r="CC381" s="1977">
        <v>125</v>
      </c>
      <c r="CD381" s="1978">
        <v>125</v>
      </c>
      <c r="CE381"/>
      <c r="CF381" s="1553"/>
      <c r="CG381" s="1341" t="s">
        <v>3639</v>
      </c>
      <c r="CH381" s="811" t="s">
        <v>3640</v>
      </c>
      <c r="CI381" s="812">
        <v>67</v>
      </c>
      <c r="CJ381" s="813">
        <v>205</v>
      </c>
      <c r="CK381" s="814">
        <v>128</v>
      </c>
      <c r="CL381"/>
      <c r="CM381" s="1933"/>
      <c r="CN381" s="1336" t="s">
        <v>4381</v>
      </c>
      <c r="CO381" s="811" t="s">
        <v>4382</v>
      </c>
      <c r="CP381" s="812">
        <v>39</v>
      </c>
      <c r="CQ381" s="813">
        <v>166</v>
      </c>
      <c r="CR381" s="814">
        <v>76</v>
      </c>
      <c r="CT381" s="216">
        <v>1</v>
      </c>
    </row>
    <row r="382" spans="77:98">
      <c r="BY382" s="1172"/>
      <c r="BZ382" s="1970" t="s">
        <v>2892</v>
      </c>
      <c r="CA382" s="1971" t="s">
        <v>2893</v>
      </c>
      <c r="CB382" s="1976">
        <v>122</v>
      </c>
      <c r="CC382" s="1977">
        <v>122</v>
      </c>
      <c r="CD382" s="1978">
        <v>122</v>
      </c>
      <c r="CE382"/>
      <c r="CF382" s="1554"/>
      <c r="CG382" s="1341" t="s">
        <v>3641</v>
      </c>
      <c r="CH382" s="811" t="s">
        <v>3642</v>
      </c>
      <c r="CI382" s="812">
        <v>0</v>
      </c>
      <c r="CJ382" s="813">
        <v>205</v>
      </c>
      <c r="CK382" s="814">
        <v>102</v>
      </c>
      <c r="CL382"/>
      <c r="CM382" s="1934"/>
      <c r="CN382" s="1336" t="s">
        <v>4383</v>
      </c>
      <c r="CO382" s="811" t="s">
        <v>4384</v>
      </c>
      <c r="CP382" s="812">
        <v>53</v>
      </c>
      <c r="CQ382" s="813">
        <v>94</v>
      </c>
      <c r="CR382" s="814">
        <v>59</v>
      </c>
      <c r="CT382" s="216">
        <v>1</v>
      </c>
    </row>
    <row r="383" spans="77:98">
      <c r="BY383" s="1173"/>
      <c r="BZ383" s="1970" t="s">
        <v>2894</v>
      </c>
      <c r="CA383" s="1971" t="s">
        <v>2895</v>
      </c>
      <c r="CB383" s="1976">
        <v>120</v>
      </c>
      <c r="CC383" s="1977">
        <v>120</v>
      </c>
      <c r="CD383" s="1978">
        <v>120</v>
      </c>
      <c r="CE383"/>
      <c r="CF383" s="1555"/>
      <c r="CG383" s="1341" t="s">
        <v>3643</v>
      </c>
      <c r="CH383" s="811" t="s">
        <v>3644</v>
      </c>
      <c r="CI383" s="812">
        <v>60</v>
      </c>
      <c r="CJ383" s="813">
        <v>179</v>
      </c>
      <c r="CK383" s="814">
        <v>113</v>
      </c>
      <c r="CL383"/>
      <c r="CM383" s="1935"/>
      <c r="CN383" s="1336" t="s">
        <v>4385</v>
      </c>
      <c r="CO383" s="811" t="s">
        <v>4386</v>
      </c>
      <c r="CP383" s="812">
        <v>0</v>
      </c>
      <c r="CQ383" s="813">
        <v>86</v>
      </c>
      <c r="CR383" s="814">
        <v>27</v>
      </c>
      <c r="CT383" s="216">
        <v>1</v>
      </c>
    </row>
    <row r="384" spans="77:98">
      <c r="BY384" s="1174"/>
      <c r="BZ384" s="1970"/>
      <c r="CA384" s="1971" t="s">
        <v>2896</v>
      </c>
      <c r="CB384" s="1976">
        <v>119</v>
      </c>
      <c r="CC384" s="1977">
        <v>119</v>
      </c>
      <c r="CD384" s="1978">
        <v>119</v>
      </c>
      <c r="CE384"/>
      <c r="CF384" s="1556"/>
      <c r="CG384" s="1336" t="s">
        <v>3645</v>
      </c>
      <c r="CH384" s="811" t="s">
        <v>3646</v>
      </c>
      <c r="CI384" s="812">
        <v>76</v>
      </c>
      <c r="CJ384" s="813">
        <v>166</v>
      </c>
      <c r="CK384" s="814">
        <v>107</v>
      </c>
      <c r="CL384"/>
      <c r="CM384" s="1936"/>
      <c r="CN384" s="1336" t="s">
        <v>4387</v>
      </c>
      <c r="CO384" s="811" t="s">
        <v>4388</v>
      </c>
      <c r="CP384" s="812">
        <v>24</v>
      </c>
      <c r="CQ384" s="813">
        <v>57</v>
      </c>
      <c r="CR384" s="814">
        <v>30</v>
      </c>
      <c r="CT384" s="216">
        <v>1</v>
      </c>
    </row>
    <row r="385" spans="77:98">
      <c r="BY385" s="1175"/>
      <c r="BZ385" s="1970" t="s">
        <v>2897</v>
      </c>
      <c r="CA385" s="1971" t="s">
        <v>2898</v>
      </c>
      <c r="CB385" s="1976">
        <v>117</v>
      </c>
      <c r="CC385" s="1977">
        <v>117</v>
      </c>
      <c r="CD385" s="1978">
        <v>117</v>
      </c>
      <c r="CE385"/>
      <c r="CF385" s="1557"/>
      <c r="CG385" s="1336" t="s">
        <v>3647</v>
      </c>
      <c r="CH385" s="811" t="s">
        <v>3648</v>
      </c>
      <c r="CI385" s="812">
        <v>31</v>
      </c>
      <c r="CJ385" s="813">
        <v>160</v>
      </c>
      <c r="CK385" s="814">
        <v>85</v>
      </c>
      <c r="CL385"/>
      <c r="CM385" s="1937"/>
      <c r="CN385" s="1341" t="s">
        <v>4389</v>
      </c>
      <c r="CO385" s="811" t="s">
        <v>4390</v>
      </c>
      <c r="CP385" s="812">
        <v>191</v>
      </c>
      <c r="CQ385" s="813">
        <v>62</v>
      </c>
      <c r="CR385" s="814">
        <v>255</v>
      </c>
      <c r="CT385" s="216">
        <v>1</v>
      </c>
    </row>
    <row r="386" spans="77:98">
      <c r="BY386" s="1176"/>
      <c r="BZ386" s="1970" t="s">
        <v>2899</v>
      </c>
      <c r="CA386" s="1971" t="s">
        <v>2900</v>
      </c>
      <c r="CB386" s="1976">
        <v>115</v>
      </c>
      <c r="CC386" s="1977">
        <v>115</v>
      </c>
      <c r="CD386" s="1978">
        <v>115</v>
      </c>
      <c r="CE386"/>
      <c r="CF386" s="1558"/>
      <c r="CG386" s="1341" t="s">
        <v>3649</v>
      </c>
      <c r="CH386" s="811" t="s">
        <v>3650</v>
      </c>
      <c r="CI386" s="812">
        <v>46</v>
      </c>
      <c r="CJ386" s="813">
        <v>139</v>
      </c>
      <c r="CK386" s="814">
        <v>87</v>
      </c>
      <c r="CL386"/>
      <c r="CM386" s="1938"/>
      <c r="CN386" s="1341" t="s">
        <v>4391</v>
      </c>
      <c r="CO386" s="811" t="s">
        <v>4392</v>
      </c>
      <c r="CP386" s="812">
        <v>178</v>
      </c>
      <c r="CQ386" s="813">
        <v>58</v>
      </c>
      <c r="CR386" s="814">
        <v>238</v>
      </c>
      <c r="CT386" s="216">
        <v>1</v>
      </c>
    </row>
    <row r="387" spans="77:98">
      <c r="BY387" s="1177"/>
      <c r="BZ387" s="1970" t="s">
        <v>2901</v>
      </c>
      <c r="CA387" s="1971" t="s">
        <v>2902</v>
      </c>
      <c r="CB387" s="1976">
        <v>112</v>
      </c>
      <c r="CC387" s="1977">
        <v>112</v>
      </c>
      <c r="CD387" s="1978">
        <v>112</v>
      </c>
      <c r="CE387"/>
      <c r="CF387" s="1559"/>
      <c r="CG387" s="1341" t="s">
        <v>3651</v>
      </c>
      <c r="CH387" s="811" t="s">
        <v>3652</v>
      </c>
      <c r="CI387" s="812">
        <v>0</v>
      </c>
      <c r="CJ387" s="813">
        <v>139</v>
      </c>
      <c r="CK387" s="814">
        <v>69</v>
      </c>
      <c r="CL387"/>
      <c r="CM387" s="1939"/>
      <c r="CN387" s="1341" t="s">
        <v>4393</v>
      </c>
      <c r="CO387" s="811" t="s">
        <v>4394</v>
      </c>
      <c r="CP387" s="812">
        <v>148</v>
      </c>
      <c r="CQ387" s="813">
        <v>0</v>
      </c>
      <c r="CR387" s="814">
        <v>211</v>
      </c>
      <c r="CT387" s="216">
        <v>1</v>
      </c>
    </row>
    <row r="388" spans="77:98">
      <c r="BY388" s="1178"/>
      <c r="BZ388" s="1970" t="s">
        <v>2903</v>
      </c>
      <c r="CA388" s="1971" t="s">
        <v>2904</v>
      </c>
      <c r="CB388" s="1976">
        <v>110</v>
      </c>
      <c r="CC388" s="1977">
        <v>110</v>
      </c>
      <c r="CD388" s="1978">
        <v>110</v>
      </c>
      <c r="CE388"/>
      <c r="CF388" s="1560"/>
      <c r="CG388" s="1336" t="s">
        <v>3653</v>
      </c>
      <c r="CH388" s="811" t="s">
        <v>3654</v>
      </c>
      <c r="CI388" s="812">
        <v>56</v>
      </c>
      <c r="CJ388" s="813">
        <v>111</v>
      </c>
      <c r="CK388" s="814">
        <v>72</v>
      </c>
      <c r="CL388"/>
      <c r="CM388" s="1940"/>
      <c r="CN388" s="1341" t="s">
        <v>4395</v>
      </c>
      <c r="CO388" s="811" t="s">
        <v>4396</v>
      </c>
      <c r="CP388" s="812">
        <v>153</v>
      </c>
      <c r="CQ388" s="813">
        <v>50</v>
      </c>
      <c r="CR388" s="814">
        <v>205</v>
      </c>
      <c r="CT388" s="216">
        <v>1</v>
      </c>
    </row>
    <row r="389" spans="77:98">
      <c r="BY389" s="1179"/>
      <c r="BZ389" s="1970" t="s">
        <v>2905</v>
      </c>
      <c r="CA389" s="1971" t="s">
        <v>2906</v>
      </c>
      <c r="CB389" s="1976">
        <v>107</v>
      </c>
      <c r="CC389" s="1977">
        <v>107</v>
      </c>
      <c r="CD389" s="1978">
        <v>107</v>
      </c>
      <c r="CE389"/>
      <c r="CF389" s="1561"/>
      <c r="CG389" s="1336" t="s">
        <v>3655</v>
      </c>
      <c r="CH389" s="811" t="s">
        <v>3656</v>
      </c>
      <c r="CI389" s="812">
        <v>0</v>
      </c>
      <c r="CJ389" s="813">
        <v>98</v>
      </c>
      <c r="CK389" s="814">
        <v>45</v>
      </c>
      <c r="CL389"/>
      <c r="CM389" s="1941"/>
      <c r="CN389" s="1341" t="s">
        <v>4397</v>
      </c>
      <c r="CO389" s="811" t="s">
        <v>4396</v>
      </c>
      <c r="CP389" s="812">
        <v>154</v>
      </c>
      <c r="CQ389" s="813">
        <v>50</v>
      </c>
      <c r="CR389" s="814">
        <v>205</v>
      </c>
      <c r="CT389" s="216">
        <v>1</v>
      </c>
    </row>
    <row r="390" spans="77:98">
      <c r="BY390" s="1180"/>
      <c r="BZ390" s="1970" t="s">
        <v>2907</v>
      </c>
      <c r="CA390" s="1971" t="s">
        <v>2908</v>
      </c>
      <c r="CB390" s="1976">
        <v>105</v>
      </c>
      <c r="CC390" s="1977">
        <v>105</v>
      </c>
      <c r="CD390" s="1978">
        <v>105</v>
      </c>
      <c r="CE390"/>
      <c r="CF390" s="1562"/>
      <c r="CG390" s="1336" t="s">
        <v>3657</v>
      </c>
      <c r="CH390" s="811" t="s">
        <v>3658</v>
      </c>
      <c r="CI390" s="812">
        <v>23</v>
      </c>
      <c r="CJ390" s="813">
        <v>87</v>
      </c>
      <c r="CK390" s="814">
        <v>50</v>
      </c>
      <c r="CL390"/>
      <c r="CM390" s="1942"/>
      <c r="CN390" s="1341" t="s">
        <v>4398</v>
      </c>
      <c r="CO390" s="811" t="s">
        <v>4399</v>
      </c>
      <c r="CP390" s="812">
        <v>153</v>
      </c>
      <c r="CQ390" s="813">
        <v>50</v>
      </c>
      <c r="CR390" s="814">
        <v>204</v>
      </c>
      <c r="CT390" s="216">
        <v>1</v>
      </c>
    </row>
    <row r="391" spans="77:98">
      <c r="BY391" s="1181"/>
      <c r="BZ391" s="1970" t="s">
        <v>2909</v>
      </c>
      <c r="CA391" s="1971" t="s">
        <v>2910</v>
      </c>
      <c r="CB391" s="1976">
        <v>102</v>
      </c>
      <c r="CC391" s="1977">
        <v>102</v>
      </c>
      <c r="CD391" s="1978">
        <v>102</v>
      </c>
      <c r="CE391"/>
      <c r="CF391" s="1563"/>
      <c r="CG391" s="1336" t="s">
        <v>3659</v>
      </c>
      <c r="CH391" s="811" t="s">
        <v>3660</v>
      </c>
      <c r="CI391" s="812">
        <v>9</v>
      </c>
      <c r="CJ391" s="813">
        <v>82</v>
      </c>
      <c r="CK391" s="814">
        <v>40</v>
      </c>
      <c r="CL391"/>
      <c r="CM391" s="1943"/>
      <c r="CN391" s="1336" t="s">
        <v>4400</v>
      </c>
      <c r="CO391" s="811" t="s">
        <v>4401</v>
      </c>
      <c r="CP391" s="812">
        <v>136</v>
      </c>
      <c r="CQ391" s="813">
        <v>77</v>
      </c>
      <c r="CR391" s="814">
        <v>167</v>
      </c>
      <c r="CT391" s="216">
        <v>1</v>
      </c>
    </row>
    <row r="392" spans="77:98">
      <c r="BY392" s="1182"/>
      <c r="BZ392" s="1970" t="s">
        <v>2911</v>
      </c>
      <c r="CA392" s="1971" t="s">
        <v>2912</v>
      </c>
      <c r="CB392" s="1976">
        <v>99</v>
      </c>
      <c r="CC392" s="1977">
        <v>99</v>
      </c>
      <c r="CD392" s="1978">
        <v>99</v>
      </c>
      <c r="CE392"/>
      <c r="CF392" s="1564"/>
      <c r="CG392" s="1336" t="s">
        <v>3661</v>
      </c>
      <c r="CH392" s="811" t="s">
        <v>3662</v>
      </c>
      <c r="CI392" s="812">
        <v>23</v>
      </c>
      <c r="CJ392" s="813">
        <v>54</v>
      </c>
      <c r="CK392" s="814">
        <v>32</v>
      </c>
      <c r="CL392"/>
      <c r="CM392" s="1944"/>
      <c r="CN392" s="1341" t="s">
        <v>4402</v>
      </c>
      <c r="CO392" s="811" t="s">
        <v>4403</v>
      </c>
      <c r="CP392" s="812">
        <v>104</v>
      </c>
      <c r="CQ392" s="813">
        <v>34</v>
      </c>
      <c r="CR392" s="814">
        <v>139</v>
      </c>
      <c r="CT392" s="216">
        <v>1</v>
      </c>
    </row>
    <row r="393" spans="77:98">
      <c r="BY393" s="1183"/>
      <c r="BZ393" s="1970" t="s">
        <v>2913</v>
      </c>
      <c r="CA393" s="1971" t="s">
        <v>2914</v>
      </c>
      <c r="CB393" s="1976">
        <v>97</v>
      </c>
      <c r="CC393" s="1977">
        <v>97</v>
      </c>
      <c r="CD393" s="1978">
        <v>97</v>
      </c>
      <c r="CE393"/>
      <c r="CF393" s="1565"/>
      <c r="CG393" s="1336" t="s">
        <v>3663</v>
      </c>
      <c r="CH393" s="811" t="s">
        <v>3664</v>
      </c>
      <c r="CI393" s="812">
        <v>0</v>
      </c>
      <c r="CJ393" s="813">
        <v>49</v>
      </c>
      <c r="CK393" s="814">
        <v>24</v>
      </c>
      <c r="CL393"/>
      <c r="CM393" s="1945"/>
      <c r="CN393" s="1336" t="s">
        <v>4404</v>
      </c>
      <c r="CO393" s="811" t="s">
        <v>4405</v>
      </c>
      <c r="CP393" s="812">
        <v>18</v>
      </c>
      <c r="CQ393" s="813">
        <v>13</v>
      </c>
      <c r="CR393" s="814">
        <v>22</v>
      </c>
      <c r="CT393" s="216">
        <v>1</v>
      </c>
    </row>
    <row r="394" spans="77:98">
      <c r="BY394" s="1184"/>
      <c r="BZ394" s="1972" t="s">
        <v>2764</v>
      </c>
      <c r="CA394" s="1971" t="s">
        <v>2915</v>
      </c>
      <c r="CB394" s="1976">
        <v>96</v>
      </c>
      <c r="CC394" s="1977">
        <v>96</v>
      </c>
      <c r="CD394" s="1978">
        <v>96</v>
      </c>
      <c r="CE394"/>
      <c r="CF394" s="1566"/>
      <c r="CG394" s="1336" t="s">
        <v>3665</v>
      </c>
      <c r="CH394" s="811" t="s">
        <v>3665</v>
      </c>
      <c r="CI394" s="812">
        <v>0</v>
      </c>
      <c r="CJ394" s="813">
        <v>0</v>
      </c>
      <c r="CK394" s="814">
        <v>0</v>
      </c>
      <c r="CL394"/>
      <c r="CM394" s="1946"/>
      <c r="CN394" s="1341" t="s">
        <v>4406</v>
      </c>
      <c r="CO394" s="811" t="s">
        <v>4407</v>
      </c>
      <c r="CP394" s="812">
        <v>160</v>
      </c>
      <c r="CQ394" s="813">
        <v>32</v>
      </c>
      <c r="CR394" s="814">
        <v>240</v>
      </c>
      <c r="CT394" s="216">
        <v>1</v>
      </c>
    </row>
    <row r="395" spans="77:98">
      <c r="BY395" s="1185"/>
      <c r="BZ395" s="1970" t="s">
        <v>2916</v>
      </c>
      <c r="CA395" s="1971" t="s">
        <v>2917</v>
      </c>
      <c r="CB395" s="1976">
        <v>94</v>
      </c>
      <c r="CC395" s="1977">
        <v>94</v>
      </c>
      <c r="CD395" s="1978">
        <v>94</v>
      </c>
      <c r="CE395"/>
      <c r="CF395" s="1567"/>
      <c r="CG395" s="1341" t="s">
        <v>3666</v>
      </c>
      <c r="CH395" s="811" t="s">
        <v>3667</v>
      </c>
      <c r="CI395" s="812">
        <v>255</v>
      </c>
      <c r="CJ395" s="813">
        <v>185</v>
      </c>
      <c r="CK395" s="814">
        <v>15</v>
      </c>
      <c r="CL395"/>
      <c r="CM395" s="1947"/>
      <c r="CN395" s="1341"/>
      <c r="CO395" s="811" t="s">
        <v>4408</v>
      </c>
      <c r="CP395" s="812">
        <v>153</v>
      </c>
      <c r="CQ395" s="813">
        <v>102</v>
      </c>
      <c r="CR395" s="814">
        <v>204</v>
      </c>
      <c r="CT395" s="216">
        <v>1</v>
      </c>
    </row>
    <row r="396" spans="77:98">
      <c r="BY396" s="1186"/>
      <c r="BZ396" s="1970" t="s">
        <v>2918</v>
      </c>
      <c r="CA396" s="1971" t="s">
        <v>2919</v>
      </c>
      <c r="CB396" s="1976">
        <v>92</v>
      </c>
      <c r="CC396" s="1977">
        <v>92</v>
      </c>
      <c r="CD396" s="1978">
        <v>92</v>
      </c>
      <c r="CE396"/>
      <c r="CF396" s="1568"/>
      <c r="CG396" s="1341" t="s">
        <v>3668</v>
      </c>
      <c r="CH396" s="811" t="s">
        <v>3669</v>
      </c>
      <c r="CI396" s="812">
        <v>255</v>
      </c>
      <c r="CJ396" s="813">
        <v>193</v>
      </c>
      <c r="CK396" s="814">
        <v>37</v>
      </c>
      <c r="CL396"/>
      <c r="CM396" s="1948"/>
      <c r="CN396" s="1336" t="s">
        <v>3202</v>
      </c>
      <c r="CO396" s="811" t="s">
        <v>4409</v>
      </c>
      <c r="CP396" s="812">
        <v>136</v>
      </c>
      <c r="CQ396" s="813">
        <v>6</v>
      </c>
      <c r="CR396" s="814">
        <v>206</v>
      </c>
      <c r="CT396" s="216">
        <v>1</v>
      </c>
    </row>
    <row r="397" spans="77:98">
      <c r="BY397" s="1187"/>
      <c r="BZ397" s="1970" t="s">
        <v>2920</v>
      </c>
      <c r="CA397" s="1971" t="s">
        <v>2921</v>
      </c>
      <c r="CB397" s="1976">
        <v>89</v>
      </c>
      <c r="CC397" s="1977">
        <v>89</v>
      </c>
      <c r="CD397" s="1978">
        <v>89</v>
      </c>
      <c r="CE397"/>
      <c r="CF397" s="1569"/>
      <c r="CG397" s="1341" t="s">
        <v>3670</v>
      </c>
      <c r="CH397" s="811" t="s">
        <v>3671</v>
      </c>
      <c r="CI397" s="812">
        <v>205</v>
      </c>
      <c r="CJ397" s="813">
        <v>192</v>
      </c>
      <c r="CK397" s="814">
        <v>176</v>
      </c>
      <c r="CL397"/>
      <c r="CM397" s="1949"/>
      <c r="CN397" s="1341" t="s">
        <v>4410</v>
      </c>
      <c r="CO397" s="811" t="s">
        <v>4411</v>
      </c>
      <c r="CP397" s="812">
        <v>85</v>
      </c>
      <c r="CQ397" s="813">
        <v>26</v>
      </c>
      <c r="CR397" s="814">
        <v>139</v>
      </c>
      <c r="CT397" s="216">
        <v>1</v>
      </c>
    </row>
    <row r="398" spans="77:98">
      <c r="BY398" s="1188"/>
      <c r="BZ398" s="1970" t="s">
        <v>2922</v>
      </c>
      <c r="CA398" s="1971" t="s">
        <v>2923</v>
      </c>
      <c r="CB398" s="1976">
        <v>87</v>
      </c>
      <c r="CC398" s="1977">
        <v>87</v>
      </c>
      <c r="CD398" s="1978">
        <v>87</v>
      </c>
      <c r="CE398"/>
      <c r="CF398" s="1570"/>
      <c r="CG398" s="1336" t="s">
        <v>3672</v>
      </c>
      <c r="CH398" s="811" t="s">
        <v>3673</v>
      </c>
      <c r="CI398" s="812">
        <v>255</v>
      </c>
      <c r="CJ398" s="813">
        <v>193</v>
      </c>
      <c r="CK398" s="814">
        <v>79</v>
      </c>
      <c r="CL398"/>
      <c r="CM398" s="1950"/>
      <c r="CN398" s="1336" t="s">
        <v>4412</v>
      </c>
      <c r="CO398" s="811" t="s">
        <v>4413</v>
      </c>
      <c r="CP398" s="812">
        <v>50</v>
      </c>
      <c r="CQ398" s="813">
        <v>23</v>
      </c>
      <c r="CR398" s="814">
        <v>77</v>
      </c>
      <c r="CT398" s="216">
        <v>1</v>
      </c>
    </row>
    <row r="399" spans="77:98">
      <c r="BY399" s="1189"/>
      <c r="BZ399" s="1972" t="s">
        <v>2924</v>
      </c>
      <c r="CA399" s="1971" t="s">
        <v>2925</v>
      </c>
      <c r="CB399" s="1976">
        <v>85</v>
      </c>
      <c r="CC399" s="1977">
        <v>85</v>
      </c>
      <c r="CD399" s="1978">
        <v>85</v>
      </c>
      <c r="CE399"/>
      <c r="CF399" s="1571"/>
      <c r="CG399" s="1336" t="s">
        <v>3674</v>
      </c>
      <c r="CH399" s="811" t="s">
        <v>3675</v>
      </c>
      <c r="CI399" s="812">
        <v>255</v>
      </c>
      <c r="CJ399" s="813">
        <v>203</v>
      </c>
      <c r="CK399" s="814">
        <v>96</v>
      </c>
      <c r="CL399"/>
      <c r="CM399" s="1951"/>
      <c r="CN399" s="1336" t="s">
        <v>4414</v>
      </c>
      <c r="CO399" s="811" t="s">
        <v>4415</v>
      </c>
      <c r="CP399" s="812">
        <v>47</v>
      </c>
      <c r="CQ399" s="813">
        <v>33</v>
      </c>
      <c r="CR399" s="814">
        <v>64</v>
      </c>
      <c r="CT399" s="216">
        <v>1</v>
      </c>
    </row>
    <row r="400" spans="77:98">
      <c r="BY400" s="1190"/>
      <c r="BZ400" s="1970" t="s">
        <v>2255</v>
      </c>
      <c r="CA400" s="1971" t="s">
        <v>2926</v>
      </c>
      <c r="CB400" s="1976">
        <v>84</v>
      </c>
      <c r="CC400" s="1977">
        <v>84</v>
      </c>
      <c r="CD400" s="1978">
        <v>84</v>
      </c>
      <c r="CE400"/>
      <c r="CF400" s="1572"/>
      <c r="CG400" s="1341" t="s">
        <v>3676</v>
      </c>
      <c r="CH400" s="811" t="s">
        <v>3677</v>
      </c>
      <c r="CI400" s="812">
        <v>238</v>
      </c>
      <c r="CJ400" s="813">
        <v>197</v>
      </c>
      <c r="CK400" s="814">
        <v>145</v>
      </c>
      <c r="CL400"/>
      <c r="CM400" s="1952"/>
      <c r="CN400" s="1336" t="s">
        <v>4416</v>
      </c>
      <c r="CO400" s="811" t="s">
        <v>4417</v>
      </c>
      <c r="CP400" s="812">
        <v>201</v>
      </c>
      <c r="CQ400" s="813">
        <v>160</v>
      </c>
      <c r="CR400" s="814">
        <v>220</v>
      </c>
      <c r="CT400" s="216">
        <v>1</v>
      </c>
    </row>
    <row r="401" spans="1:100">
      <c r="BY401" s="1191"/>
      <c r="BZ401" s="1970" t="s">
        <v>2927</v>
      </c>
      <c r="CA401" s="1971" t="s">
        <v>2928</v>
      </c>
      <c r="CB401" s="1976">
        <v>82</v>
      </c>
      <c r="CC401" s="1977">
        <v>82</v>
      </c>
      <c r="CD401" s="1978">
        <v>82</v>
      </c>
      <c r="CE401"/>
      <c r="CF401" s="1573"/>
      <c r="CG401" s="1336" t="s">
        <v>3678</v>
      </c>
      <c r="CH401" s="811" t="s">
        <v>3679</v>
      </c>
      <c r="CI401" s="812">
        <v>251</v>
      </c>
      <c r="CJ401" s="813">
        <v>201</v>
      </c>
      <c r="CK401" s="814">
        <v>127</v>
      </c>
      <c r="CL401"/>
      <c r="CM401" s="1953"/>
      <c r="CN401" s="1336" t="s">
        <v>4418</v>
      </c>
      <c r="CO401" s="811" t="s">
        <v>4419</v>
      </c>
      <c r="CP401" s="812">
        <v>207</v>
      </c>
      <c r="CQ401" s="813">
        <v>160</v>
      </c>
      <c r="CR401" s="814">
        <v>233</v>
      </c>
      <c r="CT401" s="216">
        <v>1</v>
      </c>
    </row>
    <row r="402" spans="1:100">
      <c r="BY402" s="1192"/>
      <c r="BZ402" s="1970" t="s">
        <v>2929</v>
      </c>
      <c r="CA402" s="1971" t="s">
        <v>2930</v>
      </c>
      <c r="CB402" s="1976">
        <v>79</v>
      </c>
      <c r="CC402" s="1977">
        <v>79</v>
      </c>
      <c r="CD402" s="1978">
        <v>79</v>
      </c>
      <c r="CE402"/>
      <c r="CF402" s="1574"/>
      <c r="CG402" s="1341" t="s">
        <v>3680</v>
      </c>
      <c r="CH402" s="811" t="s">
        <v>3681</v>
      </c>
      <c r="CI402" s="812">
        <v>235</v>
      </c>
      <c r="CJ402" s="813">
        <v>199</v>
      </c>
      <c r="CK402" s="814">
        <v>158</v>
      </c>
      <c r="CL402"/>
      <c r="CM402" s="1954"/>
      <c r="CN402" s="1336" t="s">
        <v>4420</v>
      </c>
      <c r="CO402" s="811" t="s">
        <v>4421</v>
      </c>
      <c r="CP402" s="812">
        <v>214</v>
      </c>
      <c r="CQ402" s="813">
        <v>202</v>
      </c>
      <c r="CR402" s="814">
        <v>221</v>
      </c>
      <c r="CT402" s="216">
        <v>1</v>
      </c>
    </row>
    <row r="403" spans="1:100">
      <c r="BY403" s="1193"/>
      <c r="BZ403" s="1970" t="s">
        <v>2931</v>
      </c>
      <c r="CA403" s="1971" t="s">
        <v>2932</v>
      </c>
      <c r="CB403" s="1976">
        <v>77</v>
      </c>
      <c r="CC403" s="1977">
        <v>77</v>
      </c>
      <c r="CD403" s="1978">
        <v>77</v>
      </c>
      <c r="CE403"/>
      <c r="CF403" s="1575"/>
      <c r="CG403" s="1341" t="s">
        <v>3682</v>
      </c>
      <c r="CH403" s="811" t="s">
        <v>3683</v>
      </c>
      <c r="CI403" s="812">
        <v>238</v>
      </c>
      <c r="CJ403" s="813">
        <v>207</v>
      </c>
      <c r="CK403" s="814">
        <v>161</v>
      </c>
      <c r="CL403"/>
      <c r="CM403" s="1955"/>
      <c r="CN403" s="1336" t="s">
        <v>4422</v>
      </c>
      <c r="CO403" s="811" t="s">
        <v>4423</v>
      </c>
      <c r="CP403" s="812">
        <v>182</v>
      </c>
      <c r="CQ403" s="813">
        <v>102</v>
      </c>
      <c r="CR403" s="814">
        <v>210</v>
      </c>
      <c r="CT403" s="216">
        <v>1</v>
      </c>
    </row>
    <row r="404" spans="1:100">
      <c r="BY404" s="1962"/>
      <c r="BZ404" s="1963"/>
      <c r="CA404" s="1963"/>
      <c r="CB404" s="1964"/>
      <c r="CC404" s="1965"/>
      <c r="CD404" s="1965"/>
      <c r="CE404"/>
      <c r="CF404" s="1576"/>
      <c r="CG404" s="1341" t="s">
        <v>3684</v>
      </c>
      <c r="CH404" s="811" t="s">
        <v>3685</v>
      </c>
      <c r="CI404" s="812">
        <v>255</v>
      </c>
      <c r="CJ404" s="813">
        <v>211</v>
      </c>
      <c r="CK404" s="814">
        <v>155</v>
      </c>
      <c r="CL404"/>
      <c r="CM404" s="1956"/>
      <c r="CN404" s="1957" t="s">
        <v>4424</v>
      </c>
      <c r="CO404" s="1958" t="s">
        <v>4425</v>
      </c>
      <c r="CP404" s="1959">
        <v>64</v>
      </c>
      <c r="CQ404" s="1960">
        <v>26</v>
      </c>
      <c r="CR404" s="1961">
        <v>76</v>
      </c>
      <c r="CT404" s="216">
        <v>1</v>
      </c>
    </row>
    <row r="405" spans="1:100">
      <c r="BY405" s="199">
        <v>9</v>
      </c>
      <c r="BZ405" s="199">
        <v>23</v>
      </c>
      <c r="CA405" s="199">
        <v>37</v>
      </c>
      <c r="CB405" s="199">
        <v>8</v>
      </c>
      <c r="CC405" s="199">
        <v>8</v>
      </c>
      <c r="CD405" s="199">
        <v>8</v>
      </c>
      <c r="CE405"/>
      <c r="CF405" s="199">
        <v>9</v>
      </c>
      <c r="CG405" s="199">
        <v>23</v>
      </c>
      <c r="CH405" s="199">
        <v>37</v>
      </c>
      <c r="CI405" s="199">
        <v>8</v>
      </c>
      <c r="CJ405" s="199">
        <v>8</v>
      </c>
      <c r="CK405" s="199">
        <v>8</v>
      </c>
      <c r="CL405"/>
      <c r="CM405" s="199">
        <v>9</v>
      </c>
      <c r="CN405" s="199">
        <v>23</v>
      </c>
      <c r="CO405" s="199">
        <v>37</v>
      </c>
      <c r="CP405" s="199">
        <v>8</v>
      </c>
      <c r="CQ405" s="199">
        <v>8</v>
      </c>
      <c r="CR405" s="199">
        <v>8</v>
      </c>
      <c r="CT405" s="216">
        <v>1</v>
      </c>
    </row>
    <row r="406" spans="1:100">
      <c r="BY406" s="1967">
        <f t="shared" ref="BY406:CD406" ca="1" si="7">CELL("largeur",BY406)</f>
        <v>9</v>
      </c>
      <c r="BZ406" s="1967">
        <f t="shared" ca="1" si="7"/>
        <v>23</v>
      </c>
      <c r="CA406" s="1967">
        <f t="shared" ca="1" si="7"/>
        <v>37</v>
      </c>
      <c r="CB406" s="1967">
        <f t="shared" ca="1" si="7"/>
        <v>8</v>
      </c>
      <c r="CC406" s="1967">
        <f t="shared" ca="1" si="7"/>
        <v>8</v>
      </c>
      <c r="CD406" s="1967">
        <f t="shared" ca="1" si="7"/>
        <v>8</v>
      </c>
      <c r="CE406"/>
      <c r="CF406" s="1967">
        <f t="shared" ref="CF406:CK406" ca="1" si="8">CELL("largeur",CF406)</f>
        <v>9</v>
      </c>
      <c r="CG406" s="1967">
        <f t="shared" ca="1" si="8"/>
        <v>23</v>
      </c>
      <c r="CH406" s="1967">
        <f t="shared" ca="1" si="8"/>
        <v>37</v>
      </c>
      <c r="CI406" s="1967">
        <f t="shared" ca="1" si="8"/>
        <v>8</v>
      </c>
      <c r="CJ406" s="1967">
        <f t="shared" ca="1" si="8"/>
        <v>8</v>
      </c>
      <c r="CK406" s="1967">
        <f t="shared" ca="1" si="8"/>
        <v>8</v>
      </c>
      <c r="CL406"/>
      <c r="CM406" s="1967">
        <f t="shared" ref="CM406:CR406" ca="1" si="9">CELL("largeur",CM406)</f>
        <v>9</v>
      </c>
      <c r="CN406" s="1967">
        <f t="shared" ca="1" si="9"/>
        <v>23</v>
      </c>
      <c r="CO406" s="1967">
        <f t="shared" ca="1" si="9"/>
        <v>37</v>
      </c>
      <c r="CP406" s="1967">
        <f t="shared" ca="1" si="9"/>
        <v>8</v>
      </c>
      <c r="CQ406" s="1967">
        <f t="shared" ca="1" si="9"/>
        <v>8</v>
      </c>
      <c r="CR406" s="1967">
        <f t="shared" ca="1" si="9"/>
        <v>8</v>
      </c>
      <c r="CT406" s="216">
        <v>1</v>
      </c>
    </row>
    <row r="407" spans="1:100">
      <c r="CT407" s="629" t="s">
        <v>972</v>
      </c>
      <c r="CU407" s="213"/>
      <c r="CV407" s="213"/>
    </row>
    <row r="408" spans="1:100">
      <c r="A408" s="216">
        <v>1</v>
      </c>
      <c r="B408" s="216">
        <v>1</v>
      </c>
      <c r="C408" s="216">
        <v>1</v>
      </c>
      <c r="D408" s="216">
        <v>1</v>
      </c>
      <c r="E408" s="216">
        <v>1</v>
      </c>
      <c r="F408" s="216">
        <v>1</v>
      </c>
      <c r="G408" s="216">
        <v>1</v>
      </c>
      <c r="H408" s="216">
        <v>1</v>
      </c>
      <c r="I408" s="216">
        <v>1</v>
      </c>
      <c r="J408" s="216">
        <v>1</v>
      </c>
      <c r="K408" s="216">
        <v>1</v>
      </c>
      <c r="L408" s="216">
        <v>1</v>
      </c>
      <c r="M408" s="216">
        <v>1</v>
      </c>
      <c r="N408" s="216">
        <v>1</v>
      </c>
      <c r="O408" s="216">
        <v>1</v>
      </c>
      <c r="P408" s="216">
        <v>1</v>
      </c>
      <c r="Q408" s="216">
        <v>1</v>
      </c>
      <c r="R408" s="216">
        <v>1</v>
      </c>
      <c r="S408" s="216">
        <v>1</v>
      </c>
      <c r="T408" s="216">
        <v>1</v>
      </c>
      <c r="U408" s="216">
        <v>1</v>
      </c>
      <c r="V408" s="216">
        <v>1</v>
      </c>
      <c r="W408" s="216">
        <v>1</v>
      </c>
      <c r="X408" s="216">
        <v>1</v>
      </c>
      <c r="Y408" s="216">
        <v>1</v>
      </c>
      <c r="Z408" s="216">
        <v>1</v>
      </c>
      <c r="AA408" s="216">
        <v>1</v>
      </c>
      <c r="AB408" s="216">
        <v>1</v>
      </c>
      <c r="AC408" s="216">
        <v>1</v>
      </c>
      <c r="AD408" s="216">
        <v>1</v>
      </c>
      <c r="AE408" s="216">
        <v>1</v>
      </c>
      <c r="AF408" s="216">
        <v>1</v>
      </c>
      <c r="AG408" s="216">
        <v>1</v>
      </c>
      <c r="AH408" s="216">
        <v>1</v>
      </c>
      <c r="AI408" s="216">
        <v>1</v>
      </c>
      <c r="AJ408" s="216">
        <v>1</v>
      </c>
      <c r="AK408" s="216">
        <v>1</v>
      </c>
      <c r="AL408" s="216">
        <v>1</v>
      </c>
      <c r="AM408" s="216">
        <v>1</v>
      </c>
      <c r="AN408" s="216">
        <v>1</v>
      </c>
      <c r="AO408" s="216">
        <v>1</v>
      </c>
      <c r="AP408" s="216">
        <v>1</v>
      </c>
      <c r="AQ408" s="216">
        <v>1</v>
      </c>
      <c r="AR408" s="216">
        <v>1</v>
      </c>
      <c r="AS408" s="216">
        <v>1</v>
      </c>
      <c r="AT408" s="216">
        <v>1</v>
      </c>
      <c r="AU408" s="216">
        <v>1</v>
      </c>
      <c r="AV408" s="216">
        <v>1</v>
      </c>
      <c r="AW408" s="216">
        <v>1</v>
      </c>
      <c r="AX408" s="216">
        <v>1</v>
      </c>
      <c r="AY408" s="216">
        <v>1</v>
      </c>
      <c r="AZ408" s="216">
        <v>1</v>
      </c>
      <c r="BA408" s="216">
        <v>1</v>
      </c>
      <c r="BB408" s="216">
        <v>1</v>
      </c>
      <c r="BC408" s="216">
        <v>1</v>
      </c>
      <c r="BD408" s="216">
        <v>1</v>
      </c>
      <c r="BE408" s="216">
        <v>1</v>
      </c>
      <c r="BF408" s="216">
        <v>1</v>
      </c>
      <c r="BG408" s="216">
        <v>1</v>
      </c>
      <c r="BH408" s="216">
        <v>1</v>
      </c>
      <c r="BI408" s="216">
        <v>1</v>
      </c>
      <c r="BJ408" s="216">
        <v>1</v>
      </c>
      <c r="BK408" s="216">
        <v>1</v>
      </c>
      <c r="BL408" s="216">
        <v>1</v>
      </c>
      <c r="BM408" s="216">
        <v>1</v>
      </c>
      <c r="BN408" s="216">
        <v>1</v>
      </c>
      <c r="BO408" s="216">
        <v>1</v>
      </c>
      <c r="BP408" s="216">
        <v>1</v>
      </c>
      <c r="BQ408" s="216">
        <v>1</v>
      </c>
      <c r="BR408" s="216">
        <v>1</v>
      </c>
      <c r="BS408" s="216">
        <v>1</v>
      </c>
      <c r="BT408" s="216">
        <v>1</v>
      </c>
      <c r="BU408" s="216">
        <v>1</v>
      </c>
      <c r="BV408" s="216">
        <v>1</v>
      </c>
      <c r="BW408" s="216">
        <v>1</v>
      </c>
      <c r="BX408" s="216">
        <v>1</v>
      </c>
      <c r="BY408" s="216">
        <v>1</v>
      </c>
      <c r="BZ408" s="216">
        <v>1</v>
      </c>
      <c r="CA408" s="216">
        <v>1</v>
      </c>
      <c r="CB408" s="216">
        <v>1</v>
      </c>
      <c r="CC408" s="216">
        <v>1</v>
      </c>
      <c r="CD408" s="216">
        <v>1</v>
      </c>
      <c r="CE408" s="216">
        <v>1</v>
      </c>
      <c r="CF408" s="216">
        <v>1</v>
      </c>
      <c r="CG408" s="216">
        <v>1</v>
      </c>
      <c r="CH408" s="216">
        <v>1</v>
      </c>
      <c r="CI408" s="216">
        <v>1</v>
      </c>
      <c r="CJ408" s="216">
        <v>1</v>
      </c>
      <c r="CK408" s="216">
        <v>1</v>
      </c>
      <c r="CL408" s="216">
        <v>1</v>
      </c>
      <c r="CM408" s="216">
        <v>1</v>
      </c>
      <c r="CN408" s="216">
        <v>1</v>
      </c>
      <c r="CO408" s="216">
        <v>1</v>
      </c>
      <c r="CP408" s="216">
        <v>1</v>
      </c>
      <c r="CQ408" s="216">
        <v>1</v>
      </c>
      <c r="CR408" s="216">
        <v>1</v>
      </c>
      <c r="CS408" s="216">
        <v>1</v>
      </c>
      <c r="CT408" s="1" t="str">
        <f>ADDRESS(ROW(),COLUMN(),4)</f>
        <v>CT408</v>
      </c>
      <c r="CU408" s="630"/>
      <c r="CV408" s="631" t="str">
        <f>ADDRESS(ROW(),COLUMN(),4)</f>
        <v>CV408</v>
      </c>
    </row>
  </sheetData>
  <mergeCells count="126">
    <mergeCell ref="AM63:AM64"/>
    <mergeCell ref="AN63:AS64"/>
    <mergeCell ref="AE66:AE67"/>
    <mergeCell ref="AF66:AK67"/>
    <mergeCell ref="AE75:AE76"/>
    <mergeCell ref="AF75:AK76"/>
    <mergeCell ref="AN57:AS58"/>
    <mergeCell ref="W60:W61"/>
    <mergeCell ref="X60:AC61"/>
    <mergeCell ref="AE60:AE61"/>
    <mergeCell ref="AF60:AK61"/>
    <mergeCell ref="AM60:AM61"/>
    <mergeCell ref="AN60:AS61"/>
    <mergeCell ref="W57:W58"/>
    <mergeCell ref="X57:AC58"/>
    <mergeCell ref="AE57:AE58"/>
    <mergeCell ref="AF57:AK58"/>
    <mergeCell ref="AM57:AM58"/>
    <mergeCell ref="AE69:AE70"/>
    <mergeCell ref="AF69:AK70"/>
    <mergeCell ref="AE72:AE73"/>
    <mergeCell ref="AF72:AK73"/>
    <mergeCell ref="AE63:AE64"/>
    <mergeCell ref="AF63:AK64"/>
    <mergeCell ref="AN51:AS52"/>
    <mergeCell ref="W54:W55"/>
    <mergeCell ref="X54:AC55"/>
    <mergeCell ref="AE54:AE55"/>
    <mergeCell ref="AF54:AK55"/>
    <mergeCell ref="AM54:AM55"/>
    <mergeCell ref="AN54:AS55"/>
    <mergeCell ref="W51:W52"/>
    <mergeCell ref="X51:AC52"/>
    <mergeCell ref="AE51:AE52"/>
    <mergeCell ref="AF51:AK52"/>
    <mergeCell ref="AM51:AM52"/>
    <mergeCell ref="AN44:AS45"/>
    <mergeCell ref="W48:W49"/>
    <mergeCell ref="X48:AC49"/>
    <mergeCell ref="AE48:AE49"/>
    <mergeCell ref="AF48:AK49"/>
    <mergeCell ref="AM48:AM49"/>
    <mergeCell ref="AN48:AS49"/>
    <mergeCell ref="W37:W38"/>
    <mergeCell ref="X37:AC38"/>
    <mergeCell ref="W44:W45"/>
    <mergeCell ref="X44:AC45"/>
    <mergeCell ref="AM44:AM45"/>
    <mergeCell ref="AE44:AE45"/>
    <mergeCell ref="AF44:AK45"/>
    <mergeCell ref="AE37:AE38"/>
    <mergeCell ref="AF37:AK38"/>
    <mergeCell ref="AF13:AK14"/>
    <mergeCell ref="AM13:AM14"/>
    <mergeCell ref="AE16:AE17"/>
    <mergeCell ref="W28:W29"/>
    <mergeCell ref="X28:AC29"/>
    <mergeCell ref="W31:W32"/>
    <mergeCell ref="X31:AC32"/>
    <mergeCell ref="W34:W35"/>
    <mergeCell ref="X34:AC35"/>
    <mergeCell ref="AE25:AE26"/>
    <mergeCell ref="AF25:AK26"/>
    <mergeCell ref="AM25:AM26"/>
    <mergeCell ref="AN25:AS26"/>
    <mergeCell ref="AF34:AK35"/>
    <mergeCell ref="AE19:AE20"/>
    <mergeCell ref="AF19:AK20"/>
    <mergeCell ref="AM19:AM20"/>
    <mergeCell ref="AN19:AS20"/>
    <mergeCell ref="AE34:AE35"/>
    <mergeCell ref="AM22:AM23"/>
    <mergeCell ref="AE22:AE23"/>
    <mergeCell ref="AF22:AK23"/>
    <mergeCell ref="AE28:AE29"/>
    <mergeCell ref="AF28:AK29"/>
    <mergeCell ref="AE31:AE32"/>
    <mergeCell ref="AF31:AK32"/>
    <mergeCell ref="BN22:BW22"/>
    <mergeCell ref="AN22:AS23"/>
    <mergeCell ref="X22:AC23"/>
    <mergeCell ref="X19:AC20"/>
    <mergeCell ref="AF16:AK17"/>
    <mergeCell ref="W6:W7"/>
    <mergeCell ref="T8:U9"/>
    <mergeCell ref="T11:U11"/>
    <mergeCell ref="T13:U13"/>
    <mergeCell ref="W10:W11"/>
    <mergeCell ref="W13:W14"/>
    <mergeCell ref="W16:W17"/>
    <mergeCell ref="W19:W20"/>
    <mergeCell ref="W22:W23"/>
    <mergeCell ref="AV6:BL6"/>
    <mergeCell ref="AV10:AZ11"/>
    <mergeCell ref="BB10:BF11"/>
    <mergeCell ref="BH10:BL11"/>
    <mergeCell ref="AN6:AS7"/>
    <mergeCell ref="AN16:AS17"/>
    <mergeCell ref="X6:AC7"/>
    <mergeCell ref="AE6:AE7"/>
    <mergeCell ref="AF6:AK7"/>
    <mergeCell ref="AM6:AM7"/>
    <mergeCell ref="H11:K12"/>
    <mergeCell ref="H4:M5"/>
    <mergeCell ref="Q11:R11"/>
    <mergeCell ref="Q13:R13"/>
    <mergeCell ref="Q15:R15"/>
    <mergeCell ref="Q17:R17"/>
    <mergeCell ref="Q19:R19"/>
    <mergeCell ref="Q21:R21"/>
    <mergeCell ref="CG7:CI7"/>
    <mergeCell ref="CG9:CI9"/>
    <mergeCell ref="BN11:BU11"/>
    <mergeCell ref="CG11:CI11"/>
    <mergeCell ref="BN20:BU21"/>
    <mergeCell ref="AM16:AM17"/>
    <mergeCell ref="X10:AC11"/>
    <mergeCell ref="AE10:AE11"/>
    <mergeCell ref="AF10:AK11"/>
    <mergeCell ref="AM10:AM11"/>
    <mergeCell ref="AX7:BI8"/>
    <mergeCell ref="AN10:AS11"/>
    <mergeCell ref="AN13:AS14"/>
    <mergeCell ref="X16:AC17"/>
    <mergeCell ref="X13:AC14"/>
    <mergeCell ref="AE13:AE14"/>
  </mergeCells>
  <hyperlinks>
    <hyperlink ref="AV49" r:id="rId1" xr:uid="{DC12F54D-1E62-428E-BF5D-D39122D12D72}"/>
    <hyperlink ref="AV47" r:id="rId2" xr:uid="{3A8F367D-F787-4A39-A5F5-9DA2001EC462}"/>
    <hyperlink ref="AV63" r:id="rId3" xr:uid="{FFDD4D24-30DB-48A8-8293-47B456FB3F5E}"/>
    <hyperlink ref="AV61" r:id="rId4" xr:uid="{ACAAA48B-B015-4C24-8EA1-A799411D8615}"/>
    <hyperlink ref="AV59" r:id="rId5" xr:uid="{3B0F2F43-1417-4CF4-9611-6E9B03CDBE7A}"/>
    <hyperlink ref="AV57" r:id="rId6" xr:uid="{6CB54597-8E4C-4BC8-AAF4-D4CCF88790C7}"/>
    <hyperlink ref="AV55" r:id="rId7" xr:uid="{C935A5CC-54F3-44D2-9381-B1C37E8F3014}"/>
    <hyperlink ref="AV53" r:id="rId8" xr:uid="{1CF5AEA9-AC56-480F-BD7B-8A6BFB5E9546}"/>
    <hyperlink ref="AV65" r:id="rId9" xr:uid="{9D564A1B-5251-440C-85A4-FC3A88786B6F}"/>
    <hyperlink ref="G21" r:id="rId10" xr:uid="{2495E70C-B346-4134-8C8C-E9B58E2FFCEA}"/>
    <hyperlink ref="BN20" r:id="rId11" xr:uid="{B0728F34-6532-457A-A8BA-B3D1D0DF0EB1}"/>
    <hyperlink ref="CG13" r:id="rId12" xr:uid="{DA4151DF-6689-4485-9EB6-1895C1728E90}"/>
    <hyperlink ref="CG15" r:id="rId13" xr:uid="{DF68347B-5B7A-4C3D-BA95-93F8E97C6F25}"/>
    <hyperlink ref="CG17" r:id="rId14" xr:uid="{237E47D5-DC4C-495A-B88D-92600E161E0F}"/>
    <hyperlink ref="CG19" r:id="rId15" xr:uid="{B260A3B4-1E9B-4DEA-AE2C-BEEC5C7FFF7D}"/>
    <hyperlink ref="CG9" r:id="rId16" xr:uid="{12C3DA2E-A9E9-45B1-9C5D-29916716D554}"/>
    <hyperlink ref="CG7" r:id="rId17" xr:uid="{F94C6189-FD02-432E-8BF7-3037654C416E}"/>
    <hyperlink ref="CG11" r:id="rId18" xr:uid="{A396CC3C-A85A-4285-99EF-D5144490E35B}"/>
    <hyperlink ref="CG21" r:id="rId19" xr:uid="{59B787DF-ECF8-4FD9-B3F0-4BEE457CA2C4}"/>
    <hyperlink ref="BN54" r:id="rId20" xr:uid="{C833A7AB-5FEC-4EFA-A445-47020DFAB45D}"/>
    <hyperlink ref="BY16" r:id="rId21" xr:uid="{8F1DA937-8807-448A-BB31-A945CE4C6A53}"/>
    <hyperlink ref="BY15" r:id="rId22" xr:uid="{7AEA0B58-17C9-4A5E-9E55-A3EE14948EB1}"/>
    <hyperlink ref="BY19" r:id="rId23" xr:uid="{413EB05E-FEA4-4E93-8E0C-BA7B0E1834B4}"/>
  </hyperlinks>
  <pageMargins left="0.7" right="0.7" top="0.75" bottom="0.75" header="0.3" footer="0.3"/>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602BA-268C-4126-B424-3A2B3A2B90AB}">
  <sheetPr>
    <pageSetUpPr fitToPage="1"/>
  </sheetPr>
  <dimension ref="A1:CX134"/>
  <sheetViews>
    <sheetView showZeros="0" zoomScaleNormal="100" workbookViewId="0">
      <selection activeCell="X3" sqref="X3"/>
    </sheetView>
  </sheetViews>
  <sheetFormatPr baseColWidth="10" defaultRowHeight="15"/>
  <cols>
    <col min="1" max="1" width="4.42578125" style="317" customWidth="1"/>
    <col min="2" max="2" width="11.5703125" style="142" customWidth="1"/>
    <col min="3" max="3" width="6.5703125" style="142" customWidth="1"/>
    <col min="4" max="4" width="3.7109375" style="142" customWidth="1"/>
    <col min="5" max="7" width="2.7109375" style="142" customWidth="1"/>
    <col min="8" max="8" width="3.85546875" style="317" customWidth="1"/>
    <col min="9" max="9" width="13.7109375" style="317" customWidth="1"/>
    <col min="10" max="12" width="11.7109375" style="317" customWidth="1"/>
    <col min="13" max="13" width="8.140625" style="317" customWidth="1"/>
    <col min="14" max="14" width="40.7109375" style="317" customWidth="1"/>
    <col min="15" max="15" width="11.7109375" style="317" customWidth="1"/>
    <col min="16" max="16" width="9" style="317" customWidth="1"/>
    <col min="17" max="19" width="11.7109375" style="317" customWidth="1"/>
    <col min="20" max="21" width="12.7109375" style="317" customWidth="1"/>
    <col min="22" max="22" width="13.5703125" style="317" customWidth="1"/>
    <col min="23" max="23" width="11.7109375" style="317" customWidth="1"/>
    <col min="24" max="24" width="16.28515625" style="317" customWidth="1"/>
    <col min="25" max="25" width="9" style="318" customWidth="1"/>
    <col min="26" max="26" width="9.42578125" style="317" customWidth="1"/>
    <col min="27" max="27" width="12.7109375" style="317" customWidth="1"/>
    <col min="28" max="28" width="12" style="317" customWidth="1"/>
    <col min="29" max="29" width="8.140625" style="110" customWidth="1"/>
    <col min="30" max="31" width="11.7109375" style="110" customWidth="1"/>
    <col min="32" max="32" width="12.7109375" style="110" customWidth="1"/>
    <col min="33" max="33" width="40.7109375" style="110" customWidth="1"/>
    <col min="34" max="35" width="12.7109375" style="110" customWidth="1"/>
    <col min="36" max="36" width="16.5703125" style="110" customWidth="1"/>
    <col min="37" max="37" width="7.7109375" style="110" customWidth="1"/>
    <col min="38" max="41" width="11.7109375" style="213" customWidth="1"/>
    <col min="42" max="42" width="12.7109375" style="317" customWidth="1"/>
    <col min="43" max="43" width="40.7109375" style="317" customWidth="1"/>
    <col min="44" max="46" width="11.42578125" style="317"/>
    <col min="47" max="47" width="17.85546875" style="317" customWidth="1"/>
    <col min="48" max="48" width="15.42578125" style="317" customWidth="1"/>
    <col min="49" max="58" width="11.42578125" style="317"/>
    <col min="62" max="96" width="11.42578125" style="317"/>
    <col min="97" max="97" width="8.7109375" style="213" customWidth="1"/>
    <col min="98" max="98" width="11.42578125" style="212"/>
    <col min="99" max="99" width="11" style="212" customWidth="1"/>
    <col min="100" max="101" width="11.42578125" style="317"/>
    <col min="102" max="102" width="42.28515625" style="317" customWidth="1"/>
    <col min="103" max="16384" width="11.42578125" style="317"/>
  </cols>
  <sheetData>
    <row r="1" spans="1:102" ht="17.25" thickTop="1" thickBot="1">
      <c r="A1" s="2861" t="s">
        <v>5197</v>
      </c>
      <c r="B1" s="317"/>
      <c r="C1" s="317"/>
      <c r="D1" s="220" t="str">
        <f t="shared" ref="D1:V3" si="0">SUBSTITUTE(ADDRESS(1,COLUMN(),4),"1","")</f>
        <v>D</v>
      </c>
      <c r="E1" s="220" t="str">
        <f t="shared" si="0"/>
        <v>E</v>
      </c>
      <c r="F1" s="220" t="str">
        <f t="shared" si="0"/>
        <v>F</v>
      </c>
      <c r="G1" s="220" t="str">
        <f t="shared" si="0"/>
        <v>G</v>
      </c>
      <c r="H1" s="220" t="str">
        <f t="shared" si="0"/>
        <v>H</v>
      </c>
      <c r="I1" s="220" t="str">
        <f t="shared" si="0"/>
        <v>I</v>
      </c>
      <c r="J1" s="220" t="str">
        <f t="shared" si="0"/>
        <v>J</v>
      </c>
      <c r="K1" s="220" t="str">
        <f t="shared" si="0"/>
        <v>K</v>
      </c>
      <c r="L1" s="220" t="str">
        <f t="shared" si="0"/>
        <v>L</v>
      </c>
      <c r="M1" s="220" t="str">
        <f t="shared" si="0"/>
        <v>M</v>
      </c>
      <c r="N1" s="220" t="str">
        <f t="shared" si="0"/>
        <v>N</v>
      </c>
      <c r="O1" s="220" t="str">
        <f t="shared" si="0"/>
        <v>O</v>
      </c>
      <c r="P1" s="220" t="str">
        <f t="shared" si="0"/>
        <v>P</v>
      </c>
      <c r="Q1" s="220" t="str">
        <f t="shared" si="0"/>
        <v>Q</v>
      </c>
      <c r="R1" s="220" t="str">
        <f t="shared" si="0"/>
        <v>R</v>
      </c>
      <c r="S1" s="220" t="str">
        <f t="shared" si="0"/>
        <v>S</v>
      </c>
      <c r="T1" s="220" t="str">
        <f t="shared" si="0"/>
        <v>T</v>
      </c>
      <c r="U1" s="220" t="str">
        <f t="shared" si="0"/>
        <v>U</v>
      </c>
      <c r="V1" s="220" t="str">
        <f t="shared" si="0"/>
        <v>V</v>
      </c>
      <c r="Y1" s="317"/>
      <c r="AC1" s="391" t="str">
        <f t="shared" ref="AC1:AQ1" si="1">SUBSTITUTE(ADDRESS(1,COLUMN(),4),"1","")</f>
        <v>AC</v>
      </c>
      <c r="AD1" s="391" t="str">
        <f t="shared" si="1"/>
        <v>AD</v>
      </c>
      <c r="AE1" s="391" t="str">
        <f t="shared" si="1"/>
        <v>AE</v>
      </c>
      <c r="AF1" s="391" t="str">
        <f t="shared" si="1"/>
        <v>AF</v>
      </c>
      <c r="AG1" s="391" t="str">
        <f t="shared" si="1"/>
        <v>AG</v>
      </c>
      <c r="AH1" s="391" t="str">
        <f t="shared" si="1"/>
        <v>AH</v>
      </c>
      <c r="AI1" s="391" t="str">
        <f t="shared" si="1"/>
        <v>AI</v>
      </c>
      <c r="AJ1" s="391" t="str">
        <f t="shared" si="1"/>
        <v>AJ</v>
      </c>
      <c r="AK1" s="391" t="str">
        <f t="shared" si="1"/>
        <v>AK</v>
      </c>
      <c r="AL1" s="170" t="str">
        <f t="shared" si="1"/>
        <v>AL</v>
      </c>
      <c r="AM1" s="170" t="str">
        <f t="shared" si="1"/>
        <v>AM</v>
      </c>
      <c r="AN1" s="170" t="str">
        <f t="shared" si="1"/>
        <v>AN</v>
      </c>
      <c r="AO1" s="170" t="str">
        <f t="shared" si="1"/>
        <v>AO</v>
      </c>
      <c r="AP1" s="170" t="str">
        <f t="shared" si="1"/>
        <v>AP</v>
      </c>
      <c r="AQ1" s="170" t="str">
        <f t="shared" si="1"/>
        <v>AQ</v>
      </c>
      <c r="CV1" s="216">
        <v>1</v>
      </c>
      <c r="CW1" s="584" t="str">
        <f>SUBSTITUTE(ADDRESS(1,COLUMN(),4),"1","")</f>
        <v>CW</v>
      </c>
      <c r="CX1" s="585" t="str">
        <f>SUBSTITUTE(ADDRESS(1,COLUMN(),4),"1","")</f>
        <v>CX</v>
      </c>
    </row>
    <row r="2" spans="1:102" ht="30" customHeight="1" thickBot="1">
      <c r="B2" s="317"/>
      <c r="C2" s="317"/>
      <c r="D2" s="2827">
        <f t="shared" ref="D2:V2" ca="1" si="2">CELL("largeur",D2)</f>
        <v>3</v>
      </c>
      <c r="E2" s="2827">
        <f t="shared" ca="1" si="2"/>
        <v>2</v>
      </c>
      <c r="F2" s="2827">
        <f t="shared" ca="1" si="2"/>
        <v>2</v>
      </c>
      <c r="G2" s="2827">
        <f t="shared" ca="1" si="2"/>
        <v>2</v>
      </c>
      <c r="H2" s="2827">
        <f t="shared" ca="1" si="2"/>
        <v>3</v>
      </c>
      <c r="I2" s="2827">
        <f t="shared" ca="1" si="2"/>
        <v>13</v>
      </c>
      <c r="J2" s="2827">
        <f t="shared" ca="1" si="2"/>
        <v>11</v>
      </c>
      <c r="K2" s="2827">
        <f t="shared" ca="1" si="2"/>
        <v>11</v>
      </c>
      <c r="L2" s="2827">
        <f t="shared" ca="1" si="2"/>
        <v>11</v>
      </c>
      <c r="M2" s="2827">
        <f t="shared" ca="1" si="2"/>
        <v>7</v>
      </c>
      <c r="N2" s="2827">
        <f t="shared" ca="1" si="2"/>
        <v>40</v>
      </c>
      <c r="O2" s="2827">
        <f t="shared" ca="1" si="2"/>
        <v>11</v>
      </c>
      <c r="P2" s="2827">
        <f t="shared" ca="1" si="2"/>
        <v>8</v>
      </c>
      <c r="Q2" s="2827">
        <f t="shared" ca="1" si="2"/>
        <v>11</v>
      </c>
      <c r="R2" s="2827">
        <f t="shared" ca="1" si="2"/>
        <v>11</v>
      </c>
      <c r="S2" s="2827">
        <f t="shared" ca="1" si="2"/>
        <v>11</v>
      </c>
      <c r="T2" s="2827">
        <f t="shared" ca="1" si="2"/>
        <v>12</v>
      </c>
      <c r="U2" s="2827">
        <f t="shared" ca="1" si="2"/>
        <v>12</v>
      </c>
      <c r="V2" s="2826">
        <f t="shared" ca="1" si="2"/>
        <v>13</v>
      </c>
      <c r="Y2" s="317"/>
      <c r="AC2" s="392">
        <f t="shared" ref="AC2:AQ2" ca="1" si="3">CELL("largeur",AC2)</f>
        <v>7</v>
      </c>
      <c r="AD2" s="392">
        <f t="shared" ca="1" si="3"/>
        <v>11</v>
      </c>
      <c r="AE2" s="392">
        <f t="shared" ca="1" si="3"/>
        <v>11</v>
      </c>
      <c r="AF2" s="392">
        <f t="shared" ca="1" si="3"/>
        <v>12</v>
      </c>
      <c r="AG2" s="392">
        <f t="shared" ca="1" si="3"/>
        <v>40</v>
      </c>
      <c r="AH2" s="392">
        <f t="shared" ca="1" si="3"/>
        <v>12</v>
      </c>
      <c r="AI2" s="392">
        <f t="shared" ca="1" si="3"/>
        <v>12</v>
      </c>
      <c r="AJ2" s="392">
        <f t="shared" ca="1" si="3"/>
        <v>16</v>
      </c>
      <c r="AK2" s="392">
        <f t="shared" ca="1" si="3"/>
        <v>7</v>
      </c>
      <c r="AL2" s="171">
        <f t="shared" ca="1" si="3"/>
        <v>11</v>
      </c>
      <c r="AM2" s="171">
        <f t="shared" ca="1" si="3"/>
        <v>11</v>
      </c>
      <c r="AN2" s="171">
        <f t="shared" ca="1" si="3"/>
        <v>11</v>
      </c>
      <c r="AO2" s="171">
        <f t="shared" ca="1" si="3"/>
        <v>11</v>
      </c>
      <c r="AP2" s="171">
        <f t="shared" ca="1" si="3"/>
        <v>12</v>
      </c>
      <c r="AQ2" s="171">
        <f t="shared" ca="1" si="3"/>
        <v>40</v>
      </c>
      <c r="CV2" s="216">
        <v>1</v>
      </c>
      <c r="CW2" s="11"/>
      <c r="CX2" s="11" t="s">
        <v>2004</v>
      </c>
    </row>
    <row r="3" spans="1:102" ht="24" customHeight="1">
      <c r="B3" s="317"/>
      <c r="C3" s="317"/>
      <c r="D3" s="178"/>
      <c r="E3" s="2831" t="str">
        <f t="shared" si="0"/>
        <v>E</v>
      </c>
      <c r="F3" s="2831" t="str">
        <f t="shared" si="0"/>
        <v>F</v>
      </c>
      <c r="G3" s="2831" t="str">
        <f t="shared" si="0"/>
        <v>G</v>
      </c>
      <c r="H3" s="2828" t="str">
        <f>"◄ Masquez ces 3 colonnes "&amp;E3&amp;" "&amp;F3&amp;" "&amp;G3</f>
        <v>◄ Masquez ces 3 colonnes E F G</v>
      </c>
      <c r="I3" s="2828"/>
      <c r="J3" s="2828"/>
      <c r="K3" s="2828"/>
      <c r="N3" s="2851" t="s">
        <v>5189</v>
      </c>
      <c r="V3" s="8"/>
      <c r="Y3" s="317"/>
      <c r="AC3" s="393"/>
      <c r="AD3" s="394" t="s">
        <v>326</v>
      </c>
      <c r="AE3" s="395" t="s">
        <v>1410</v>
      </c>
      <c r="AF3" s="396" t="s">
        <v>81</v>
      </c>
      <c r="AG3" s="397" t="s">
        <v>12</v>
      </c>
      <c r="AH3" s="3745" t="s">
        <v>1411</v>
      </c>
      <c r="AI3" s="3745"/>
      <c r="AJ3" s="398" t="s">
        <v>71</v>
      </c>
      <c r="AK3" s="2848"/>
      <c r="AP3"/>
      <c r="AQ3"/>
      <c r="CV3" s="216">
        <v>1</v>
      </c>
      <c r="CW3" s="23" cm="1">
        <f t="array" aca="1" ref="CW3" ca="1">COUNTA(A1:CV134+COUNTBLANK(A1:CV134))</f>
        <v>13400</v>
      </c>
      <c r="CX3" s="24" t="str">
        <f>"cellules entre"&amp;" " &amp;A1&amp;" et  "&amp;CV134</f>
        <v>cellules entre A1 et  CV134</v>
      </c>
    </row>
    <row r="4" spans="1:102" ht="24" customHeight="1" thickBot="1">
      <c r="B4" s="3646">
        <f>E12</f>
        <v>0</v>
      </c>
      <c r="C4" s="317"/>
      <c r="H4" s="14"/>
      <c r="I4" s="7"/>
      <c r="L4" s="3167" t="s">
        <v>5651</v>
      </c>
      <c r="V4" s="8"/>
      <c r="Y4" s="317"/>
      <c r="AC4" s="393"/>
      <c r="AD4" s="3746">
        <f>ROWS(D5:D46)</f>
        <v>42</v>
      </c>
      <c r="AE4" s="3746">
        <f>AD4-AF4</f>
        <v>0</v>
      </c>
      <c r="AF4" s="3746">
        <f>ROWS(D5:D46)-SUBTOTAL(103,D5:D46)</f>
        <v>42</v>
      </c>
      <c r="AG4" s="3748">
        <f ca="1">COUNTIF(D2:V2,"&gt;0")</f>
        <v>19</v>
      </c>
      <c r="AH4" s="3750">
        <f ca="1">IF(COUNTIF(D2:V2,0)=0,0,COUNTIF(D2:V2,0))</f>
        <v>0</v>
      </c>
      <c r="AI4" s="399" t="str">
        <f ca="1">IF(D2&lt;0.5,D1&amp;".","")&amp;IF(E2&lt;0.5,E1&amp;".","")&amp;IF(F2&lt;0.5,F1&amp;".","")&amp;IF(G2&lt;0.5,G1&amp;".","")&amp;IF(H2&lt;0.5,H1&amp;".","")&amp;IF(I2&lt;0.5,I1&amp;".","")&amp;IF(J2&lt;0.5,J1&amp;".","")&amp;IF(K2&lt;0.5,K1&amp;".","")&amp;IF(L2&lt;0.5,L1&amp;".","")&amp;IF(M2&lt;0.5,M1&amp;".","")&amp;IF(N2&lt;0.5,N1&amp;".","")</f>
        <v/>
      </c>
      <c r="AJ4" s="3748">
        <f ca="1">AG4+AH4</f>
        <v>19</v>
      </c>
      <c r="AK4" s="2848"/>
      <c r="AP4" s="213"/>
      <c r="AQ4" s="213"/>
      <c r="CV4" s="216">
        <v>1</v>
      </c>
      <c r="CW4" s="23">
        <f ca="1">COUNTA(A1:CV134)</f>
        <v>1848</v>
      </c>
      <c r="CX4" s="24" t="s">
        <v>2006</v>
      </c>
    </row>
    <row r="5" spans="1:102" ht="24" customHeight="1" thickBot="1">
      <c r="C5" s="317"/>
      <c r="D5" s="2907"/>
      <c r="E5" s="2908"/>
      <c r="F5" s="2908"/>
      <c r="G5" s="2908"/>
      <c r="H5" s="2909"/>
      <c r="I5" s="374"/>
      <c r="J5" s="374"/>
      <c r="K5" s="375"/>
      <c r="L5" s="375"/>
      <c r="M5" s="375"/>
      <c r="N5" s="376"/>
      <c r="O5" s="518">
        <f>I6</f>
        <v>0</v>
      </c>
      <c r="P5" s="449"/>
      <c r="Q5" s="319"/>
      <c r="R5" s="281" t="s">
        <v>1041</v>
      </c>
      <c r="S5" s="3752">
        <f>I5</f>
        <v>0</v>
      </c>
      <c r="T5" s="3752"/>
      <c r="U5" s="3754" t="s">
        <v>826</v>
      </c>
      <c r="V5" s="3756" t="str">
        <f>LEFT(K5,1)</f>
        <v/>
      </c>
      <c r="W5" s="34" t="s">
        <v>1268</v>
      </c>
      <c r="Y5" s="317"/>
      <c r="AC5" s="393"/>
      <c r="AD5" s="3747"/>
      <c r="AE5" s="3747"/>
      <c r="AF5" s="3747"/>
      <c r="AG5" s="3749"/>
      <c r="AH5" s="3751"/>
      <c r="AI5" s="400" t="str">
        <f ca="1">IF(O2&lt;0.5,O1&amp;".","")&amp;IF(P2&lt;0.5,P1&amp;".","")&amp;IF(Q2&lt;0.5,Q1&amp;".","")&amp;IF(R2&lt;0.5,R1&amp;".","")&amp;IF(S2&lt;0.5,S1&amp;".","")&amp;IF(T2&lt;0.5,T1&amp;".","")&amp;IF(U2&lt;0.5,U1&amp;".","")&amp;IF(V2&lt;0.5,V1&amp;".","")</f>
        <v/>
      </c>
      <c r="AJ5" s="3749"/>
      <c r="AK5" s="2848"/>
      <c r="AP5" s="213"/>
      <c r="AQ5" s="213"/>
      <c r="CV5" s="216">
        <v>1</v>
      </c>
      <c r="CW5" s="23">
        <f ca="1">COUNTBLANK(A1:CV134)</f>
        <v>11576</v>
      </c>
      <c r="CX5" s="24" t="s">
        <v>21</v>
      </c>
    </row>
    <row r="6" spans="1:102" ht="24" customHeight="1">
      <c r="C6" s="317"/>
      <c r="D6" s="2910"/>
      <c r="E6" s="2911"/>
      <c r="F6" s="2911"/>
      <c r="G6" s="2911"/>
      <c r="H6" s="2912"/>
      <c r="I6" s="377"/>
      <c r="J6" s="377"/>
      <c r="K6" s="378"/>
      <c r="L6" s="378"/>
      <c r="M6" s="378"/>
      <c r="N6" s="379"/>
      <c r="O6" s="519" t="str">
        <f>U8&amp;"."&amp;T9&amp;"."&amp;U9</f>
        <v>Trembler(s).150.ml</v>
      </c>
      <c r="P6" s="450"/>
      <c r="Q6" s="320"/>
      <c r="R6" s="282">
        <f>IFERROR(ROUND(V27/P27/100,2),0)</f>
        <v>0</v>
      </c>
      <c r="S6" s="3753"/>
      <c r="T6" s="3753"/>
      <c r="U6" s="3755"/>
      <c r="V6" s="3757" t="str">
        <f>LEFT(F6,1)</f>
        <v/>
      </c>
      <c r="Y6" s="317"/>
      <c r="AC6" s="393"/>
      <c r="AD6" s="401" t="s">
        <v>1412</v>
      </c>
      <c r="AE6" s="401" t="s">
        <v>1412</v>
      </c>
      <c r="AF6" s="401" t="s">
        <v>1412</v>
      </c>
      <c r="AG6" s="402"/>
      <c r="AH6" s="402"/>
      <c r="AI6" s="403"/>
      <c r="AJ6" s="402"/>
      <c r="AK6" s="2848"/>
      <c r="AP6" s="213"/>
      <c r="AQ6" s="213"/>
      <c r="CV6" s="216">
        <v>1</v>
      </c>
      <c r="CW6" s="23">
        <f>SUM(CV1:CV133)+2</f>
        <v>134</v>
      </c>
      <c r="CX6" s="24" t="s">
        <v>392</v>
      </c>
    </row>
    <row r="7" spans="1:102" ht="24" customHeight="1">
      <c r="C7" s="317"/>
      <c r="D7" s="2910"/>
      <c r="E7" s="2911"/>
      <c r="F7" s="2911"/>
      <c r="G7" s="2911"/>
      <c r="H7" s="2912"/>
      <c r="I7" s="373"/>
      <c r="J7" s="373"/>
      <c r="K7" s="2915"/>
      <c r="L7" s="2916"/>
      <c r="M7" s="2916"/>
      <c r="N7" s="2917"/>
      <c r="O7" s="529">
        <f>I7</f>
        <v>0</v>
      </c>
      <c r="P7" s="324"/>
      <c r="Q7" s="324"/>
      <c r="R7" s="325"/>
      <c r="S7" s="324"/>
      <c r="T7" s="326">
        <f>K5</f>
        <v>0</v>
      </c>
      <c r="U7" s="326"/>
      <c r="V7" s="3115" t="s">
        <v>5402</v>
      </c>
      <c r="Y7" s="317"/>
      <c r="AC7" s="2849">
        <v>4</v>
      </c>
      <c r="AD7" s="2849">
        <v>11</v>
      </c>
      <c r="AE7" s="2849">
        <v>11</v>
      </c>
      <c r="AF7" s="2849">
        <v>12</v>
      </c>
      <c r="AG7" s="2849">
        <v>40</v>
      </c>
      <c r="AH7" s="2849">
        <v>12</v>
      </c>
      <c r="AI7" s="2849">
        <v>12</v>
      </c>
      <c r="AJ7" s="2849">
        <v>16</v>
      </c>
      <c r="AK7" s="2849">
        <v>7</v>
      </c>
      <c r="AP7" s="213"/>
      <c r="AQ7" s="213"/>
      <c r="CV7" s="216">
        <v>1</v>
      </c>
      <c r="CW7" s="23">
        <f>SUM(A134:CU134)+1</f>
        <v>100</v>
      </c>
      <c r="CX7" s="24" t="s">
        <v>2009</v>
      </c>
    </row>
    <row r="8" spans="1:102" ht="24" customHeight="1" thickBot="1">
      <c r="C8" s="317"/>
      <c r="D8" s="2910"/>
      <c r="E8" s="2918"/>
      <c r="F8" s="2919"/>
      <c r="G8" s="2920"/>
      <c r="H8" s="2921"/>
      <c r="I8" s="2925"/>
      <c r="J8" s="2926"/>
      <c r="K8" s="101"/>
      <c r="L8" s="101"/>
      <c r="M8" s="2922"/>
      <c r="N8" s="2923"/>
      <c r="O8" s="328"/>
      <c r="P8" s="13"/>
      <c r="Q8" s="329"/>
      <c r="S8" s="244" t="s">
        <v>1781</v>
      </c>
      <c r="T8" s="250">
        <v>2</v>
      </c>
      <c r="U8" s="3160" t="s">
        <v>5804</v>
      </c>
      <c r="V8" s="331">
        <f>IFERROR(INDEX(AW11:CL11, MATCH(U8, AW10:CL10, 0)), 0) + IFERROR(INDEX(AW16:CL16, MATCH(U8, AW15:CL15, 0)), 0)</f>
        <v>0.12</v>
      </c>
      <c r="Y8" s="317"/>
      <c r="AC8" s="404"/>
      <c r="AD8" s="404"/>
      <c r="AE8" s="404"/>
      <c r="AF8" s="404"/>
      <c r="AG8" s="404"/>
      <c r="AH8" s="404"/>
      <c r="AI8" s="404"/>
      <c r="AJ8" s="404"/>
      <c r="AK8" s="404"/>
      <c r="AP8"/>
      <c r="AQ8"/>
      <c r="CV8" s="216">
        <v>1</v>
      </c>
      <c r="CW8" s="212"/>
      <c r="CX8" s="212"/>
    </row>
    <row r="9" spans="1:102" ht="24" customHeight="1">
      <c r="C9" s="317"/>
      <c r="D9" s="2910"/>
      <c r="E9" s="2918"/>
      <c r="F9" s="2919"/>
      <c r="G9" s="2920"/>
      <c r="H9" s="2921"/>
      <c r="I9" s="2925"/>
      <c r="J9" s="2926"/>
      <c r="K9" s="85" t="s">
        <v>5847</v>
      </c>
      <c r="L9" s="101"/>
      <c r="M9" s="101"/>
      <c r="N9" s="2923"/>
      <c r="O9" s="350" t="s">
        <v>1812</v>
      </c>
      <c r="P9" s="451"/>
      <c r="Q9" s="327"/>
      <c r="R9" s="327"/>
      <c r="S9" s="245" t="str">
        <f>"❿ Volume "&amp; U8</f>
        <v>❿ Volume Trembler(s)</v>
      </c>
      <c r="T9" s="252">
        <v>150</v>
      </c>
      <c r="U9" s="128" t="s">
        <v>79</v>
      </c>
      <c r="V9" s="331">
        <f>IFERROR(INDEX(AW11:CL11, MATCH(U9, AW10:CL10, 0)) * T9, 0) + IFERROR(INDEX(AW16:CL16, MATCH(U9, AW15:CL15, 0)) * T9, 0)</f>
        <v>0.15</v>
      </c>
      <c r="Y9" s="317"/>
      <c r="AC9" s="405" t="s">
        <v>1413</v>
      </c>
      <c r="AD9" s="105"/>
      <c r="AE9" s="105"/>
      <c r="AF9" s="105"/>
      <c r="AG9" s="105"/>
      <c r="AH9" s="105"/>
      <c r="AI9" s="105"/>
      <c r="AJ9" s="105"/>
      <c r="AK9" s="105"/>
      <c r="AL9" s="3758" t="s">
        <v>1782</v>
      </c>
      <c r="AM9" s="3759"/>
      <c r="AN9" s="3759"/>
      <c r="AO9" s="3759"/>
      <c r="AP9" s="3759"/>
      <c r="AQ9" s="3760"/>
      <c r="AS9" s="3766" t="s">
        <v>1296</v>
      </c>
      <c r="AT9" s="99"/>
      <c r="AU9" s="99"/>
      <c r="AV9" s="99"/>
      <c r="AW9" s="532" t="s">
        <v>1890</v>
      </c>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S9" s="317"/>
      <c r="CT9" s="317"/>
      <c r="CV9" s="216">
        <v>1</v>
      </c>
    </row>
    <row r="10" spans="1:102" ht="24" customHeight="1" thickBot="1">
      <c r="C10" s="317"/>
      <c r="D10" s="2910"/>
      <c r="E10" s="2918"/>
      <c r="F10" s="2919"/>
      <c r="G10" s="2920"/>
      <c r="H10" s="2921"/>
      <c r="I10" s="2924"/>
      <c r="J10" s="114"/>
      <c r="K10" s="2932"/>
      <c r="L10" s="101"/>
      <c r="M10" s="101"/>
      <c r="N10" s="2929"/>
      <c r="O10" s="333">
        <f>I9</f>
        <v>0</v>
      </c>
      <c r="P10" s="249">
        <f>J9</f>
        <v>0</v>
      </c>
      <c r="Q10" s="513" t="str">
        <f>K9&amp;" "&amp;L9</f>
        <v xml:space="preserve">COLLEZ VOTRE POSTIT voir ligne 48 </v>
      </c>
      <c r="R10" s="248"/>
      <c r="S10" s="248"/>
      <c r="T10" s="3369">
        <f>V9*T8</f>
        <v>0.3</v>
      </c>
      <c r="U10" s="302">
        <f>IFERROR(T10/O11,0)</f>
        <v>0</v>
      </c>
      <c r="V10" s="334"/>
      <c r="Y10" s="317"/>
      <c r="AC10" s="105"/>
      <c r="AD10" s="105"/>
      <c r="AE10" s="105"/>
      <c r="AF10" s="105"/>
      <c r="AG10" s="105"/>
      <c r="AH10" s="105"/>
      <c r="AI10" s="105"/>
      <c r="AJ10" s="212"/>
      <c r="AK10" s="212"/>
      <c r="AL10" s="3761"/>
      <c r="AM10" s="3762"/>
      <c r="AN10" s="3762"/>
      <c r="AO10" s="3762"/>
      <c r="AP10" s="3762"/>
      <c r="AQ10" s="3763"/>
      <c r="AS10" s="3766"/>
      <c r="AT10" s="13"/>
      <c r="AU10" s="478" t="s">
        <v>1888</v>
      </c>
      <c r="AV10" s="497" t="s">
        <v>43</v>
      </c>
      <c r="AW10" s="2832" t="s">
        <v>69</v>
      </c>
      <c r="AX10" s="2833" t="s">
        <v>377</v>
      </c>
      <c r="AY10" s="3086" t="s">
        <v>1280</v>
      </c>
      <c r="AZ10" s="3086" t="s">
        <v>1286</v>
      </c>
      <c r="BA10" s="3086" t="s">
        <v>1291</v>
      </c>
      <c r="BB10" s="2836" t="s">
        <v>731</v>
      </c>
      <c r="BC10" s="2837" t="s">
        <v>730</v>
      </c>
      <c r="BD10" s="2835" t="s">
        <v>91</v>
      </c>
      <c r="BE10" s="2835" t="s">
        <v>90</v>
      </c>
      <c r="BF10" s="3092" t="s">
        <v>68</v>
      </c>
      <c r="BG10" s="2834" t="s">
        <v>70</v>
      </c>
      <c r="BH10" s="2834" t="s">
        <v>77</v>
      </c>
      <c r="BI10" s="2834" t="s">
        <v>78</v>
      </c>
      <c r="BJ10" s="2834" t="s">
        <v>79</v>
      </c>
      <c r="BK10" s="3314" t="s">
        <v>5806</v>
      </c>
      <c r="BL10" s="3166" t="s">
        <v>743</v>
      </c>
      <c r="BM10" s="3166" t="s">
        <v>5807</v>
      </c>
      <c r="BN10" s="3166" t="s">
        <v>5808</v>
      </c>
      <c r="BO10" s="3166" t="s">
        <v>225</v>
      </c>
      <c r="BP10" s="3314" t="s">
        <v>724</v>
      </c>
      <c r="BQ10" s="3314" t="s">
        <v>5809</v>
      </c>
      <c r="BR10" s="3314" t="s">
        <v>727</v>
      </c>
      <c r="BS10" s="3314" t="s">
        <v>5810</v>
      </c>
      <c r="BT10" s="3314" t="s">
        <v>5823</v>
      </c>
      <c r="BU10" s="3314" t="s">
        <v>5811</v>
      </c>
      <c r="BV10" s="3314" t="s">
        <v>725</v>
      </c>
      <c r="BW10" s="3314" t="s">
        <v>726</v>
      </c>
      <c r="BX10" s="3166" t="s">
        <v>753</v>
      </c>
      <c r="BY10" s="3166" t="s">
        <v>752</v>
      </c>
      <c r="BZ10" s="3314" t="s">
        <v>723</v>
      </c>
      <c r="CA10" s="3166" t="s">
        <v>732</v>
      </c>
      <c r="CB10" s="3314" t="s">
        <v>5822</v>
      </c>
      <c r="CC10" s="3166" t="s">
        <v>742</v>
      </c>
      <c r="CD10" s="3166" t="s">
        <v>207</v>
      </c>
      <c r="CE10" s="3166" t="s">
        <v>728</v>
      </c>
      <c r="CF10" s="3160" t="s">
        <v>5764</v>
      </c>
      <c r="CG10" s="3160" t="s">
        <v>5765</v>
      </c>
      <c r="CH10" s="3160" t="s">
        <v>1358</v>
      </c>
      <c r="CI10" s="3160" t="s">
        <v>5768</v>
      </c>
      <c r="CJ10" s="3160" t="s">
        <v>1360</v>
      </c>
      <c r="CK10" s="3160" t="s">
        <v>5766</v>
      </c>
      <c r="CL10" s="3166" t="s">
        <v>744</v>
      </c>
      <c r="CM10" s="3166" t="s">
        <v>744</v>
      </c>
      <c r="CN10" s="3166" t="s">
        <v>744</v>
      </c>
      <c r="CO10" s="3166" t="s">
        <v>744</v>
      </c>
      <c r="CP10" s="497" t="s">
        <v>43</v>
      </c>
      <c r="CQ10" s="491" t="s">
        <v>1788</v>
      </c>
      <c r="CR10" s="327"/>
      <c r="CS10" s="3781" t="s">
        <v>1296</v>
      </c>
      <c r="CT10" s="3782"/>
      <c r="CV10" s="216">
        <v>1</v>
      </c>
    </row>
    <row r="11" spans="1:102" ht="24" customHeight="1" thickBot="1">
      <c r="C11" s="317"/>
      <c r="D11" s="2910"/>
      <c r="E11" s="2918"/>
      <c r="F11" s="2918"/>
      <c r="G11" s="2920"/>
      <c r="H11" s="2921"/>
      <c r="I11" s="2927"/>
      <c r="J11" s="2913"/>
      <c r="K11" s="2930"/>
      <c r="L11" s="2931"/>
      <c r="M11" s="114"/>
      <c r="N11" s="2929"/>
      <c r="O11" s="500">
        <f>IFERROR(INDEX(AW11:CL11, MATCH(L9, AW10:CL10, 0)) * K9, 0) + IFERROR(INDEX(AW16:CL16, MATCH(L9, AW15:CL15, 0)) * K9, 0)</f>
        <v>0</v>
      </c>
      <c r="P11" s="247" t="str">
        <f>IFERROR(K9 * INDEX(AW11:CL11, MATCH(L9, AW10:CL10, 0)), 0) + IFERROR(K9 * INDEX(AW16:CL16, MATCH(L9, AW15:CL15, 0)), 0) &amp; " L"</f>
        <v>0 L</v>
      </c>
      <c r="Q11" s="327"/>
      <c r="R11" s="3323" t="str">
        <f>IF(P27&gt;=T10,"","compléter avec")</f>
        <v>compléter avec</v>
      </c>
      <c r="S11" s="3327" t="str">
        <f>IF(P27&gt;T10,"",ROUND((T10-P27)*1000,1)&amp;" ml")</f>
        <v>300 ml</v>
      </c>
      <c r="T11" s="327"/>
      <c r="U11" s="180"/>
      <c r="V11" s="181" t="str">
        <f>ROWS(D5:D46)-SUBTOTAL(103,D5:D46)&amp;" "&amp;"Lignes masquées"</f>
        <v>42 Lignes masquées</v>
      </c>
      <c r="Y11" s="317"/>
      <c r="AC11" s="105"/>
      <c r="AD11" s="3787" t="s">
        <v>1414</v>
      </c>
      <c r="AE11" s="3788"/>
      <c r="AF11" s="3788"/>
      <c r="AG11" s="3788"/>
      <c r="AH11" s="3788"/>
      <c r="AI11" s="3788"/>
      <c r="AJ11" s="3789"/>
      <c r="AK11" s="212"/>
      <c r="AL11" s="3761"/>
      <c r="AM11" s="3762"/>
      <c r="AN11" s="3762"/>
      <c r="AO11" s="3762"/>
      <c r="AP11" s="3762"/>
      <c r="AQ11" s="3763"/>
      <c r="AS11" s="3766"/>
      <c r="AT11" s="13"/>
      <c r="AU11" s="475"/>
      <c r="AV11" s="475" t="s">
        <v>1786</v>
      </c>
      <c r="AW11" s="520">
        <v>1E-3</v>
      </c>
      <c r="AX11" s="521">
        <v>1</v>
      </c>
      <c r="AY11" s="522">
        <v>0</v>
      </c>
      <c r="AZ11" s="522">
        <v>0</v>
      </c>
      <c r="BA11" s="522">
        <v>0</v>
      </c>
      <c r="BB11" s="523">
        <v>0.25</v>
      </c>
      <c r="BC11" s="523">
        <v>0.5</v>
      </c>
      <c r="BD11" s="479">
        <v>0.25</v>
      </c>
      <c r="BE11" s="479">
        <v>0.5</v>
      </c>
      <c r="BF11" s="479">
        <v>0.1</v>
      </c>
      <c r="BG11" s="479">
        <v>1</v>
      </c>
      <c r="BH11" s="479">
        <v>0.1</v>
      </c>
      <c r="BI11" s="479">
        <v>0.01</v>
      </c>
      <c r="BJ11" s="479">
        <v>1E-3</v>
      </c>
      <c r="BK11" s="479">
        <f t="shared" ref="BK11" si="4">BK12 / 1000</f>
        <v>5.0000000000000001E-3</v>
      </c>
      <c r="BL11" s="479">
        <f>BL12 / 1000</f>
        <v>0.35</v>
      </c>
      <c r="BM11" s="479">
        <f t="shared" ref="BM11:CE11" si="5">BM12 / 1000</f>
        <v>4.9299999999999995E-3</v>
      </c>
      <c r="BN11" s="479">
        <f t="shared" si="5"/>
        <v>0.01</v>
      </c>
      <c r="BO11" s="479">
        <f t="shared" si="5"/>
        <v>4.9299999999999995E-3</v>
      </c>
      <c r="BP11" s="479">
        <f t="shared" si="5"/>
        <v>2.5000000000000001E-3</v>
      </c>
      <c r="BQ11" s="479">
        <f t="shared" si="5"/>
        <v>5.67E-2</v>
      </c>
      <c r="BR11" s="479">
        <f t="shared" si="5"/>
        <v>4.4999999999999998E-2</v>
      </c>
      <c r="BS11" s="530">
        <f t="shared" si="5"/>
        <v>2.8300000000000002E-2</v>
      </c>
      <c r="BT11" s="479">
        <f t="shared" si="5"/>
        <v>0.03</v>
      </c>
      <c r="BU11" s="479">
        <f t="shared" si="5"/>
        <v>2.9600000000000001E-2</v>
      </c>
      <c r="BV11" s="479">
        <f t="shared" si="5"/>
        <v>0.15</v>
      </c>
      <c r="BW11" s="479">
        <f t="shared" si="5"/>
        <v>0.04</v>
      </c>
      <c r="BX11" s="479">
        <f t="shared" si="5"/>
        <v>0.32</v>
      </c>
      <c r="BY11" s="479">
        <f t="shared" si="5"/>
        <v>0.12</v>
      </c>
      <c r="BZ11" s="479">
        <f t="shared" si="5"/>
        <v>5.9000000000000007E-3</v>
      </c>
      <c r="CA11" s="479">
        <f t="shared" si="5"/>
        <v>0.15</v>
      </c>
      <c r="CB11" s="479">
        <f t="shared" si="5"/>
        <v>1E-3</v>
      </c>
      <c r="CC11" s="479">
        <f t="shared" si="5"/>
        <v>0.2366</v>
      </c>
      <c r="CD11" s="479">
        <f t="shared" si="5"/>
        <v>0.03</v>
      </c>
      <c r="CE11" s="479">
        <f t="shared" si="5"/>
        <v>0.22500000000000001</v>
      </c>
      <c r="CF11" s="479">
        <f>CF12 / 1000</f>
        <v>0.35</v>
      </c>
      <c r="CG11" s="479">
        <f t="shared" ref="CG11:CO11" si="6">CG12 / 1000</f>
        <v>7.4999999999999997E-2</v>
      </c>
      <c r="CH11" s="479">
        <f t="shared" si="6"/>
        <v>0.19500000000000001</v>
      </c>
      <c r="CI11" s="479">
        <f t="shared" si="6"/>
        <v>0.27500000000000002</v>
      </c>
      <c r="CJ11" s="479">
        <f t="shared" si="6"/>
        <v>0.25</v>
      </c>
      <c r="CK11" s="479">
        <f t="shared" si="6"/>
        <v>0.3</v>
      </c>
      <c r="CL11" s="479">
        <f t="shared" si="6"/>
        <v>0</v>
      </c>
      <c r="CM11" s="479">
        <f t="shared" si="6"/>
        <v>0</v>
      </c>
      <c r="CN11" s="479">
        <f t="shared" si="6"/>
        <v>0</v>
      </c>
      <c r="CO11" s="479">
        <f t="shared" si="6"/>
        <v>0</v>
      </c>
      <c r="CP11" s="475"/>
      <c r="CQ11" s="54" t="s">
        <v>1789</v>
      </c>
      <c r="CR11" s="327"/>
      <c r="CS11" s="3783"/>
      <c r="CT11" s="3784"/>
      <c r="CV11" s="216">
        <v>1</v>
      </c>
    </row>
    <row r="12" spans="1:102" ht="24" customHeight="1" thickTop="1" thickBot="1">
      <c r="B12" s="307" t="s">
        <v>5188</v>
      </c>
      <c r="C12" s="317"/>
      <c r="D12" s="2910"/>
      <c r="E12" s="2933"/>
      <c r="F12" s="2934"/>
      <c r="G12" s="2935"/>
      <c r="H12" s="2936"/>
      <c r="I12" s="2936"/>
      <c r="J12" s="2936"/>
      <c r="K12" s="2936"/>
      <c r="L12" s="2936"/>
      <c r="M12" s="2936"/>
      <c r="N12" s="2937"/>
      <c r="O12" s="303" t="s">
        <v>108</v>
      </c>
      <c r="P12" s="304" t="s">
        <v>109</v>
      </c>
      <c r="Q12" s="304" t="s">
        <v>110</v>
      </c>
      <c r="R12" s="304" t="s">
        <v>111</v>
      </c>
      <c r="S12" s="304" t="s">
        <v>112</v>
      </c>
      <c r="T12" s="304" t="s">
        <v>113</v>
      </c>
      <c r="U12" s="304" t="s">
        <v>114</v>
      </c>
      <c r="V12" s="306" t="s">
        <v>115</v>
      </c>
      <c r="Y12" s="317"/>
      <c r="AC12" s="105"/>
      <c r="AD12" s="3790" t="s">
        <v>1415</v>
      </c>
      <c r="AE12" s="3791"/>
      <c r="AF12" s="3791"/>
      <c r="AG12" s="3791"/>
      <c r="AH12" s="3791"/>
      <c r="AI12" s="3791"/>
      <c r="AJ12" s="3792"/>
      <c r="AK12" s="212"/>
      <c r="AL12" s="3793" t="s">
        <v>5225</v>
      </c>
      <c r="AM12" s="3794"/>
      <c r="AN12" s="3794"/>
      <c r="AO12" s="3794"/>
      <c r="AP12" s="3794"/>
      <c r="AQ12" s="3795"/>
      <c r="AS12" s="3766"/>
      <c r="AT12" s="13"/>
      <c r="AU12" s="477" t="s">
        <v>1887</v>
      </c>
      <c r="AV12" s="497" t="s">
        <v>740</v>
      </c>
      <c r="AW12" s="483"/>
      <c r="AX12" s="483"/>
      <c r="AY12" s="483"/>
      <c r="AZ12" s="483"/>
      <c r="BA12" s="483"/>
      <c r="BB12" s="483"/>
      <c r="BC12" s="483"/>
      <c r="BD12" s="483"/>
      <c r="BE12" s="483"/>
      <c r="BF12" s="483"/>
      <c r="BG12" s="484"/>
      <c r="BH12" s="483"/>
      <c r="BI12" s="483"/>
      <c r="BJ12" s="483"/>
      <c r="BK12" s="472">
        <v>5</v>
      </c>
      <c r="BL12" s="472">
        <v>350</v>
      </c>
      <c r="BM12" s="481">
        <v>4.93</v>
      </c>
      <c r="BN12" s="472">
        <v>10</v>
      </c>
      <c r="BO12" s="481">
        <v>4.93</v>
      </c>
      <c r="BP12" s="481">
        <v>2.5</v>
      </c>
      <c r="BQ12" s="480">
        <v>56.7</v>
      </c>
      <c r="BR12" s="472">
        <v>45</v>
      </c>
      <c r="BS12" s="531">
        <v>28.3</v>
      </c>
      <c r="BT12" s="472">
        <v>30</v>
      </c>
      <c r="BU12" s="480">
        <v>29.6</v>
      </c>
      <c r="BV12" s="472">
        <v>150</v>
      </c>
      <c r="BW12" s="472">
        <v>40</v>
      </c>
      <c r="BX12" s="472">
        <v>320</v>
      </c>
      <c r="BY12" s="472">
        <v>120</v>
      </c>
      <c r="BZ12" s="481">
        <v>5.9</v>
      </c>
      <c r="CA12" s="472">
        <v>150</v>
      </c>
      <c r="CB12" s="472">
        <v>1</v>
      </c>
      <c r="CC12" s="480">
        <v>236.6</v>
      </c>
      <c r="CD12" s="472">
        <v>30</v>
      </c>
      <c r="CE12" s="472">
        <v>225</v>
      </c>
      <c r="CF12" s="472">
        <v>350</v>
      </c>
      <c r="CG12" s="472">
        <v>75</v>
      </c>
      <c r="CH12" s="472">
        <v>195</v>
      </c>
      <c r="CI12" s="472">
        <v>275</v>
      </c>
      <c r="CJ12" s="472">
        <v>250</v>
      </c>
      <c r="CK12" s="472">
        <v>300</v>
      </c>
      <c r="CL12" s="472">
        <v>0</v>
      </c>
      <c r="CM12" s="472">
        <v>0</v>
      </c>
      <c r="CN12" s="472">
        <v>0</v>
      </c>
      <c r="CO12" s="485">
        <v>0</v>
      </c>
      <c r="CP12" s="497" t="s">
        <v>740</v>
      </c>
      <c r="CQ12" s="175" t="s">
        <v>1889</v>
      </c>
      <c r="CR12" s="327"/>
      <c r="CS12" s="3785"/>
      <c r="CT12" s="3786"/>
      <c r="CV12" s="216">
        <v>1</v>
      </c>
    </row>
    <row r="13" spans="1:102" ht="24" customHeight="1" thickTop="1">
      <c r="B13" s="308" t="s">
        <v>1294</v>
      </c>
      <c r="C13" s="317"/>
      <c r="D13" s="178"/>
      <c r="E13" s="330"/>
      <c r="F13" s="330"/>
      <c r="G13" s="179"/>
      <c r="H13" s="184"/>
      <c r="I13" s="2842"/>
      <c r="J13" s="2843"/>
      <c r="K13" s="2840"/>
      <c r="L13" s="2844"/>
      <c r="M13" s="2844"/>
      <c r="N13" s="315"/>
      <c r="O13" s="3770" t="s">
        <v>1792</v>
      </c>
      <c r="P13" s="3771" t="s">
        <v>1891</v>
      </c>
      <c r="Q13" s="3772" t="s">
        <v>1886</v>
      </c>
      <c r="R13" s="3772"/>
      <c r="S13" s="3772"/>
      <c r="T13" s="3772"/>
      <c r="U13" s="3772" t="s">
        <v>1281</v>
      </c>
      <c r="V13" s="3774" t="s">
        <v>1039</v>
      </c>
      <c r="AC13" s="105"/>
      <c r="AD13" s="3790"/>
      <c r="AE13" s="3791"/>
      <c r="AF13" s="3791"/>
      <c r="AG13" s="3791"/>
      <c r="AH13" s="3791"/>
      <c r="AI13" s="3791"/>
      <c r="AJ13" s="3792"/>
      <c r="AK13" s="212"/>
      <c r="AL13" s="3793"/>
      <c r="AM13" s="3794"/>
      <c r="AN13" s="3794"/>
      <c r="AO13" s="3794"/>
      <c r="AP13" s="3794"/>
      <c r="AQ13" s="3795"/>
      <c r="AS13" s="3766"/>
      <c r="AT13" s="13"/>
      <c r="AU13" s="13"/>
      <c r="AV13" s="477"/>
      <c r="AW13" s="471"/>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469" t="s">
        <v>1783</v>
      </c>
      <c r="CF13" s="473">
        <v>200</v>
      </c>
      <c r="CG13" s="473">
        <v>30</v>
      </c>
      <c r="CH13" s="473">
        <v>150</v>
      </c>
      <c r="CI13" s="473">
        <v>200</v>
      </c>
      <c r="CJ13" s="473">
        <v>200</v>
      </c>
      <c r="CK13" s="473">
        <v>200</v>
      </c>
      <c r="CL13" s="327"/>
      <c r="CM13" s="327"/>
      <c r="CN13" s="327"/>
      <c r="CO13" s="327"/>
      <c r="CP13" s="477"/>
      <c r="CQ13" s="327"/>
      <c r="CR13" s="327"/>
      <c r="CS13" s="317"/>
      <c r="CT13" s="317"/>
      <c r="CV13" s="216">
        <v>1</v>
      </c>
    </row>
    <row r="14" spans="1:102" ht="24" customHeight="1">
      <c r="B14" s="309" t="s">
        <v>1295</v>
      </c>
      <c r="C14" s="317"/>
      <c r="D14" s="178"/>
      <c r="E14" s="330"/>
      <c r="F14" s="330"/>
      <c r="G14" s="179"/>
      <c r="H14" s="188"/>
      <c r="I14" s="2845"/>
      <c r="J14" s="2846"/>
      <c r="K14" s="2841"/>
      <c r="L14" s="2847"/>
      <c r="M14" s="2847"/>
      <c r="N14" s="185"/>
      <c r="O14" s="3770"/>
      <c r="P14" s="3771"/>
      <c r="Q14" s="3772"/>
      <c r="R14" s="3772"/>
      <c r="S14" s="3772"/>
      <c r="T14" s="3772"/>
      <c r="U14" s="3773"/>
      <c r="V14" s="3774"/>
      <c r="Y14" s="317"/>
      <c r="AC14" s="105"/>
      <c r="AD14" s="3790"/>
      <c r="AE14" s="3791"/>
      <c r="AF14" s="3791"/>
      <c r="AG14" s="3791"/>
      <c r="AH14" s="3791"/>
      <c r="AI14" s="3791"/>
      <c r="AJ14" s="3792"/>
      <c r="AK14" s="212"/>
      <c r="AL14" s="3793"/>
      <c r="AM14" s="3794"/>
      <c r="AN14" s="3794"/>
      <c r="AO14" s="3794"/>
      <c r="AP14" s="3794"/>
      <c r="AQ14" s="3795"/>
      <c r="AS14" s="3766"/>
      <c r="AT14" s="13"/>
      <c r="AU14" s="13"/>
      <c r="AV14" s="327"/>
      <c r="AW14" s="498" t="s">
        <v>1787</v>
      </c>
      <c r="AX14" s="327"/>
      <c r="AY14" s="327"/>
      <c r="AZ14" s="327"/>
      <c r="BA14" s="327"/>
      <c r="BB14" s="327"/>
      <c r="BC14" s="327"/>
      <c r="BD14" s="327"/>
      <c r="BE14" s="532" t="s">
        <v>5650</v>
      </c>
      <c r="BF14" s="327"/>
      <c r="BG14" s="327"/>
      <c r="BH14" s="327"/>
      <c r="BI14" s="327"/>
      <c r="BJ14" s="327"/>
      <c r="BK14" s="327"/>
      <c r="BL14" s="340"/>
      <c r="BM14" s="327"/>
      <c r="BN14" s="327"/>
      <c r="BO14" s="327"/>
      <c r="BP14" s="105"/>
      <c r="BQ14" s="428"/>
      <c r="BR14" s="428"/>
      <c r="BS14" s="428"/>
      <c r="BT14" s="428"/>
      <c r="BU14" s="428"/>
      <c r="BV14" s="428"/>
      <c r="BW14" s="428"/>
      <c r="BX14" s="428"/>
      <c r="BY14" s="407"/>
      <c r="BZ14" s="488" t="s">
        <v>1787</v>
      </c>
      <c r="CA14" s="407"/>
      <c r="CB14" s="407"/>
      <c r="CC14" s="327"/>
      <c r="CD14" s="327"/>
      <c r="CE14" s="470" t="s">
        <v>1784</v>
      </c>
      <c r="CF14" s="474">
        <v>500</v>
      </c>
      <c r="CG14" s="474">
        <v>120</v>
      </c>
      <c r="CH14" s="474">
        <v>240</v>
      </c>
      <c r="CI14" s="474">
        <v>350</v>
      </c>
      <c r="CJ14" s="474">
        <v>300</v>
      </c>
      <c r="CK14" s="474">
        <v>400</v>
      </c>
      <c r="CL14" s="327"/>
      <c r="CM14" s="327"/>
      <c r="CN14" s="327"/>
      <c r="CO14" s="327"/>
      <c r="CP14" s="327"/>
      <c r="CQ14" s="327"/>
      <c r="CR14" s="327"/>
      <c r="CS14" s="327"/>
      <c r="CT14" s="488" t="s">
        <v>1787</v>
      </c>
      <c r="CV14" s="216">
        <v>1</v>
      </c>
    </row>
    <row r="15" spans="1:102" ht="24" customHeight="1">
      <c r="B15" s="2832" t="s">
        <v>69</v>
      </c>
      <c r="C15" s="317"/>
      <c r="D15" s="178"/>
      <c r="E15" s="330"/>
      <c r="F15" s="330"/>
      <c r="G15" s="179"/>
      <c r="H15" s="188"/>
      <c r="I15" s="280"/>
      <c r="J15" s="508"/>
      <c r="K15" s="515"/>
      <c r="L15" s="516"/>
      <c r="M15" s="517"/>
      <c r="N15" s="2773"/>
      <c r="O15" s="501">
        <f>IFERROR(INDEX(AW11:CL11, MATCH(J15, AW10:CL10, 0)) * I15, 0) + IFERROR(INDEX(AW16:CL16, MATCH(J15, AW15:CL15, 0)) * I15, 0)</f>
        <v>0</v>
      </c>
      <c r="P15" s="528">
        <f>O15*M15*U10</f>
        <v>0</v>
      </c>
      <c r="Q15" s="526">
        <f>IF(P27=0,0,P15/P27)</f>
        <v>0</v>
      </c>
      <c r="R15" s="525">
        <f>IF(P15=0,0,IF(OR(J15="Kg",J15="g",J15="demi(s)",J15="quart(s)"),IF(ROUND(P15,3)&gt;=1,ROUND(P15,3)&amp;" Kg",ROUND(P15*1000,0)&amp;" g"),IF(J15="demi(s)",ROUND(P15*0.5,0)&amp;" demi(s)",IF(J15="quart(s)",ROUND(P15*0.25,0)&amp;" quart(s)",IF(ROUND(P15,3)&gt;=1,ROUND(P15,3)&amp;" L",ROUND(P15*100,0)&amp;" cl")))))</f>
        <v>0</v>
      </c>
      <c r="S15" s="254">
        <f>I15*U10</f>
        <v>0</v>
      </c>
      <c r="T15" s="647">
        <f t="shared" ref="T15:U26" si="7">J15</f>
        <v>0</v>
      </c>
      <c r="U15" s="338">
        <f t="shared" si="7"/>
        <v>0</v>
      </c>
      <c r="V15" s="284">
        <f t="shared" ref="V15:V26" si="8">P15*L15</f>
        <v>0</v>
      </c>
      <c r="X15" s="3764" t="s">
        <v>1290</v>
      </c>
      <c r="Y15" s="3686"/>
      <c r="Z15" s="3765"/>
      <c r="AA15" s="327"/>
      <c r="AC15" s="105"/>
      <c r="AD15" s="3767" t="s">
        <v>1416</v>
      </c>
      <c r="AE15" s="3768"/>
      <c r="AF15" s="3768"/>
      <c r="AG15" s="3768"/>
      <c r="AH15" s="3768"/>
      <c r="AI15" s="3768"/>
      <c r="AJ15" s="3769"/>
      <c r="AK15" s="212"/>
      <c r="AL15" s="3793"/>
      <c r="AM15" s="3794"/>
      <c r="AN15" s="3794"/>
      <c r="AO15" s="3794"/>
      <c r="AP15" s="3794"/>
      <c r="AQ15" s="3795"/>
      <c r="AS15" s="3766"/>
      <c r="AT15" s="13"/>
      <c r="AU15" s="478" t="s">
        <v>1888</v>
      </c>
      <c r="AV15" s="497" t="s">
        <v>43</v>
      </c>
      <c r="AW15" s="3160" t="s">
        <v>5769</v>
      </c>
      <c r="AX15" s="3160" t="s">
        <v>729</v>
      </c>
      <c r="AY15" s="3160" t="s">
        <v>5770</v>
      </c>
      <c r="AZ15" s="3160" t="s">
        <v>5771</v>
      </c>
      <c r="BA15" s="3160" t="s">
        <v>5772</v>
      </c>
      <c r="BB15" s="3160" t="s">
        <v>5773</v>
      </c>
      <c r="BC15" s="3160" t="s">
        <v>5774</v>
      </c>
      <c r="BD15" s="3160" t="s">
        <v>5775</v>
      </c>
      <c r="BE15" s="3160" t="s">
        <v>5776</v>
      </c>
      <c r="BF15" s="3160" t="s">
        <v>5777</v>
      </c>
      <c r="BG15" s="3160" t="s">
        <v>5778</v>
      </c>
      <c r="BH15" s="3160" t="s">
        <v>5779</v>
      </c>
      <c r="BI15" s="3160" t="s">
        <v>5780</v>
      </c>
      <c r="BJ15" s="3160" t="s">
        <v>5781</v>
      </c>
      <c r="BK15" s="3160" t="s">
        <v>5782</v>
      </c>
      <c r="BL15" s="3160" t="s">
        <v>5783</v>
      </c>
      <c r="BM15" s="3160" t="s">
        <v>5784</v>
      </c>
      <c r="BN15" s="3160" t="s">
        <v>5785</v>
      </c>
      <c r="BO15" s="3160" t="s">
        <v>5786</v>
      </c>
      <c r="BP15" s="3160" t="s">
        <v>5787</v>
      </c>
      <c r="BQ15" s="3160" t="s">
        <v>5788</v>
      </c>
      <c r="BR15" s="3160" t="s">
        <v>5789</v>
      </c>
      <c r="BS15" s="3160" t="s">
        <v>1776</v>
      </c>
      <c r="BT15" s="3160" t="s">
        <v>5790</v>
      </c>
      <c r="BU15" s="3160" t="s">
        <v>5791</v>
      </c>
      <c r="BV15" s="3160" t="s">
        <v>5792</v>
      </c>
      <c r="BW15" s="3160" t="s">
        <v>5793</v>
      </c>
      <c r="BX15" s="3160" t="s">
        <v>5794</v>
      </c>
      <c r="BY15" s="3160" t="s">
        <v>5795</v>
      </c>
      <c r="BZ15" s="3160" t="s">
        <v>5702</v>
      </c>
      <c r="CA15" s="3160" t="s">
        <v>5796</v>
      </c>
      <c r="CB15" s="3160" t="s">
        <v>5797</v>
      </c>
      <c r="CC15" s="3160" t="s">
        <v>5798</v>
      </c>
      <c r="CD15" s="3160" t="s">
        <v>5799</v>
      </c>
      <c r="CE15" s="3160" t="s">
        <v>5706</v>
      </c>
      <c r="CF15" s="3160" t="s">
        <v>5767</v>
      </c>
      <c r="CG15" s="3160" t="s">
        <v>5800</v>
      </c>
      <c r="CH15" s="3160" t="s">
        <v>5801</v>
      </c>
      <c r="CI15" s="3160" t="s">
        <v>5802</v>
      </c>
      <c r="CJ15" s="3160" t="s">
        <v>5803</v>
      </c>
      <c r="CK15" s="3160" t="s">
        <v>5804</v>
      </c>
      <c r="CL15" s="3160" t="s">
        <v>5703</v>
      </c>
      <c r="CM15" s="3160" t="s">
        <v>5805</v>
      </c>
      <c r="CN15" s="3166" t="s">
        <v>744</v>
      </c>
      <c r="CO15" s="3166" t="s">
        <v>744</v>
      </c>
      <c r="CP15" s="497" t="s">
        <v>43</v>
      </c>
      <c r="CQ15" s="491" t="s">
        <v>1788</v>
      </c>
      <c r="CR15" s="327"/>
      <c r="CS15" s="3781" t="s">
        <v>1296</v>
      </c>
      <c r="CT15" s="3782"/>
      <c r="CV15" s="216">
        <v>1</v>
      </c>
    </row>
    <row r="16" spans="1:102" ht="24" customHeight="1">
      <c r="B16" s="2833" t="s">
        <v>377</v>
      </c>
      <c r="C16" s="317"/>
      <c r="D16" s="187"/>
      <c r="E16" s="330"/>
      <c r="F16" s="330"/>
      <c r="G16" s="179"/>
      <c r="H16" s="188"/>
      <c r="I16" s="280"/>
      <c r="J16" s="508"/>
      <c r="K16" s="510"/>
      <c r="L16" s="511"/>
      <c r="M16" s="512"/>
      <c r="N16" s="2773"/>
      <c r="O16" s="501">
        <f>IFERROR(INDEX(AW11:CL11, MATCH(J16, AW10:CL10, 0)) * I16, 0) + IFERROR(INDEX(AW16:CL16, MATCH(J16, AW15:CL15, 0)) * I16, 0)</f>
        <v>0</v>
      </c>
      <c r="P16" s="528">
        <f>O16*M16*U10</f>
        <v>0</v>
      </c>
      <c r="Q16" s="527">
        <f>IF(P27=0,0,P16/P27)</f>
        <v>0</v>
      </c>
      <c r="R16" s="241">
        <f t="shared" ref="R16:R26" si="9">IF(P16=0,0,IF(OR(J16="Kg",J16="g",J16="demi(s)",J16="quart(s)"),IF(ROUND(P16,3)&gt;=1,ROUND(P16,3)&amp;" Kg",ROUND(P16*1000,0)&amp;" g"),IF(J16="demi(s)",ROUND(P16*0.5,0)&amp;" demi(s)",IF(J16="quart(s)",ROUND(P16*0.25,0)&amp;" quart(s)",IF(ROUND(P16,3)&gt;=1,ROUND(P16,3)&amp;" L",ROUND(P16*100,0)&amp;" cl")))))</f>
        <v>0</v>
      </c>
      <c r="S16" s="253">
        <f>I16*U10</f>
        <v>0</v>
      </c>
      <c r="T16" s="648">
        <f t="shared" si="7"/>
        <v>0</v>
      </c>
      <c r="U16" s="339">
        <f t="shared" si="7"/>
        <v>0</v>
      </c>
      <c r="V16" s="285">
        <f t="shared" si="8"/>
        <v>0</v>
      </c>
      <c r="X16" s="3688"/>
      <c r="Y16" s="3689"/>
      <c r="Z16" s="3690"/>
      <c r="AA16" s="327"/>
      <c r="AC16" s="105"/>
      <c r="AD16" s="3767"/>
      <c r="AE16" s="3768"/>
      <c r="AF16" s="3768"/>
      <c r="AG16" s="3768"/>
      <c r="AH16" s="3768"/>
      <c r="AI16" s="3768"/>
      <c r="AJ16" s="3769"/>
      <c r="AK16" s="212"/>
      <c r="AL16" s="3796" t="s">
        <v>1787</v>
      </c>
      <c r="AM16" s="3797"/>
      <c r="AN16" s="3797"/>
      <c r="AO16" s="3797"/>
      <c r="AP16" s="3797"/>
      <c r="AQ16" s="3798"/>
      <c r="AS16" s="3766"/>
      <c r="AT16" s="13"/>
      <c r="AU16" s="475"/>
      <c r="AV16" s="475" t="s">
        <v>1786</v>
      </c>
      <c r="AW16" s="479">
        <f t="shared" ref="AW16:CO16" si="10">AW17 / 1000</f>
        <v>0.12</v>
      </c>
      <c r="AX16" s="479">
        <f t="shared" si="10"/>
        <v>0.22500000000000001</v>
      </c>
      <c r="AY16" s="479">
        <f t="shared" si="10"/>
        <v>0.185</v>
      </c>
      <c r="AZ16" s="479">
        <f t="shared" si="10"/>
        <v>0.09</v>
      </c>
      <c r="BA16" s="479">
        <f t="shared" si="10"/>
        <v>0.04</v>
      </c>
      <c r="BB16" s="479">
        <f t="shared" si="10"/>
        <v>0.15</v>
      </c>
      <c r="BC16" s="479">
        <f t="shared" si="10"/>
        <v>0.22500000000000001</v>
      </c>
      <c r="BD16" s="479">
        <f t="shared" si="10"/>
        <v>0.12</v>
      </c>
      <c r="BE16" s="479">
        <f t="shared" si="10"/>
        <v>0.19500000000000001</v>
      </c>
      <c r="BF16" s="479">
        <f t="shared" si="10"/>
        <v>9.7500000000000003E-2</v>
      </c>
      <c r="BG16" s="479">
        <f t="shared" si="10"/>
        <v>0.12</v>
      </c>
      <c r="BH16" s="479">
        <f t="shared" si="10"/>
        <v>0.24</v>
      </c>
      <c r="BI16" s="479">
        <f t="shared" si="10"/>
        <v>0.22500000000000001</v>
      </c>
      <c r="BJ16" s="479">
        <f t="shared" si="10"/>
        <v>0.35</v>
      </c>
      <c r="BK16" s="479">
        <f t="shared" si="10"/>
        <v>0.06</v>
      </c>
      <c r="BL16" s="479">
        <f t="shared" si="10"/>
        <v>0.19500000000000001</v>
      </c>
      <c r="BM16" s="479">
        <f t="shared" si="10"/>
        <v>0.18</v>
      </c>
      <c r="BN16" s="479">
        <f t="shared" si="10"/>
        <v>0.09</v>
      </c>
      <c r="BO16" s="479">
        <f t="shared" si="10"/>
        <v>0.25</v>
      </c>
      <c r="BP16" s="479">
        <f t="shared" si="10"/>
        <v>0.24</v>
      </c>
      <c r="BQ16" s="479">
        <f t="shared" si="10"/>
        <v>4.4999999999999998E-2</v>
      </c>
      <c r="BR16" s="479">
        <f t="shared" si="10"/>
        <v>0.105</v>
      </c>
      <c r="BS16" s="479">
        <f t="shared" si="10"/>
        <v>0.25</v>
      </c>
      <c r="BT16" s="479">
        <f t="shared" si="10"/>
        <v>0.56799999999999995</v>
      </c>
      <c r="BU16" s="479">
        <f t="shared" si="10"/>
        <v>0.47299999999999998</v>
      </c>
      <c r="BV16" s="479">
        <f t="shared" si="10"/>
        <v>0.22500000000000001</v>
      </c>
      <c r="BW16" s="479">
        <f t="shared" si="10"/>
        <v>4.4999999999999998E-2</v>
      </c>
      <c r="BX16" s="479">
        <f t="shared" si="10"/>
        <v>0.27500000000000002</v>
      </c>
      <c r="BY16" s="479">
        <f t="shared" si="10"/>
        <v>0.24</v>
      </c>
      <c r="BZ16" s="479">
        <f t="shared" si="10"/>
        <v>0.12</v>
      </c>
      <c r="CA16" s="479">
        <f t="shared" si="10"/>
        <v>0.04</v>
      </c>
      <c r="CB16" s="479">
        <f t="shared" si="10"/>
        <v>9.7500000000000003E-2</v>
      </c>
      <c r="CC16" s="479">
        <f t="shared" si="10"/>
        <v>0.2</v>
      </c>
      <c r="CD16" s="479">
        <f t="shared" si="10"/>
        <v>0.3</v>
      </c>
      <c r="CE16" s="479">
        <f t="shared" si="10"/>
        <v>0.12</v>
      </c>
      <c r="CF16" s="479">
        <f t="shared" si="10"/>
        <v>0.12</v>
      </c>
      <c r="CG16" s="479">
        <f t="shared" si="10"/>
        <v>0.2</v>
      </c>
      <c r="CH16" s="479">
        <f t="shared" si="10"/>
        <v>4.4999999999999998E-2</v>
      </c>
      <c r="CI16" s="479">
        <f t="shared" si="10"/>
        <v>0.3</v>
      </c>
      <c r="CJ16" s="479">
        <f t="shared" si="10"/>
        <v>0.2</v>
      </c>
      <c r="CK16" s="479">
        <f t="shared" si="10"/>
        <v>0.12</v>
      </c>
      <c r="CL16" s="479">
        <f t="shared" si="10"/>
        <v>0.23658999999999999</v>
      </c>
      <c r="CM16" s="479">
        <f t="shared" si="10"/>
        <v>7.0000000000000007E-2</v>
      </c>
      <c r="CN16" s="479">
        <f t="shared" si="10"/>
        <v>0</v>
      </c>
      <c r="CO16" s="479">
        <f t="shared" si="10"/>
        <v>0</v>
      </c>
      <c r="CP16" s="475"/>
      <c r="CQ16" s="54" t="s">
        <v>1789</v>
      </c>
      <c r="CR16" s="327"/>
      <c r="CS16" s="3783"/>
      <c r="CT16" s="3784"/>
      <c r="CV16" s="216">
        <v>1</v>
      </c>
    </row>
    <row r="17" spans="2:100" ht="24" customHeight="1">
      <c r="B17" s="2834" t="s">
        <v>70</v>
      </c>
      <c r="C17" s="317"/>
      <c r="D17" s="187"/>
      <c r="E17" s="330"/>
      <c r="F17" s="330"/>
      <c r="G17" s="179"/>
      <c r="H17" s="188"/>
      <c r="I17" s="280"/>
      <c r="J17" s="508"/>
      <c r="K17" s="510"/>
      <c r="L17" s="511"/>
      <c r="M17" s="512"/>
      <c r="N17" s="2773"/>
      <c r="O17" s="501">
        <f>IFERROR(INDEX(AW11:CL11, MATCH(J17, AW10:CL10, 0)) * I17, 0) + IFERROR(INDEX(AW16:CL16, MATCH(J17, AW15:CL15, 0)) * I17, 0)</f>
        <v>0</v>
      </c>
      <c r="P17" s="528">
        <f>O17*M17*U10</f>
        <v>0</v>
      </c>
      <c r="Q17" s="526">
        <f>IF(P27=0,0,P17/P27)</f>
        <v>0</v>
      </c>
      <c r="R17" s="240">
        <f t="shared" si="9"/>
        <v>0</v>
      </c>
      <c r="S17" s="254">
        <f>I17*U10</f>
        <v>0</v>
      </c>
      <c r="T17" s="647">
        <f t="shared" si="7"/>
        <v>0</v>
      </c>
      <c r="U17" s="337">
        <f t="shared" si="7"/>
        <v>0</v>
      </c>
      <c r="V17" s="284">
        <f t="shared" si="8"/>
        <v>0</v>
      </c>
      <c r="X17" s="197" t="s">
        <v>731</v>
      </c>
      <c r="Y17" s="246" t="s">
        <v>1287</v>
      </c>
      <c r="Z17" s="327"/>
      <c r="AA17" s="327"/>
      <c r="AC17" s="105"/>
      <c r="AD17" s="3767"/>
      <c r="AE17" s="3768"/>
      <c r="AF17" s="3768"/>
      <c r="AG17" s="3768"/>
      <c r="AH17" s="3768"/>
      <c r="AI17" s="3768"/>
      <c r="AJ17" s="3769"/>
      <c r="AK17" s="212"/>
      <c r="AL17" s="3796"/>
      <c r="AM17" s="3797"/>
      <c r="AN17" s="3797"/>
      <c r="AO17" s="3797"/>
      <c r="AP17" s="3797"/>
      <c r="AQ17" s="3798"/>
      <c r="AS17" s="3766"/>
      <c r="AT17" s="13"/>
      <c r="AU17" s="477" t="s">
        <v>1887</v>
      </c>
      <c r="AV17" s="497" t="s">
        <v>740</v>
      </c>
      <c r="AW17" s="472">
        <v>120</v>
      </c>
      <c r="AX17" s="472">
        <v>225</v>
      </c>
      <c r="AY17" s="472">
        <v>185</v>
      </c>
      <c r="AZ17" s="472">
        <v>90</v>
      </c>
      <c r="BA17" s="472">
        <v>40</v>
      </c>
      <c r="BB17" s="472">
        <v>150</v>
      </c>
      <c r="BC17" s="472">
        <v>225</v>
      </c>
      <c r="BD17" s="472">
        <v>120</v>
      </c>
      <c r="BE17" s="472">
        <v>195</v>
      </c>
      <c r="BF17" s="472">
        <v>97.5</v>
      </c>
      <c r="BG17" s="472">
        <v>120</v>
      </c>
      <c r="BH17" s="472">
        <v>240</v>
      </c>
      <c r="BI17" s="472">
        <v>225</v>
      </c>
      <c r="BJ17" s="472">
        <v>350</v>
      </c>
      <c r="BK17" s="472">
        <v>60</v>
      </c>
      <c r="BL17" s="472">
        <v>195</v>
      </c>
      <c r="BM17" s="472">
        <v>180</v>
      </c>
      <c r="BN17" s="472">
        <v>90</v>
      </c>
      <c r="BO17" s="472">
        <v>250</v>
      </c>
      <c r="BP17" s="472">
        <v>240</v>
      </c>
      <c r="BQ17" s="472">
        <v>45</v>
      </c>
      <c r="BR17" s="472">
        <v>105</v>
      </c>
      <c r="BS17" s="472">
        <v>250</v>
      </c>
      <c r="BT17" s="472">
        <v>568</v>
      </c>
      <c r="BU17" s="472">
        <v>473</v>
      </c>
      <c r="BV17" s="472">
        <v>225</v>
      </c>
      <c r="BW17" s="472">
        <v>45</v>
      </c>
      <c r="BX17" s="472">
        <v>275</v>
      </c>
      <c r="BY17" s="472">
        <v>240</v>
      </c>
      <c r="BZ17" s="472">
        <v>120</v>
      </c>
      <c r="CA17" s="472">
        <v>40</v>
      </c>
      <c r="CB17" s="472">
        <v>97.5</v>
      </c>
      <c r="CC17" s="472">
        <v>200</v>
      </c>
      <c r="CD17" s="472">
        <v>300</v>
      </c>
      <c r="CE17" s="472">
        <v>120</v>
      </c>
      <c r="CF17" s="472">
        <v>120</v>
      </c>
      <c r="CG17" s="472">
        <v>200</v>
      </c>
      <c r="CH17" s="485">
        <v>45</v>
      </c>
      <c r="CI17" s="485">
        <v>300</v>
      </c>
      <c r="CJ17" s="485">
        <v>200</v>
      </c>
      <c r="CK17" s="485">
        <v>120</v>
      </c>
      <c r="CL17" s="485">
        <v>236.59</v>
      </c>
      <c r="CM17" s="485">
        <v>70</v>
      </c>
      <c r="CN17" s="472">
        <v>0</v>
      </c>
      <c r="CO17" s="472">
        <v>0</v>
      </c>
      <c r="CP17" s="497" t="s">
        <v>740</v>
      </c>
      <c r="CQ17" s="175" t="s">
        <v>1889</v>
      </c>
      <c r="CR17" s="327"/>
      <c r="CS17" s="3783"/>
      <c r="CT17" s="3784"/>
      <c r="CV17" s="216">
        <v>1</v>
      </c>
    </row>
    <row r="18" spans="2:100" ht="24" customHeight="1">
      <c r="B18" s="2834" t="s">
        <v>78</v>
      </c>
      <c r="C18" s="317"/>
      <c r="D18" s="187"/>
      <c r="E18" s="330"/>
      <c r="F18" s="330"/>
      <c r="G18" s="179"/>
      <c r="H18" s="188"/>
      <c r="I18" s="280"/>
      <c r="J18" s="508"/>
      <c r="K18" s="510"/>
      <c r="L18" s="511"/>
      <c r="M18" s="512"/>
      <c r="N18" s="2773"/>
      <c r="O18" s="501">
        <f>IFERROR(INDEX(AW11:CL11, MATCH(J18, AW10:CL10, 0)) * I18, 0) + IFERROR(INDEX(AW16:CL16, MATCH(J18, AW15:CL15, 0)) * I18, 0)</f>
        <v>0</v>
      </c>
      <c r="P18" s="528">
        <f>O18*M18*U10</f>
        <v>0</v>
      </c>
      <c r="Q18" s="527">
        <f>IF(P27=0,0,P18/P27)</f>
        <v>0</v>
      </c>
      <c r="R18" s="241">
        <f t="shared" si="9"/>
        <v>0</v>
      </c>
      <c r="S18" s="253">
        <f>I18*U10</f>
        <v>0</v>
      </c>
      <c r="T18" s="648">
        <f t="shared" si="7"/>
        <v>0</v>
      </c>
      <c r="U18" s="339">
        <f t="shared" si="7"/>
        <v>0</v>
      </c>
      <c r="V18" s="285">
        <f t="shared" si="8"/>
        <v>0</v>
      </c>
      <c r="X18" s="198" t="s">
        <v>730</v>
      </c>
      <c r="Y18" s="246" t="s">
        <v>1287</v>
      </c>
      <c r="Z18" s="327"/>
      <c r="AA18" s="327"/>
      <c r="AC18" s="105"/>
      <c r="AD18" s="3799" t="s">
        <v>1417</v>
      </c>
      <c r="AE18" s="3800"/>
      <c r="AF18" s="3800"/>
      <c r="AG18" s="3800"/>
      <c r="AH18" s="3800"/>
      <c r="AI18" s="3800"/>
      <c r="AJ18" s="3801"/>
      <c r="AK18" s="212"/>
      <c r="AL18" s="538"/>
      <c r="AM18" s="539"/>
      <c r="AN18" s="539"/>
      <c r="AO18" s="539"/>
      <c r="AP18"/>
      <c r="AQ18" s="100"/>
      <c r="AS18" s="3766"/>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492"/>
      <c r="CQ18" s="327"/>
      <c r="CR18" s="327"/>
      <c r="CS18" s="3783"/>
      <c r="CT18" s="3784"/>
      <c r="CV18" s="216">
        <v>1</v>
      </c>
    </row>
    <row r="19" spans="2:100" ht="24" customHeight="1" thickBot="1">
      <c r="B19" s="2834" t="s">
        <v>77</v>
      </c>
      <c r="C19" s="317"/>
      <c r="D19" s="187"/>
      <c r="E19" s="330"/>
      <c r="F19" s="330"/>
      <c r="G19" s="179"/>
      <c r="H19" s="188"/>
      <c r="I19" s="280"/>
      <c r="J19" s="508"/>
      <c r="K19" s="510"/>
      <c r="L19" s="511"/>
      <c r="M19" s="512"/>
      <c r="N19" s="2773"/>
      <c r="O19" s="501">
        <f>IFERROR(INDEX(AW11:CL11, MATCH(J19, AW10:CL10, 0)) * I19, 0) + IFERROR(INDEX(AW16:CL16, MATCH(J19, AW15:CL15, 0)) * I19, 0)</f>
        <v>0</v>
      </c>
      <c r="P19" s="528">
        <f>O19*M19*U10</f>
        <v>0</v>
      </c>
      <c r="Q19" s="526">
        <f>IF(P27=0,0,P19/P27)</f>
        <v>0</v>
      </c>
      <c r="R19" s="240">
        <f t="shared" si="9"/>
        <v>0</v>
      </c>
      <c r="S19" s="254">
        <f>I19*U10</f>
        <v>0</v>
      </c>
      <c r="T19" s="647">
        <f t="shared" si="7"/>
        <v>0</v>
      </c>
      <c r="U19" s="337">
        <f t="shared" si="7"/>
        <v>0</v>
      </c>
      <c r="V19" s="284">
        <f t="shared" si="8"/>
        <v>0</v>
      </c>
      <c r="X19" s="196" t="s">
        <v>90</v>
      </c>
      <c r="Y19" s="246" t="s">
        <v>1288</v>
      </c>
      <c r="Z19" s="327"/>
      <c r="AA19" s="327"/>
      <c r="AC19" s="105"/>
      <c r="AD19" s="3802"/>
      <c r="AE19" s="3803"/>
      <c r="AF19" s="3803"/>
      <c r="AG19" s="3803"/>
      <c r="AH19" s="3803"/>
      <c r="AI19" s="3803"/>
      <c r="AJ19" s="3804"/>
      <c r="AK19" s="212"/>
      <c r="AL19" s="540" t="s">
        <v>68</v>
      </c>
      <c r="AM19" s="115" t="s">
        <v>748</v>
      </c>
      <c r="AN19" s="499" t="s">
        <v>1348</v>
      </c>
      <c r="AO19" s="499" t="s">
        <v>1363</v>
      </c>
      <c r="AP19" s="499" t="s">
        <v>1775</v>
      </c>
      <c r="AQ19" s="541" t="s">
        <v>1923</v>
      </c>
      <c r="AS19" s="3766"/>
      <c r="AT19" s="489" t="s">
        <v>1785</v>
      </c>
      <c r="AU19" s="414"/>
      <c r="AV19" s="414"/>
      <c r="AW19" s="471"/>
      <c r="AX19" s="471"/>
      <c r="AY19" s="471"/>
      <c r="AZ19" s="471"/>
      <c r="BA19" s="471"/>
      <c r="BB19" s="471"/>
      <c r="BC19" s="471"/>
      <c r="BD19" s="414"/>
      <c r="BE19" s="489" t="s">
        <v>1785</v>
      </c>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90"/>
      <c r="CO19" s="490"/>
      <c r="CP19" s="414"/>
      <c r="CQ19" s="327"/>
      <c r="CR19" s="327"/>
      <c r="CS19" s="317"/>
      <c r="CT19" s="317"/>
      <c r="CV19" s="216">
        <v>1</v>
      </c>
    </row>
    <row r="20" spans="2:100" ht="24" customHeight="1">
      <c r="B20" s="2834" t="s">
        <v>79</v>
      </c>
      <c r="C20" s="317"/>
      <c r="D20" s="187"/>
      <c r="E20" s="330"/>
      <c r="F20" s="330"/>
      <c r="G20" s="179"/>
      <c r="H20" s="188"/>
      <c r="I20" s="280"/>
      <c r="J20" s="508"/>
      <c r="K20" s="510"/>
      <c r="L20" s="511"/>
      <c r="M20" s="512"/>
      <c r="N20" s="2773"/>
      <c r="O20" s="501">
        <f>IFERROR(INDEX(AW11:CL11, MATCH(J20, AW10:CL10, 0)) * I20, 0) + IFERROR(INDEX(AW16:CL16, MATCH(J20, AW15:CL15, 0)) * I20, 0)</f>
        <v>0</v>
      </c>
      <c r="P20" s="528">
        <f>O20*M20*U10</f>
        <v>0</v>
      </c>
      <c r="Q20" s="527">
        <f>IF(P27=0,0,P20/P27)</f>
        <v>0</v>
      </c>
      <c r="R20" s="241">
        <f t="shared" si="9"/>
        <v>0</v>
      </c>
      <c r="S20" s="253">
        <f>I20*U10</f>
        <v>0</v>
      </c>
      <c r="T20" s="648">
        <f t="shared" si="7"/>
        <v>0</v>
      </c>
      <c r="U20" s="339">
        <f t="shared" si="7"/>
        <v>0</v>
      </c>
      <c r="V20" s="285">
        <f t="shared" si="8"/>
        <v>0</v>
      </c>
      <c r="X20" s="196" t="s">
        <v>91</v>
      </c>
      <c r="Y20" s="246" t="s">
        <v>1288</v>
      </c>
      <c r="Z20" s="327"/>
      <c r="AA20" s="327"/>
      <c r="AC20" s="105"/>
      <c r="AD20" s="3805" t="s">
        <v>29</v>
      </c>
      <c r="AE20" s="3806"/>
      <c r="AF20" s="3806"/>
      <c r="AG20" s="3806"/>
      <c r="AH20" s="3806"/>
      <c r="AI20" s="3806"/>
      <c r="AJ20" s="3807"/>
      <c r="AK20" s="212"/>
      <c r="AL20" s="542">
        <v>0.1</v>
      </c>
      <c r="AM20" s="479">
        <f t="shared" ref="AM20:AP20" si="11">AM21 / 1000</f>
        <v>0.24</v>
      </c>
      <c r="AN20" s="479">
        <f t="shared" si="11"/>
        <v>0.02</v>
      </c>
      <c r="AO20" s="479">
        <f t="shared" si="11"/>
        <v>0.15</v>
      </c>
      <c r="AP20" s="479">
        <f t="shared" si="11"/>
        <v>0.25</v>
      </c>
      <c r="AQ20" s="543" t="s">
        <v>1789</v>
      </c>
      <c r="AS20" s="3766"/>
      <c r="AT20" s="469"/>
      <c r="AU20" s="469"/>
      <c r="AV20" s="469" t="s">
        <v>1783</v>
      </c>
      <c r="AW20" s="473">
        <v>90</v>
      </c>
      <c r="AX20" s="473">
        <v>150</v>
      </c>
      <c r="AY20" s="473">
        <v>120</v>
      </c>
      <c r="AZ20" s="473">
        <v>60</v>
      </c>
      <c r="BA20" s="473">
        <v>20</v>
      </c>
      <c r="BB20" s="473">
        <v>120</v>
      </c>
      <c r="BC20" s="473">
        <v>150</v>
      </c>
      <c r="BD20" s="473">
        <v>90</v>
      </c>
      <c r="BE20" s="473">
        <v>150</v>
      </c>
      <c r="BF20" s="473">
        <v>75</v>
      </c>
      <c r="BG20" s="473">
        <v>90</v>
      </c>
      <c r="BH20" s="473">
        <v>180</v>
      </c>
      <c r="BI20" s="473">
        <v>150</v>
      </c>
      <c r="BJ20" s="473">
        <v>250</v>
      </c>
      <c r="BK20" s="473">
        <v>30</v>
      </c>
      <c r="BL20" s="473">
        <v>150</v>
      </c>
      <c r="BM20" s="473">
        <v>120</v>
      </c>
      <c r="BN20" s="473">
        <v>60</v>
      </c>
      <c r="BO20" s="473">
        <v>200</v>
      </c>
      <c r="BP20" s="473">
        <v>180</v>
      </c>
      <c r="BQ20" s="473">
        <v>30</v>
      </c>
      <c r="BR20" s="473">
        <v>90</v>
      </c>
      <c r="BS20" s="473">
        <v>200</v>
      </c>
      <c r="BT20" s="473">
        <v>568</v>
      </c>
      <c r="BU20" s="473">
        <v>473</v>
      </c>
      <c r="BV20" s="473">
        <v>150</v>
      </c>
      <c r="BW20" s="473">
        <v>30</v>
      </c>
      <c r="BX20" s="473">
        <v>150</v>
      </c>
      <c r="BY20" s="473">
        <v>180</v>
      </c>
      <c r="BZ20" s="473">
        <v>90</v>
      </c>
      <c r="CA20" s="473">
        <v>20</v>
      </c>
      <c r="CB20" s="473">
        <v>75</v>
      </c>
      <c r="CC20" s="473">
        <v>150</v>
      </c>
      <c r="CD20" s="473">
        <v>200</v>
      </c>
      <c r="CE20" s="473">
        <v>90</v>
      </c>
      <c r="CF20" s="473">
        <v>90</v>
      </c>
      <c r="CG20" s="473">
        <v>150</v>
      </c>
      <c r="CH20" s="473">
        <v>30</v>
      </c>
      <c r="CI20" s="486">
        <v>200</v>
      </c>
      <c r="CJ20" s="486">
        <v>150</v>
      </c>
      <c r="CK20" s="486">
        <v>90</v>
      </c>
      <c r="CL20" s="486">
        <v>236.59</v>
      </c>
      <c r="CM20" s="486">
        <v>50</v>
      </c>
      <c r="CN20" s="486"/>
      <c r="CO20" s="486"/>
      <c r="CP20" s="493" t="s">
        <v>1790</v>
      </c>
      <c r="CQ20" s="493"/>
      <c r="CS20" s="317"/>
      <c r="CT20" s="317"/>
      <c r="CV20" s="216">
        <v>1</v>
      </c>
    </row>
    <row r="21" spans="2:100" ht="24" customHeight="1">
      <c r="B21" s="2835" t="s">
        <v>90</v>
      </c>
      <c r="C21" s="317"/>
      <c r="D21" s="187"/>
      <c r="E21" s="330"/>
      <c r="F21" s="330"/>
      <c r="G21" s="179"/>
      <c r="H21" s="188"/>
      <c r="I21" s="280"/>
      <c r="J21" s="508"/>
      <c r="K21" s="510"/>
      <c r="L21" s="511"/>
      <c r="M21" s="512"/>
      <c r="N21" s="2773"/>
      <c r="O21" s="501">
        <f>IFERROR(INDEX(AW11:CL11, MATCH(J21, AW10:CL10, 0)) * I21, 0) + IFERROR(INDEX(AW16:CL16, MATCH(J21, AW15:CL15, 0)) * I21, 0)</f>
        <v>0</v>
      </c>
      <c r="P21" s="528">
        <f>O21*M21*U10</f>
        <v>0</v>
      </c>
      <c r="Q21" s="526">
        <f>IF(P27=0,0,P21/P27)</f>
        <v>0</v>
      </c>
      <c r="R21" s="240">
        <f t="shared" si="9"/>
        <v>0</v>
      </c>
      <c r="S21" s="254">
        <f>I21*U10</f>
        <v>0</v>
      </c>
      <c r="T21" s="647">
        <f t="shared" si="7"/>
        <v>0</v>
      </c>
      <c r="U21" s="337">
        <f t="shared" si="7"/>
        <v>0</v>
      </c>
      <c r="V21" s="284">
        <f t="shared" si="8"/>
        <v>0</v>
      </c>
      <c r="Y21" s="340"/>
      <c r="Z21" s="327"/>
      <c r="AA21" s="327"/>
      <c r="AC21" s="105"/>
      <c r="AD21" s="3808" t="s">
        <v>36</v>
      </c>
      <c r="AE21" s="3809"/>
      <c r="AF21" s="3809"/>
      <c r="AG21" s="3809"/>
      <c r="AH21" s="3809"/>
      <c r="AI21" s="3809"/>
      <c r="AJ21" s="3810"/>
      <c r="AK21" s="212"/>
      <c r="AL21" s="544"/>
      <c r="AM21" s="472">
        <v>240</v>
      </c>
      <c r="AN21" s="472">
        <v>20</v>
      </c>
      <c r="AO21" s="472">
        <v>150</v>
      </c>
      <c r="AP21" s="472">
        <v>250</v>
      </c>
      <c r="AQ21" s="541" t="s">
        <v>1924</v>
      </c>
      <c r="AS21" s="3766"/>
      <c r="AT21" s="468"/>
      <c r="AU21" s="470"/>
      <c r="AV21" s="470" t="s">
        <v>1784</v>
      </c>
      <c r="AW21" s="474">
        <v>150</v>
      </c>
      <c r="AX21" s="474">
        <v>300</v>
      </c>
      <c r="AY21" s="474">
        <v>250</v>
      </c>
      <c r="AZ21" s="474">
        <v>120</v>
      </c>
      <c r="BA21" s="474">
        <v>60</v>
      </c>
      <c r="BB21" s="474">
        <v>180</v>
      </c>
      <c r="BC21" s="474">
        <v>300</v>
      </c>
      <c r="BD21" s="474">
        <v>150</v>
      </c>
      <c r="BE21" s="474">
        <v>240</v>
      </c>
      <c r="BF21" s="474">
        <v>120</v>
      </c>
      <c r="BG21" s="474">
        <v>150</v>
      </c>
      <c r="BH21" s="474">
        <v>300</v>
      </c>
      <c r="BI21" s="474">
        <v>300</v>
      </c>
      <c r="BJ21" s="474">
        <v>450</v>
      </c>
      <c r="BK21" s="474">
        <v>90</v>
      </c>
      <c r="BL21" s="474">
        <v>240</v>
      </c>
      <c r="BM21" s="474">
        <v>240</v>
      </c>
      <c r="BN21" s="474">
        <v>120</v>
      </c>
      <c r="BO21" s="474">
        <v>300</v>
      </c>
      <c r="BP21" s="474">
        <v>300</v>
      </c>
      <c r="BQ21" s="474">
        <v>60</v>
      </c>
      <c r="BR21" s="474">
        <v>120</v>
      </c>
      <c r="BS21" s="474">
        <v>300</v>
      </c>
      <c r="BT21" s="474">
        <v>568</v>
      </c>
      <c r="BU21" s="474">
        <v>473</v>
      </c>
      <c r="BV21" s="474">
        <v>300</v>
      </c>
      <c r="BW21" s="474">
        <v>60</v>
      </c>
      <c r="BX21" s="474">
        <v>400</v>
      </c>
      <c r="BY21" s="474">
        <v>300</v>
      </c>
      <c r="BZ21" s="474">
        <v>150</v>
      </c>
      <c r="CA21" s="474">
        <v>60</v>
      </c>
      <c r="CB21" s="474">
        <v>120</v>
      </c>
      <c r="CC21" s="474">
        <v>250</v>
      </c>
      <c r="CD21" s="474">
        <v>400</v>
      </c>
      <c r="CE21" s="474">
        <v>150</v>
      </c>
      <c r="CF21" s="474">
        <v>150</v>
      </c>
      <c r="CG21" s="474">
        <v>250</v>
      </c>
      <c r="CH21" s="474">
        <v>60</v>
      </c>
      <c r="CI21" s="487">
        <v>400</v>
      </c>
      <c r="CJ21" s="487">
        <v>250</v>
      </c>
      <c r="CK21" s="487">
        <v>150</v>
      </c>
      <c r="CL21" s="487">
        <v>236.59</v>
      </c>
      <c r="CM21" s="487">
        <v>90</v>
      </c>
      <c r="CN21" s="487"/>
      <c r="CO21" s="487"/>
      <c r="CP21" s="494" t="s">
        <v>1791</v>
      </c>
      <c r="CQ21" s="494"/>
      <c r="CS21" s="317"/>
      <c r="CT21" s="317"/>
      <c r="CV21" s="216">
        <v>1</v>
      </c>
    </row>
    <row r="22" spans="2:100" ht="24" customHeight="1" thickBot="1">
      <c r="B22" s="2835" t="s">
        <v>91</v>
      </c>
      <c r="C22" s="317"/>
      <c r="D22" s="187"/>
      <c r="E22" s="330"/>
      <c r="F22" s="330"/>
      <c r="G22" s="179"/>
      <c r="H22" s="188"/>
      <c r="I22" s="280"/>
      <c r="J22" s="508"/>
      <c r="K22" s="510"/>
      <c r="L22" s="511"/>
      <c r="M22" s="512"/>
      <c r="N22" s="2773"/>
      <c r="O22" s="501">
        <f>IFERROR(INDEX(AW11:CL11, MATCH(J22, AW10:CL10, 0)) * I22, 0) + IFERROR(INDEX(AW16:CL16, MATCH(J22, AW15:CL15, 0)) * I22, 0)</f>
        <v>0</v>
      </c>
      <c r="P22" s="528">
        <f>O22*M22*U10</f>
        <v>0</v>
      </c>
      <c r="Q22" s="527">
        <f>IF(P27=0,0,P22/P27)</f>
        <v>0</v>
      </c>
      <c r="R22" s="241">
        <f t="shared" si="9"/>
        <v>0</v>
      </c>
      <c r="S22" s="253">
        <f>I22*U10</f>
        <v>0</v>
      </c>
      <c r="T22" s="648">
        <f t="shared" si="7"/>
        <v>0</v>
      </c>
      <c r="U22" s="339">
        <f t="shared" si="7"/>
        <v>0</v>
      </c>
      <c r="V22" s="285">
        <f t="shared" si="8"/>
        <v>0</v>
      </c>
      <c r="X22" s="3679" t="s">
        <v>1293</v>
      </c>
      <c r="Y22" s="3680"/>
      <c r="Z22" s="3681"/>
      <c r="AA22" s="327"/>
      <c r="AC22" s="105"/>
      <c r="AD22" s="409" t="s">
        <v>1418</v>
      </c>
      <c r="AE22" s="410"/>
      <c r="AF22" s="410"/>
      <c r="AG22" s="410"/>
      <c r="AH22" s="410"/>
      <c r="AI22" s="410"/>
      <c r="AJ22" s="411"/>
      <c r="AK22" s="212"/>
      <c r="AL22" s="25"/>
      <c r="AM22" s="5"/>
      <c r="AN22" s="5"/>
      <c r="AO22" s="5"/>
      <c r="AP22"/>
      <c r="AQ22" s="100"/>
      <c r="BF22" s="13"/>
      <c r="CS22" s="317"/>
      <c r="CV22" s="216">
        <v>1</v>
      </c>
    </row>
    <row r="23" spans="2:100" ht="24" customHeight="1">
      <c r="B23" s="2836" t="s">
        <v>731</v>
      </c>
      <c r="C23" s="317"/>
      <c r="D23" s="187"/>
      <c r="E23" s="330"/>
      <c r="F23" s="330"/>
      <c r="G23" s="179"/>
      <c r="H23" s="188"/>
      <c r="I23" s="280"/>
      <c r="J23" s="508"/>
      <c r="K23" s="510"/>
      <c r="L23" s="511"/>
      <c r="M23" s="512"/>
      <c r="N23" s="2773"/>
      <c r="O23" s="501">
        <f>IFERROR(INDEX(AW11:CL11, MATCH(J23, AW10:CL10, 0)) * I23, 0) + IFERROR(INDEX(AW16:CL16, MATCH(J23, AW15:CL15, 0)) * I23, 0)</f>
        <v>0</v>
      </c>
      <c r="P23" s="528">
        <f>O23*M23*U10</f>
        <v>0</v>
      </c>
      <c r="Q23" s="526">
        <f>IF(P27=0,0,P23/P27)</f>
        <v>0</v>
      </c>
      <c r="R23" s="240">
        <f t="shared" si="9"/>
        <v>0</v>
      </c>
      <c r="S23" s="254">
        <f>I23*U10</f>
        <v>0</v>
      </c>
      <c r="T23" s="647">
        <f t="shared" si="7"/>
        <v>0</v>
      </c>
      <c r="U23" s="337">
        <f t="shared" si="7"/>
        <v>0</v>
      </c>
      <c r="V23" s="284">
        <f t="shared" si="8"/>
        <v>0</v>
      </c>
      <c r="X23" s="3682"/>
      <c r="Y23" s="3683"/>
      <c r="Z23" s="3684"/>
      <c r="AA23" s="327"/>
      <c r="AC23" s="105"/>
      <c r="AD23" s="412"/>
      <c r="AE23" s="99"/>
      <c r="AF23" s="99"/>
      <c r="AG23" s="413"/>
      <c r="AH23" s="414"/>
      <c r="AI23" s="414"/>
      <c r="AJ23" s="415"/>
      <c r="AK23" s="212"/>
      <c r="AL23" s="3814" t="s">
        <v>1046</v>
      </c>
      <c r="AM23" s="3815"/>
      <c r="AN23" s="3775" t="s">
        <v>61</v>
      </c>
      <c r="AO23" s="3775"/>
      <c r="AP23" s="3775"/>
      <c r="AQ23" s="3776"/>
      <c r="AS23" s="5"/>
      <c r="AT23" s="99"/>
      <c r="AU23" s="5"/>
      <c r="AV23" s="5"/>
      <c r="AW23" s="5"/>
      <c r="AX23" s="5"/>
      <c r="AY23" s="5"/>
      <c r="AZ23" s="5"/>
      <c r="BA23" s="5"/>
      <c r="BB23" s="5"/>
      <c r="BC23" s="5"/>
      <c r="BD23" s="5"/>
      <c r="BE23" s="5"/>
      <c r="BF23" s="13"/>
      <c r="CS23" s="317"/>
      <c r="CV23" s="216">
        <v>1</v>
      </c>
    </row>
    <row r="24" spans="2:100" ht="24" customHeight="1">
      <c r="B24" s="2837" t="s">
        <v>730</v>
      </c>
      <c r="C24" s="317"/>
      <c r="D24" s="187"/>
      <c r="E24" s="330"/>
      <c r="F24" s="330"/>
      <c r="G24" s="179"/>
      <c r="H24" s="188"/>
      <c r="I24" s="280"/>
      <c r="J24" s="508"/>
      <c r="K24" s="510"/>
      <c r="L24" s="511"/>
      <c r="M24" s="512"/>
      <c r="N24" s="2773"/>
      <c r="O24" s="501">
        <f>IFERROR(INDEX(AW11:CL11, MATCH(J24, AW10:CL10, 0)) * I24, 0) + IFERROR(INDEX(AW16:CL16, MATCH(J24, AW15:CL15, 0)) * I24, 0)</f>
        <v>0</v>
      </c>
      <c r="P24" s="528">
        <f>O24*M24*U10</f>
        <v>0</v>
      </c>
      <c r="Q24" s="527">
        <f>IF(P27=0,0,P24/P27)</f>
        <v>0</v>
      </c>
      <c r="R24" s="241">
        <f t="shared" si="9"/>
        <v>0</v>
      </c>
      <c r="S24" s="253">
        <f>I24*U10</f>
        <v>0</v>
      </c>
      <c r="T24" s="648">
        <f t="shared" si="7"/>
        <v>0</v>
      </c>
      <c r="U24" s="339">
        <f t="shared" si="7"/>
        <v>0</v>
      </c>
      <c r="V24" s="285">
        <f t="shared" si="8"/>
        <v>0</v>
      </c>
      <c r="X24" s="305" t="s">
        <v>1280</v>
      </c>
      <c r="Y24" s="246" t="s">
        <v>1274</v>
      </c>
      <c r="Z24" s="327"/>
      <c r="AA24" s="327"/>
      <c r="AC24" s="105"/>
      <c r="AD24" s="416"/>
      <c r="AE24" s="413"/>
      <c r="AF24" s="413"/>
      <c r="AG24" s="413"/>
      <c r="AH24" s="414"/>
      <c r="AI24" s="414"/>
      <c r="AJ24" s="415"/>
      <c r="AK24" s="212"/>
      <c r="AL24" s="3779" t="s">
        <v>320</v>
      </c>
      <c r="AM24" s="3780"/>
      <c r="AN24" s="3777"/>
      <c r="AO24" s="3777"/>
      <c r="AP24" s="3777"/>
      <c r="AQ24" s="3778"/>
      <c r="AS24" s="5"/>
      <c r="AT24" s="99"/>
      <c r="AU24" s="5"/>
      <c r="AV24" s="5"/>
      <c r="AW24" s="5"/>
      <c r="AX24" s="5"/>
      <c r="AY24" s="5"/>
      <c r="AZ24" s="5"/>
      <c r="BA24" s="5"/>
      <c r="BB24" s="5"/>
      <c r="BC24" s="5"/>
      <c r="BD24" s="5"/>
      <c r="BE24" s="5"/>
      <c r="BF24" s="13"/>
      <c r="CS24" s="317"/>
      <c r="CV24" s="216">
        <v>1</v>
      </c>
    </row>
    <row r="25" spans="2:100" ht="24" customHeight="1">
      <c r="B25" s="305" t="s">
        <v>1280</v>
      </c>
      <c r="C25" s="317"/>
      <c r="D25" s="187"/>
      <c r="E25" s="330"/>
      <c r="F25" s="330"/>
      <c r="G25" s="179"/>
      <c r="H25" s="188"/>
      <c r="I25" s="280"/>
      <c r="J25" s="508"/>
      <c r="K25" s="510"/>
      <c r="L25" s="511"/>
      <c r="M25" s="512"/>
      <c r="N25" s="2773"/>
      <c r="O25" s="501">
        <f>IFERROR(INDEX(AW11:CL11, MATCH(J25, AW10:CL10, 0)) * I25, 0) + IFERROR(INDEX(AW16:CL16, MATCH(J25, AW15:CL15, 0)) * I25, 0)</f>
        <v>0</v>
      </c>
      <c r="P25" s="528">
        <f>O25*M25*U10</f>
        <v>0</v>
      </c>
      <c r="Q25" s="526">
        <f>IF(P27=0,0,P25/P27)</f>
        <v>0</v>
      </c>
      <c r="R25" s="240">
        <f t="shared" si="9"/>
        <v>0</v>
      </c>
      <c r="S25" s="254">
        <f>I25*U10</f>
        <v>0</v>
      </c>
      <c r="T25" s="647">
        <f t="shared" si="7"/>
        <v>0</v>
      </c>
      <c r="U25" s="337">
        <f t="shared" si="7"/>
        <v>0</v>
      </c>
      <c r="V25" s="284">
        <f t="shared" si="8"/>
        <v>0</v>
      </c>
      <c r="X25" s="300" t="s">
        <v>1286</v>
      </c>
      <c r="Y25" s="246" t="s">
        <v>1289</v>
      </c>
      <c r="Z25" s="327"/>
      <c r="AA25" s="327"/>
      <c r="AC25" s="105"/>
      <c r="AD25" s="416"/>
      <c r="AE25" s="413"/>
      <c r="AF25" s="413"/>
      <c r="AG25" s="413"/>
      <c r="AH25" s="414"/>
      <c r="AI25" s="414"/>
      <c r="AJ25" s="415"/>
      <c r="AK25" s="212"/>
      <c r="AL25" s="3811" t="s">
        <v>839</v>
      </c>
      <c r="AM25" s="3691"/>
      <c r="AN25" s="407"/>
      <c r="AO25" s="407"/>
      <c r="AP25" s="5"/>
      <c r="AQ25" s="28"/>
      <c r="AS25" s="5"/>
      <c r="AT25" s="3125" t="s">
        <v>5</v>
      </c>
      <c r="AU25" s="18"/>
      <c r="AV25" s="19"/>
      <c r="AW25" s="19"/>
      <c r="AX25" s="19"/>
      <c r="AY25" s="19"/>
      <c r="AZ25" s="19"/>
      <c r="BA25" s="19"/>
      <c r="BB25" s="19"/>
      <c r="BC25" s="19"/>
      <c r="BD25" s="19"/>
      <c r="BE25" s="19"/>
      <c r="BF25" s="13"/>
      <c r="BK25" s="2711" t="s">
        <v>1269</v>
      </c>
      <c r="BL25" s="311" t="s">
        <v>482</v>
      </c>
      <c r="BM25" s="19"/>
      <c r="BN25" s="19"/>
      <c r="BO25" s="19"/>
      <c r="BP25" s="19"/>
      <c r="BQ25" s="19"/>
      <c r="CS25" s="317"/>
      <c r="CV25" s="216">
        <v>1</v>
      </c>
    </row>
    <row r="26" spans="2:100" ht="24" customHeight="1">
      <c r="B26" s="300" t="s">
        <v>1286</v>
      </c>
      <c r="C26" s="317"/>
      <c r="D26" s="187"/>
      <c r="E26" s="330"/>
      <c r="F26" s="330"/>
      <c r="G26" s="179"/>
      <c r="H26" s="188"/>
      <c r="I26" s="280"/>
      <c r="J26" s="509"/>
      <c r="K26" s="510"/>
      <c r="L26" s="511"/>
      <c r="M26" s="512"/>
      <c r="N26" s="2773"/>
      <c r="O26" s="501">
        <f>IFERROR(INDEX(AW11:CL11, MATCH(J26, AW10:CL10, 0)) * I26, 0) + IFERROR(INDEX(AW16:CL16, MATCH(J26, AW15:CL15, 0)) * I26, 0)</f>
        <v>0</v>
      </c>
      <c r="P26" s="528">
        <f>O26*M26*U10</f>
        <v>0</v>
      </c>
      <c r="Q26" s="527">
        <f>IF(P27=0,0,P26/P27)</f>
        <v>0</v>
      </c>
      <c r="R26" s="241">
        <f t="shared" si="9"/>
        <v>0</v>
      </c>
      <c r="S26" s="253">
        <f>I26*U10</f>
        <v>0</v>
      </c>
      <c r="T26" s="648">
        <f t="shared" si="7"/>
        <v>0</v>
      </c>
      <c r="U26" s="339">
        <f t="shared" si="7"/>
        <v>0</v>
      </c>
      <c r="V26" s="285">
        <f t="shared" si="8"/>
        <v>0</v>
      </c>
      <c r="X26" s="300" t="s">
        <v>1291</v>
      </c>
      <c r="Y26" s="246" t="s">
        <v>1292</v>
      </c>
      <c r="Z26" s="327"/>
      <c r="AA26" s="327"/>
      <c r="AC26" s="105"/>
      <c r="AD26" s="416"/>
      <c r="AE26" s="413"/>
      <c r="AF26" s="413"/>
      <c r="AG26" s="413"/>
      <c r="AH26" s="414"/>
      <c r="AI26" s="414"/>
      <c r="AJ26" s="415"/>
      <c r="AK26" s="212"/>
      <c r="AL26" s="3811" t="s">
        <v>1044</v>
      </c>
      <c r="AM26" s="3691"/>
      <c r="AN26" s="407"/>
      <c r="AO26" s="407"/>
      <c r="AP26" s="5"/>
      <c r="AQ26" s="28"/>
      <c r="AS26" s="5"/>
      <c r="AT26" s="39" t="s">
        <v>10</v>
      </c>
      <c r="AU26" s="29"/>
      <c r="AV26" s="19"/>
      <c r="AW26" s="19"/>
      <c r="AX26" s="19"/>
      <c r="AY26" s="19"/>
      <c r="AZ26" s="19"/>
      <c r="BA26" s="19"/>
      <c r="BB26" s="19"/>
      <c r="BC26" s="19"/>
      <c r="BD26" s="19"/>
      <c r="BE26" s="19"/>
      <c r="BF26" s="13"/>
      <c r="CS26" s="317"/>
      <c r="CV26" s="216">
        <v>1</v>
      </c>
    </row>
    <row r="27" spans="2:100" ht="24" customHeight="1" thickBot="1">
      <c r="B27" s="300" t="s">
        <v>1291</v>
      </c>
      <c r="C27" s="317"/>
      <c r="D27" s="191"/>
      <c r="E27" s="341"/>
      <c r="F27" s="192"/>
      <c r="G27" s="193"/>
      <c r="H27" s="342"/>
      <c r="I27" s="217"/>
      <c r="J27" s="342"/>
      <c r="K27" s="342"/>
      <c r="L27" s="342"/>
      <c r="M27" s="342"/>
      <c r="N27" s="343"/>
      <c r="O27" s="502">
        <f>SUM(O15:O26)</f>
        <v>0</v>
      </c>
      <c r="P27" s="503">
        <f>SUM(P15:P26)</f>
        <v>0</v>
      </c>
      <c r="Q27" s="524" t="s">
        <v>604</v>
      </c>
      <c r="R27" s="289"/>
      <c r="S27" s="289"/>
      <c r="T27" s="289"/>
      <c r="U27" s="289"/>
      <c r="V27" s="290">
        <f>SUM(V15:V26)</f>
        <v>0</v>
      </c>
      <c r="Y27" s="317"/>
      <c r="AC27" s="105"/>
      <c r="AD27" s="416"/>
      <c r="AE27" s="413"/>
      <c r="AF27" s="413"/>
      <c r="AG27" s="413"/>
      <c r="AH27" s="414"/>
      <c r="AI27" s="414"/>
      <c r="AJ27" s="415"/>
      <c r="AK27" s="212"/>
      <c r="AL27" s="3812" t="s">
        <v>1409</v>
      </c>
      <c r="AM27" s="3813"/>
      <c r="AN27" s="321" t="s">
        <v>827</v>
      </c>
      <c r="AO27" s="322" t="s">
        <v>828</v>
      </c>
      <c r="AP27" s="322"/>
      <c r="AQ27" s="545"/>
      <c r="AS27" s="5"/>
      <c r="AT27" s="67" t="s">
        <v>18</v>
      </c>
      <c r="AU27" s="29"/>
      <c r="AV27" s="19"/>
      <c r="AW27" s="19"/>
      <c r="AX27" s="19"/>
      <c r="AY27" s="19"/>
      <c r="AZ27" s="19"/>
      <c r="BA27" s="19"/>
      <c r="BB27" s="19"/>
      <c r="BC27" s="19"/>
      <c r="BD27" s="19"/>
      <c r="BE27" s="19"/>
      <c r="BF27" s="13"/>
      <c r="BK27" s="2711" t="s">
        <v>1269</v>
      </c>
      <c r="BL27" s="311" t="s">
        <v>485</v>
      </c>
      <c r="BM27" s="19"/>
      <c r="BN27" s="19"/>
      <c r="BO27" s="19"/>
      <c r="BP27" s="19"/>
      <c r="BQ27" s="19"/>
      <c r="CS27" s="317"/>
      <c r="CV27" s="216">
        <v>1</v>
      </c>
    </row>
    <row r="28" spans="2:100" ht="24" customHeight="1">
      <c r="B28" s="317"/>
      <c r="C28" s="317"/>
      <c r="D28" s="203"/>
      <c r="E28" s="344"/>
      <c r="F28" s="344"/>
      <c r="G28" s="204"/>
      <c r="H28" s="205"/>
      <c r="I28" s="56"/>
      <c r="J28" s="44"/>
      <c r="K28" s="44"/>
      <c r="L28" s="44"/>
      <c r="M28" s="44"/>
      <c r="N28" s="237"/>
      <c r="O28" s="3816" t="str">
        <f>T7&amp;"."&amp;S5&amp;"."&amp;O5&amp;"."&amp;O6&amp;"."&amp;O7&amp;"."&amp;R5&amp;"."&amp;R6</f>
        <v>0.0.0.Trembler(s).150.ml.0.TAV .0</v>
      </c>
      <c r="P28" s="3817"/>
      <c r="Q28" s="3817"/>
      <c r="R28" s="3817"/>
      <c r="S28" s="3817"/>
      <c r="T28" s="3817"/>
      <c r="U28" s="3817"/>
      <c r="V28" s="3818"/>
      <c r="W28" s="44"/>
      <c r="X28" s="2832" t="s">
        <v>69</v>
      </c>
      <c r="Y28" s="317"/>
      <c r="AA28" s="3160" t="s">
        <v>5769</v>
      </c>
      <c r="AC28" s="105"/>
      <c r="AD28" s="416"/>
      <c r="AE28" s="413"/>
      <c r="AF28" s="413"/>
      <c r="AG28" s="413"/>
      <c r="AH28" s="414"/>
      <c r="AI28" s="414"/>
      <c r="AJ28" s="415"/>
      <c r="AK28" s="212"/>
      <c r="AL28" s="3095" t="s">
        <v>1882</v>
      </c>
      <c r="AM28" s="352" t="s">
        <v>305</v>
      </c>
      <c r="AN28" s="327"/>
      <c r="AO28" s="327"/>
      <c r="AP28" s="351" t="s">
        <v>837</v>
      </c>
      <c r="AQ28" s="3822" t="s">
        <v>1279</v>
      </c>
      <c r="AS28" s="5"/>
      <c r="AT28" s="39" t="s">
        <v>26</v>
      </c>
      <c r="AU28" s="29"/>
      <c r="AV28" s="19"/>
      <c r="AW28" s="19"/>
      <c r="AX28" s="19"/>
      <c r="AY28" s="19"/>
      <c r="AZ28" s="19"/>
      <c r="BA28" s="19"/>
      <c r="BB28" s="19"/>
      <c r="BC28" s="19"/>
      <c r="BD28" s="19"/>
      <c r="BE28" s="19"/>
      <c r="BF28" s="13"/>
      <c r="CS28" s="317"/>
      <c r="CV28" s="216">
        <v>1</v>
      </c>
    </row>
    <row r="29" spans="2:100" ht="24" customHeight="1">
      <c r="B29" s="317"/>
      <c r="C29" s="317"/>
      <c r="D29" s="203"/>
      <c r="E29" s="330"/>
      <c r="F29" s="330"/>
      <c r="G29" s="179"/>
      <c r="H29" s="207"/>
      <c r="I29" s="133"/>
      <c r="J29" s="345"/>
      <c r="K29" s="345"/>
      <c r="L29" s="345"/>
      <c r="M29" s="345"/>
      <c r="N29" s="238"/>
      <c r="O29" s="3819"/>
      <c r="P29" s="3820"/>
      <c r="Q29" s="3820"/>
      <c r="R29" s="3820"/>
      <c r="S29" s="3820"/>
      <c r="T29" s="3820"/>
      <c r="U29" s="3820"/>
      <c r="V29" s="3821"/>
      <c r="W29" s="44"/>
      <c r="X29" s="2833" t="s">
        <v>377</v>
      </c>
      <c r="AA29" s="3160" t="s">
        <v>5771</v>
      </c>
      <c r="AC29" s="105"/>
      <c r="AD29" s="416"/>
      <c r="AE29" s="413"/>
      <c r="AF29" s="413"/>
      <c r="AG29" s="413"/>
      <c r="AH29" s="414"/>
      <c r="AI29" s="414"/>
      <c r="AJ29" s="415"/>
      <c r="AK29" s="212"/>
      <c r="AL29" s="3095" t="s">
        <v>1883</v>
      </c>
      <c r="AM29" s="352" t="s">
        <v>305</v>
      </c>
      <c r="AN29" s="327"/>
      <c r="AO29" s="327"/>
      <c r="AP29" s="327"/>
      <c r="AQ29" s="3822"/>
      <c r="AS29" s="5"/>
      <c r="AT29" s="39"/>
      <c r="AU29" s="39" t="s">
        <v>35</v>
      </c>
      <c r="AV29" s="19"/>
      <c r="AW29" s="19"/>
      <c r="AX29" s="19"/>
      <c r="AY29" s="19"/>
      <c r="AZ29" s="19"/>
      <c r="BA29" s="19"/>
      <c r="BB29" s="19"/>
      <c r="BC29" s="19"/>
      <c r="BD29" s="19"/>
      <c r="BE29" s="19"/>
      <c r="BF29" s="13"/>
      <c r="BK29" s="2711" t="s">
        <v>1269</v>
      </c>
      <c r="BL29" s="311" t="s">
        <v>489</v>
      </c>
      <c r="BM29" s="19"/>
      <c r="BN29" s="19"/>
      <c r="BO29" s="19"/>
      <c r="BP29" s="19"/>
      <c r="BQ29" s="19"/>
      <c r="CS29" s="317"/>
      <c r="CV29" s="216">
        <v>1</v>
      </c>
    </row>
    <row r="30" spans="2:100" ht="24" customHeight="1">
      <c r="B30" s="317"/>
      <c r="C30" s="317"/>
      <c r="D30" s="206"/>
      <c r="E30" s="330"/>
      <c r="F30" s="330"/>
      <c r="G30" s="179"/>
      <c r="H30" s="207"/>
      <c r="I30" s="133"/>
      <c r="J30" s="345"/>
      <c r="K30" s="345"/>
      <c r="L30" s="345"/>
      <c r="M30" s="345"/>
      <c r="N30" s="239"/>
      <c r="O30" s="386" t="s">
        <v>973</v>
      </c>
      <c r="P30" s="452"/>
      <c r="Q30" s="346"/>
      <c r="R30" s="346"/>
      <c r="S30" s="346"/>
      <c r="T30" s="346"/>
      <c r="U30" s="346"/>
      <c r="V30" s="347"/>
      <c r="W30" s="44"/>
      <c r="X30" s="3092" t="s">
        <v>68</v>
      </c>
      <c r="AA30" s="3160" t="s">
        <v>5772</v>
      </c>
      <c r="AC30" s="105"/>
      <c r="AD30" s="416"/>
      <c r="AE30" s="413"/>
      <c r="AF30" s="413"/>
      <c r="AG30" s="413"/>
      <c r="AH30" s="414"/>
      <c r="AI30" s="414"/>
      <c r="AJ30" s="415"/>
      <c r="AK30" s="212"/>
      <c r="AL30" s="546" t="s">
        <v>1812</v>
      </c>
      <c r="AM30" s="317"/>
      <c r="AN30" s="447" t="s">
        <v>5403</v>
      </c>
      <c r="AO30" s="327"/>
      <c r="AP30" s="327"/>
      <c r="AQ30" s="3826" t="s">
        <v>5404</v>
      </c>
      <c r="AS30" s="5"/>
      <c r="AT30" s="39" t="s">
        <v>47</v>
      </c>
      <c r="AU30" s="29"/>
      <c r="AV30" s="19"/>
      <c r="AW30" s="19"/>
      <c r="AX30" s="19"/>
      <c r="AY30" s="19"/>
      <c r="AZ30" s="19"/>
      <c r="BA30" s="19"/>
      <c r="BB30" s="19"/>
      <c r="BC30" s="19"/>
      <c r="BD30" s="19"/>
      <c r="BE30" s="19"/>
      <c r="BF30" s="13"/>
      <c r="CS30" s="317"/>
      <c r="CV30" s="216">
        <v>1</v>
      </c>
    </row>
    <row r="31" spans="2:100" ht="24" customHeight="1">
      <c r="B31" s="317"/>
      <c r="C31" s="317"/>
      <c r="D31" s="187"/>
      <c r="E31" s="330"/>
      <c r="F31" s="330"/>
      <c r="G31" s="179"/>
      <c r="H31" s="207"/>
      <c r="I31" s="133"/>
      <c r="J31" s="345"/>
      <c r="K31" s="345"/>
      <c r="L31" s="345"/>
      <c r="M31" s="345"/>
      <c r="N31" s="239"/>
      <c r="O31" s="389"/>
      <c r="P31" s="387"/>
      <c r="Q31" s="387"/>
      <c r="R31" s="387"/>
      <c r="S31" s="387"/>
      <c r="T31" s="387"/>
      <c r="U31" s="387"/>
      <c r="V31" s="390"/>
      <c r="W31" s="44"/>
      <c r="X31" s="2834" t="s">
        <v>70</v>
      </c>
      <c r="AA31" s="3160" t="s">
        <v>5774</v>
      </c>
      <c r="AC31" s="105"/>
      <c r="AD31" s="416"/>
      <c r="AE31" s="413"/>
      <c r="AF31" s="413"/>
      <c r="AG31" s="413"/>
      <c r="AH31" s="414"/>
      <c r="AI31" s="414"/>
      <c r="AJ31" s="415"/>
      <c r="AK31" s="212"/>
      <c r="AL31" s="461">
        <v>1</v>
      </c>
      <c r="AM31" s="499" t="s">
        <v>1345</v>
      </c>
      <c r="AN31" s="3116">
        <v>120</v>
      </c>
      <c r="AO31" s="3119" t="s">
        <v>79</v>
      </c>
      <c r="AP31" s="327"/>
      <c r="AQ31" s="3826"/>
      <c r="AS31" s="5"/>
      <c r="AT31" s="39"/>
      <c r="AU31" s="29" t="s">
        <v>50</v>
      </c>
      <c r="AV31" s="19"/>
      <c r="AW31" s="19"/>
      <c r="AX31" s="19"/>
      <c r="AY31" s="19"/>
      <c r="AZ31" s="19"/>
      <c r="BA31" s="19"/>
      <c r="BB31" s="19"/>
      <c r="BC31" s="19"/>
      <c r="BD31" s="19"/>
      <c r="BE31" s="19"/>
      <c r="BF31" s="13"/>
      <c r="BK31" s="2711" t="s">
        <v>1269</v>
      </c>
      <c r="BL31" s="311" t="s">
        <v>491</v>
      </c>
      <c r="BM31" s="19"/>
      <c r="BN31" s="19"/>
      <c r="BO31" s="19"/>
      <c r="BP31" s="19"/>
      <c r="BQ31" s="19"/>
      <c r="CS31" s="317"/>
      <c r="CV31" s="216">
        <v>1</v>
      </c>
    </row>
    <row r="32" spans="2:100" ht="24" customHeight="1">
      <c r="C32" s="317"/>
      <c r="D32" s="187"/>
      <c r="E32" s="330"/>
      <c r="F32" s="330"/>
      <c r="G32" s="179"/>
      <c r="H32" s="207"/>
      <c r="I32" s="133"/>
      <c r="J32" s="345"/>
      <c r="K32" s="345"/>
      <c r="L32" s="345"/>
      <c r="M32" s="345"/>
      <c r="N32" s="239"/>
      <c r="O32" s="389"/>
      <c r="P32" s="387"/>
      <c r="Q32" s="387"/>
      <c r="R32" s="387"/>
      <c r="S32" s="387"/>
      <c r="T32" s="387"/>
      <c r="U32" s="387"/>
      <c r="V32" s="390"/>
      <c r="W32" s="44"/>
      <c r="X32" s="2834" t="s">
        <v>77</v>
      </c>
      <c r="AA32" s="3160" t="s">
        <v>5778</v>
      </c>
      <c r="AC32" s="105"/>
      <c r="AD32" s="416"/>
      <c r="AE32" s="413"/>
      <c r="AF32" s="413"/>
      <c r="AG32" s="413"/>
      <c r="AH32" s="414"/>
      <c r="AI32" s="414"/>
      <c r="AJ32" s="415"/>
      <c r="AK32" s="212"/>
      <c r="AL32" s="3823" t="s">
        <v>1777</v>
      </c>
      <c r="AM32" s="3118" t="s">
        <v>1348</v>
      </c>
      <c r="AN32" s="3117" t="s">
        <v>1295</v>
      </c>
      <c r="AO32" s="3120" t="s">
        <v>78</v>
      </c>
      <c r="AP32" s="327"/>
      <c r="AQ32" s="3096"/>
      <c r="AS32" s="5"/>
      <c r="AT32" s="39"/>
      <c r="AU32" s="29"/>
      <c r="AV32" s="19"/>
      <c r="AW32" s="19"/>
      <c r="AX32" s="19"/>
      <c r="AY32" s="19"/>
      <c r="AZ32" s="19"/>
      <c r="BA32" s="19"/>
      <c r="BB32" s="19"/>
      <c r="BC32" s="19"/>
      <c r="BD32" s="19"/>
      <c r="BE32" s="19"/>
      <c r="BF32" s="13"/>
      <c r="BK32" s="99"/>
      <c r="BL32" s="99" t="s">
        <v>494</v>
      </c>
      <c r="BM32" s="19"/>
      <c r="BN32" s="19"/>
      <c r="BO32" s="19"/>
      <c r="BP32" s="19"/>
      <c r="BQ32" s="19"/>
      <c r="CS32" s="317"/>
      <c r="CV32" s="216">
        <v>1</v>
      </c>
    </row>
    <row r="33" spans="2:100" ht="24" customHeight="1">
      <c r="C33" s="317"/>
      <c r="D33" s="187"/>
      <c r="E33" s="330"/>
      <c r="F33" s="330"/>
      <c r="G33" s="179"/>
      <c r="H33" s="207"/>
      <c r="I33" s="133"/>
      <c r="J33" s="345"/>
      <c r="K33" s="345"/>
      <c r="L33" s="345"/>
      <c r="M33" s="345"/>
      <c r="N33" s="239"/>
      <c r="O33" s="389"/>
      <c r="P33" s="387"/>
      <c r="Q33" s="387"/>
      <c r="R33" s="387"/>
      <c r="S33" s="387"/>
      <c r="T33" s="387"/>
      <c r="U33" s="387"/>
      <c r="V33" s="390"/>
      <c r="W33" s="44"/>
      <c r="X33" s="2834" t="s">
        <v>78</v>
      </c>
      <c r="Y33" s="317"/>
      <c r="AA33" s="3160" t="s">
        <v>5782</v>
      </c>
      <c r="AC33" s="105"/>
      <c r="AD33" s="416"/>
      <c r="AE33" s="413"/>
      <c r="AF33" s="413"/>
      <c r="AG33" s="413"/>
      <c r="AH33" s="414"/>
      <c r="AI33" s="414"/>
      <c r="AJ33" s="415"/>
      <c r="AK33" s="212"/>
      <c r="AL33" s="3823"/>
      <c r="AM33" s="547" t="s">
        <v>1774</v>
      </c>
      <c r="AN33" s="3117" t="s">
        <v>1778</v>
      </c>
      <c r="AO33" s="3121" t="s">
        <v>68</v>
      </c>
      <c r="AP33" s="327"/>
      <c r="AQ33" s="3096"/>
      <c r="AS33" s="5"/>
      <c r="AT33" s="67" t="s">
        <v>64</v>
      </c>
      <c r="AU33" s="29"/>
      <c r="AV33" s="19"/>
      <c r="AW33" s="19"/>
      <c r="AX33" s="19"/>
      <c r="AY33" s="19"/>
      <c r="AZ33" s="19"/>
      <c r="BA33" s="19"/>
      <c r="BB33" s="19"/>
      <c r="BC33" s="19"/>
      <c r="BD33" s="19"/>
      <c r="BE33" s="19"/>
      <c r="BF33" s="13"/>
      <c r="BK33" s="99"/>
      <c r="BL33" s="99" t="s">
        <v>496</v>
      </c>
      <c r="BM33" s="19"/>
      <c r="BN33" s="19"/>
      <c r="BO33" s="19"/>
      <c r="BP33" s="19"/>
      <c r="BQ33" s="19"/>
      <c r="CS33" s="317"/>
      <c r="CV33" s="216">
        <v>1</v>
      </c>
    </row>
    <row r="34" spans="2:100" ht="24" customHeight="1">
      <c r="C34" s="317"/>
      <c r="D34" s="187"/>
      <c r="E34" s="330"/>
      <c r="F34" s="330"/>
      <c r="G34" s="179"/>
      <c r="H34" s="207"/>
      <c r="I34" s="133"/>
      <c r="J34" s="345"/>
      <c r="K34" s="345"/>
      <c r="L34" s="345"/>
      <c r="M34" s="345"/>
      <c r="N34" s="239"/>
      <c r="O34" s="389"/>
      <c r="P34" s="387"/>
      <c r="Q34" s="387"/>
      <c r="R34" s="387"/>
      <c r="S34" s="387"/>
      <c r="T34" s="387"/>
      <c r="U34" s="387"/>
      <c r="V34" s="390"/>
      <c r="W34" s="44"/>
      <c r="X34" s="2834" t="s">
        <v>79</v>
      </c>
      <c r="Y34" s="317"/>
      <c r="AA34" s="3160" t="s">
        <v>5785</v>
      </c>
      <c r="AC34" s="105"/>
      <c r="AD34" s="416"/>
      <c r="AE34" s="413"/>
      <c r="AF34" s="413"/>
      <c r="AG34" s="413"/>
      <c r="AH34" s="414"/>
      <c r="AI34" s="414"/>
      <c r="AJ34" s="415"/>
      <c r="AK34" s="212"/>
      <c r="AL34" s="3122"/>
      <c r="AM34" s="3123"/>
      <c r="AN34" s="3117"/>
      <c r="AO34" s="3124"/>
      <c r="AP34" s="327"/>
      <c r="AQ34" s="3096"/>
      <c r="AS34" s="5"/>
      <c r="AT34" s="39" t="s">
        <v>74</v>
      </c>
      <c r="AU34" s="29"/>
      <c r="AV34" s="19"/>
      <c r="AW34" s="19"/>
      <c r="AX34" s="19"/>
      <c r="AY34" s="19"/>
      <c r="AZ34" s="19"/>
      <c r="BA34" s="19"/>
      <c r="BB34" s="19"/>
      <c r="BC34" s="19"/>
      <c r="BD34" s="19"/>
      <c r="BE34" s="19"/>
      <c r="BF34" s="13"/>
      <c r="BK34" s="99"/>
      <c r="BL34" s="99" t="s">
        <v>498</v>
      </c>
      <c r="BM34" s="19"/>
      <c r="BN34" s="19"/>
      <c r="BO34" s="19"/>
      <c r="BP34" s="19"/>
      <c r="BQ34" s="19"/>
      <c r="CS34" s="317"/>
      <c r="CV34" s="216">
        <v>1</v>
      </c>
    </row>
    <row r="35" spans="2:100" ht="24" customHeight="1" thickBot="1">
      <c r="C35" s="317"/>
      <c r="D35" s="187"/>
      <c r="E35" s="330"/>
      <c r="F35" s="330"/>
      <c r="G35" s="179"/>
      <c r="H35" s="207"/>
      <c r="I35" s="133"/>
      <c r="J35" s="345"/>
      <c r="K35" s="345"/>
      <c r="L35" s="345"/>
      <c r="M35" s="345"/>
      <c r="N35" s="239"/>
      <c r="O35" s="389"/>
      <c r="P35" s="387"/>
      <c r="Q35" s="387"/>
      <c r="R35" s="387"/>
      <c r="S35" s="387"/>
      <c r="T35" s="387"/>
      <c r="U35" s="387"/>
      <c r="V35" s="390"/>
      <c r="W35" s="44"/>
      <c r="X35" s="3314" t="s">
        <v>5806</v>
      </c>
      <c r="Y35" s="317"/>
      <c r="AA35" s="3160" t="s">
        <v>1776</v>
      </c>
      <c r="AC35" s="105"/>
      <c r="AD35" s="416"/>
      <c r="AE35" s="413"/>
      <c r="AF35" s="413"/>
      <c r="AG35" s="413"/>
      <c r="AH35" s="414"/>
      <c r="AI35" s="414"/>
      <c r="AJ35" s="415"/>
      <c r="AK35" s="212"/>
      <c r="AL35" s="583" t="s">
        <v>1995</v>
      </c>
      <c r="AM35" s="548"/>
      <c r="AN35" s="581"/>
      <c r="AO35" s="581"/>
      <c r="AP35" s="581"/>
      <c r="AQ35" s="582"/>
      <c r="AS35" s="5"/>
      <c r="AT35" s="39" t="s">
        <v>87</v>
      </c>
      <c r="AU35" s="29"/>
      <c r="AV35" s="19"/>
      <c r="AW35" s="19"/>
      <c r="AX35" s="19"/>
      <c r="AY35" s="19"/>
      <c r="AZ35" s="19"/>
      <c r="BA35" s="19"/>
      <c r="BB35" s="19"/>
      <c r="BC35" s="19"/>
      <c r="BD35" s="19"/>
      <c r="BE35" s="19"/>
      <c r="BF35" s="13"/>
      <c r="CS35" s="317"/>
      <c r="CV35" s="216">
        <v>1</v>
      </c>
    </row>
    <row r="36" spans="2:100" ht="24" customHeight="1" thickTop="1">
      <c r="C36" s="317"/>
      <c r="D36" s="187"/>
      <c r="E36" s="330"/>
      <c r="F36" s="330"/>
      <c r="G36" s="179"/>
      <c r="H36" s="207"/>
      <c r="I36" s="133"/>
      <c r="J36" s="345"/>
      <c r="K36" s="345"/>
      <c r="L36" s="345"/>
      <c r="M36" s="345"/>
      <c r="N36" s="239"/>
      <c r="O36" s="389"/>
      <c r="P36" s="387"/>
      <c r="Q36" s="387"/>
      <c r="R36" s="387"/>
      <c r="S36" s="387"/>
      <c r="T36" s="387"/>
      <c r="U36" s="387"/>
      <c r="V36" s="390"/>
      <c r="W36" s="44"/>
      <c r="X36" s="3166" t="s">
        <v>743</v>
      </c>
      <c r="Y36" s="317"/>
      <c r="AA36" s="3160" t="s">
        <v>5794</v>
      </c>
      <c r="AC36" s="105"/>
      <c r="AD36" s="417" t="s">
        <v>829</v>
      </c>
      <c r="AE36" s="418"/>
      <c r="AF36" s="418"/>
      <c r="AG36" s="419"/>
      <c r="AH36" s="420"/>
      <c r="AI36" s="421"/>
      <c r="AJ36" s="422"/>
      <c r="AK36" s="212"/>
      <c r="AL36" s="549" t="s">
        <v>42</v>
      </c>
      <c r="AM36" s="182" t="s">
        <v>103</v>
      </c>
      <c r="AN36" s="182" t="s">
        <v>104</v>
      </c>
      <c r="AO36" s="182" t="s">
        <v>105</v>
      </c>
      <c r="AP36" s="182" t="s">
        <v>106</v>
      </c>
      <c r="AQ36" s="550" t="s">
        <v>107</v>
      </c>
      <c r="AS36" s="5"/>
      <c r="AT36" s="39"/>
      <c r="AU36" s="29"/>
      <c r="AV36" s="19"/>
      <c r="AW36" s="19"/>
      <c r="AX36" s="19"/>
      <c r="AY36" s="19"/>
      <c r="AZ36" s="19"/>
      <c r="BA36" s="19"/>
      <c r="BB36" s="19"/>
      <c r="BC36" s="19"/>
      <c r="BD36" s="19"/>
      <c r="BE36" s="19"/>
      <c r="BF36" s="13"/>
      <c r="BK36" s="99"/>
      <c r="BL36" s="101" t="s">
        <v>502</v>
      </c>
      <c r="BM36" s="19"/>
      <c r="BN36" s="19"/>
      <c r="BO36" s="19"/>
      <c r="BP36" s="19"/>
      <c r="BQ36" s="19"/>
      <c r="CS36" s="317"/>
      <c r="CV36" s="216">
        <v>1</v>
      </c>
    </row>
    <row r="37" spans="2:100" ht="24" customHeight="1">
      <c r="C37" s="317"/>
      <c r="D37" s="187"/>
      <c r="E37" s="330"/>
      <c r="F37" s="330"/>
      <c r="G37" s="179"/>
      <c r="H37" s="207"/>
      <c r="I37" s="133"/>
      <c r="J37" s="133"/>
      <c r="K37" s="345"/>
      <c r="L37" s="345"/>
      <c r="M37" s="345"/>
      <c r="N37" s="239"/>
      <c r="O37" s="389"/>
      <c r="P37" s="387"/>
      <c r="Q37" s="387"/>
      <c r="R37" s="387"/>
      <c r="S37" s="387"/>
      <c r="T37" s="387"/>
      <c r="U37" s="387"/>
      <c r="V37" s="390"/>
      <c r="W37" s="44"/>
      <c r="X37" s="3166" t="s">
        <v>5807</v>
      </c>
      <c r="Y37" s="317"/>
      <c r="AA37" s="3160" t="s">
        <v>5804</v>
      </c>
      <c r="AC37" s="105"/>
      <c r="AD37" s="214"/>
      <c r="AE37" s="215"/>
      <c r="AF37" s="215"/>
      <c r="AG37" s="215"/>
      <c r="AH37" s="423"/>
      <c r="AI37" s="414"/>
      <c r="AJ37" s="415"/>
      <c r="AK37" s="212"/>
      <c r="AL37" s="3824" t="s">
        <v>1431</v>
      </c>
      <c r="AM37" s="3737" t="s">
        <v>1432</v>
      </c>
      <c r="AN37" s="3739" t="s">
        <v>1434</v>
      </c>
      <c r="AO37" s="3741" t="s">
        <v>1433</v>
      </c>
      <c r="AP37" s="3743" t="s">
        <v>1881</v>
      </c>
      <c r="AQ37" s="551" t="s">
        <v>374</v>
      </c>
      <c r="AS37" s="5"/>
      <c r="AT37" s="67" t="s">
        <v>99</v>
      </c>
      <c r="AU37" s="29"/>
      <c r="AV37" s="19"/>
      <c r="AW37" s="19"/>
      <c r="AX37" s="19"/>
      <c r="AY37" s="19"/>
      <c r="AZ37" s="19"/>
      <c r="BA37" s="19"/>
      <c r="BB37" s="19"/>
      <c r="BC37" s="19"/>
      <c r="BD37" s="19"/>
      <c r="BE37" s="19"/>
      <c r="BF37" s="13"/>
      <c r="BK37" s="2711" t="s">
        <v>1269</v>
      </c>
      <c r="BL37" s="311" t="s">
        <v>505</v>
      </c>
      <c r="BM37" s="19"/>
      <c r="BN37" s="19"/>
      <c r="BO37" s="19"/>
      <c r="BP37" s="19"/>
      <c r="BQ37" s="19"/>
      <c r="BR37" s="317" t="s">
        <v>28</v>
      </c>
      <c r="CS37" s="317"/>
      <c r="CV37" s="216">
        <v>1</v>
      </c>
    </row>
    <row r="38" spans="2:100" ht="24" customHeight="1">
      <c r="C38" s="317"/>
      <c r="D38" s="206"/>
      <c r="E38" s="330"/>
      <c r="F38" s="330"/>
      <c r="G38" s="179"/>
      <c r="H38" s="207"/>
      <c r="I38" s="133"/>
      <c r="J38" s="133"/>
      <c r="K38" s="345"/>
      <c r="L38" s="345"/>
      <c r="M38" s="345"/>
      <c r="N38" s="239"/>
      <c r="O38" s="389"/>
      <c r="P38" s="387"/>
      <c r="Q38" s="387"/>
      <c r="R38" s="387"/>
      <c r="S38" s="387"/>
      <c r="T38" s="387"/>
      <c r="U38" s="387"/>
      <c r="V38" s="390"/>
      <c r="W38" s="44"/>
      <c r="X38" s="3166" t="s">
        <v>5808</v>
      </c>
      <c r="Y38" s="317"/>
      <c r="AC38" s="105"/>
      <c r="AD38" s="214"/>
      <c r="AE38" s="215"/>
      <c r="AF38" s="215"/>
      <c r="AG38" s="215"/>
      <c r="AH38" s="423"/>
      <c r="AI38" s="414"/>
      <c r="AJ38" s="415"/>
      <c r="AK38" s="212"/>
      <c r="AL38" s="3825"/>
      <c r="AM38" s="3738"/>
      <c r="AN38" s="3740"/>
      <c r="AO38" s="3742"/>
      <c r="AP38" s="3744"/>
      <c r="AQ38" s="552" t="s">
        <v>1297</v>
      </c>
      <c r="AS38" s="5"/>
      <c r="AT38" s="39" t="s">
        <v>119</v>
      </c>
      <c r="AU38" s="29"/>
      <c r="AV38" s="19"/>
      <c r="AW38" s="19"/>
      <c r="AX38" s="19"/>
      <c r="AY38" s="19"/>
      <c r="AZ38" s="19"/>
      <c r="BA38" s="19"/>
      <c r="BB38" s="19"/>
      <c r="BC38" s="19"/>
      <c r="BD38" s="19"/>
      <c r="BE38" s="19"/>
      <c r="BF38" s="13"/>
      <c r="CS38" s="317"/>
      <c r="CV38" s="216">
        <v>1</v>
      </c>
    </row>
    <row r="39" spans="2:100" ht="24" customHeight="1">
      <c r="C39" s="317"/>
      <c r="D39" s="206"/>
      <c r="E39" s="330"/>
      <c r="F39" s="330"/>
      <c r="G39" s="179"/>
      <c r="H39" s="207"/>
      <c r="I39" s="133"/>
      <c r="J39" s="133"/>
      <c r="K39" s="345"/>
      <c r="L39" s="345"/>
      <c r="M39" s="345"/>
      <c r="N39" s="239"/>
      <c r="O39" s="389"/>
      <c r="P39" s="387"/>
      <c r="Q39" s="387"/>
      <c r="R39" s="387"/>
      <c r="S39" s="387"/>
      <c r="T39" s="387"/>
      <c r="U39" s="387"/>
      <c r="V39" s="390"/>
      <c r="W39" s="44"/>
      <c r="X39" s="3166" t="s">
        <v>225</v>
      </c>
      <c r="Y39" s="317"/>
      <c r="AC39" s="105"/>
      <c r="AD39" s="214"/>
      <c r="AE39" s="215"/>
      <c r="AF39" s="215"/>
      <c r="AG39" s="215"/>
      <c r="AH39" s="423"/>
      <c r="AI39" s="414"/>
      <c r="AJ39" s="415"/>
      <c r="AK39" s="212"/>
      <c r="AL39" s="553">
        <v>20</v>
      </c>
      <c r="AM39" s="514" t="s">
        <v>79</v>
      </c>
      <c r="AN39" s="515"/>
      <c r="AO39" s="516">
        <v>15</v>
      </c>
      <c r="AP39" s="517">
        <v>1.03</v>
      </c>
      <c r="AQ39" s="554" t="s">
        <v>1276</v>
      </c>
      <c r="AS39" s="5"/>
      <c r="AT39" s="39" t="s">
        <v>124</v>
      </c>
      <c r="AU39" s="29"/>
      <c r="AV39" s="19"/>
      <c r="AW39" s="19"/>
      <c r="AX39" s="19"/>
      <c r="AY39" s="19"/>
      <c r="AZ39" s="19"/>
      <c r="BA39" s="19"/>
      <c r="BB39" s="19"/>
      <c r="BC39" s="19"/>
      <c r="BD39" s="19"/>
      <c r="BE39" s="19"/>
      <c r="BF39" s="13"/>
      <c r="CS39" s="317"/>
      <c r="CV39" s="216">
        <v>1</v>
      </c>
    </row>
    <row r="40" spans="2:100" ht="24" customHeight="1">
      <c r="C40" s="317"/>
      <c r="D40" s="206"/>
      <c r="E40" s="330"/>
      <c r="F40" s="330"/>
      <c r="G40" s="179"/>
      <c r="H40" s="371"/>
      <c r="I40" s="382"/>
      <c r="J40" s="382"/>
      <c r="K40" s="382"/>
      <c r="L40" s="382"/>
      <c r="M40" s="382"/>
      <c r="N40" s="383"/>
      <c r="O40" s="389"/>
      <c r="P40" s="387"/>
      <c r="Q40" s="387"/>
      <c r="R40" s="387"/>
      <c r="S40" s="387"/>
      <c r="T40" s="387"/>
      <c r="U40" s="387"/>
      <c r="V40" s="390"/>
      <c r="W40" s="44"/>
      <c r="X40" s="3314" t="s">
        <v>724</v>
      </c>
      <c r="Y40" s="317"/>
      <c r="AC40" s="105"/>
      <c r="AD40" s="214"/>
      <c r="AE40" s="215"/>
      <c r="AF40" s="215"/>
      <c r="AG40" s="215"/>
      <c r="AH40" s="423"/>
      <c r="AI40" s="414"/>
      <c r="AJ40" s="415"/>
      <c r="AK40" s="212"/>
      <c r="AL40" s="553">
        <v>50</v>
      </c>
      <c r="AM40" s="140" t="s">
        <v>79</v>
      </c>
      <c r="AN40" s="510"/>
      <c r="AO40" s="511">
        <v>25</v>
      </c>
      <c r="AP40" s="512">
        <v>1.0449999999999999</v>
      </c>
      <c r="AQ40" s="554" t="s">
        <v>1277</v>
      </c>
      <c r="AS40" s="5"/>
      <c r="AT40" s="39" t="s">
        <v>130</v>
      </c>
      <c r="AU40" s="29"/>
      <c r="AV40" s="19"/>
      <c r="AW40" s="19"/>
      <c r="AX40" s="19"/>
      <c r="AY40" s="19"/>
      <c r="AZ40" s="19"/>
      <c r="BA40" s="19"/>
      <c r="BB40" s="19"/>
      <c r="BC40" s="19"/>
      <c r="BD40" s="19"/>
      <c r="BE40" s="19"/>
      <c r="BF40" s="13"/>
      <c r="CS40" s="317"/>
      <c r="CV40" s="216">
        <v>1</v>
      </c>
    </row>
    <row r="41" spans="2:100" ht="24" customHeight="1">
      <c r="C41" s="317"/>
      <c r="D41" s="206"/>
      <c r="E41" s="330"/>
      <c r="F41" s="330"/>
      <c r="G41" s="179"/>
      <c r="H41" s="371"/>
      <c r="I41" s="382"/>
      <c r="J41" s="382"/>
      <c r="K41" s="382"/>
      <c r="L41" s="382"/>
      <c r="M41" s="382"/>
      <c r="N41" s="383"/>
      <c r="O41" s="389"/>
      <c r="P41" s="387"/>
      <c r="Q41" s="387"/>
      <c r="R41" s="387"/>
      <c r="S41" s="387"/>
      <c r="T41" s="387"/>
      <c r="U41" s="387"/>
      <c r="V41" s="390"/>
      <c r="W41" s="44"/>
      <c r="X41" s="3314" t="s">
        <v>5809</v>
      </c>
      <c r="Y41" s="317"/>
      <c r="AC41" s="105"/>
      <c r="AD41" s="214"/>
      <c r="AE41" s="215"/>
      <c r="AF41" s="215"/>
      <c r="AG41" s="215"/>
      <c r="AH41" s="423"/>
      <c r="AI41" s="414"/>
      <c r="AJ41" s="415"/>
      <c r="AK41" s="212"/>
      <c r="AL41" s="459">
        <v>3</v>
      </c>
      <c r="AM41" s="548"/>
      <c r="AN41" s="454" t="s">
        <v>473</v>
      </c>
      <c r="AO41" s="566"/>
      <c r="AP41" s="567"/>
      <c r="AQ41" s="568"/>
      <c r="AS41" s="5"/>
      <c r="AT41" s="39"/>
      <c r="AU41" s="29"/>
      <c r="AV41" s="19"/>
      <c r="AW41" s="19"/>
      <c r="AX41" s="19"/>
      <c r="AY41" s="19"/>
      <c r="AZ41" s="19"/>
      <c r="BA41" s="19"/>
      <c r="BB41" s="19"/>
      <c r="BC41" s="19"/>
      <c r="BD41" s="19"/>
      <c r="BE41" s="19"/>
      <c r="BF41" s="13"/>
      <c r="CS41" s="317"/>
      <c r="CV41" s="216">
        <v>1</v>
      </c>
    </row>
    <row r="42" spans="2:100" ht="24" customHeight="1">
      <c r="C42" s="317"/>
      <c r="D42" s="206"/>
      <c r="E42" s="330"/>
      <c r="F42" s="330"/>
      <c r="G42" s="179"/>
      <c r="H42" s="372"/>
      <c r="I42" s="384"/>
      <c r="J42" s="384"/>
      <c r="K42" s="384"/>
      <c r="L42" s="384"/>
      <c r="M42" s="384"/>
      <c r="N42" s="385"/>
      <c r="O42" s="389"/>
      <c r="P42" s="387"/>
      <c r="Q42" s="387"/>
      <c r="R42" s="387"/>
      <c r="S42" s="387"/>
      <c r="T42" s="387"/>
      <c r="U42" s="387"/>
      <c r="V42" s="390"/>
      <c r="W42" s="44"/>
      <c r="X42" s="3314" t="s">
        <v>727</v>
      </c>
      <c r="Y42" s="317"/>
      <c r="AC42" s="105"/>
      <c r="AD42" s="214"/>
      <c r="AE42" s="215"/>
      <c r="AF42" s="215"/>
      <c r="AG42" s="215"/>
      <c r="AH42" s="423"/>
      <c r="AI42" s="414"/>
      <c r="AJ42" s="415"/>
      <c r="AK42" s="212"/>
      <c r="AL42" s="460">
        <v>10</v>
      </c>
      <c r="AM42" s="5"/>
      <c r="AN42" s="453" t="s">
        <v>1779</v>
      </c>
      <c r="AO42" s="5"/>
      <c r="AP42" s="5"/>
      <c r="AQ42" s="28"/>
      <c r="AS42" s="5"/>
      <c r="AT42" s="67" t="s">
        <v>142</v>
      </c>
      <c r="AU42" s="29"/>
      <c r="AV42" s="19"/>
      <c r="AW42" s="19"/>
      <c r="AX42" s="19"/>
      <c r="AY42" s="19"/>
      <c r="AZ42" s="19"/>
      <c r="BA42" s="19"/>
      <c r="BB42" s="19"/>
      <c r="BC42" s="19"/>
      <c r="BD42" s="19"/>
      <c r="BE42" s="19"/>
      <c r="BF42" s="13"/>
      <c r="CS42" s="317"/>
      <c r="CV42" s="216">
        <v>1</v>
      </c>
    </row>
    <row r="43" spans="2:100" ht="24" customHeight="1">
      <c r="C43" s="317"/>
      <c r="D43" s="206"/>
      <c r="E43" s="330"/>
      <c r="F43" s="330"/>
      <c r="G43" s="179"/>
      <c r="H43" s="372"/>
      <c r="I43" s="384"/>
      <c r="J43" s="384"/>
      <c r="K43" s="384"/>
      <c r="L43" s="384"/>
      <c r="M43" s="384"/>
      <c r="N43" s="385"/>
      <c r="O43" s="328" t="s">
        <v>1269</v>
      </c>
      <c r="P43" s="13"/>
      <c r="Q43" s="388" t="s">
        <v>936</v>
      </c>
      <c r="R43" s="348"/>
      <c r="S43" s="348"/>
      <c r="T43" s="348"/>
      <c r="U43" s="348"/>
      <c r="V43" s="349" t="s">
        <v>28</v>
      </c>
      <c r="W43" s="44"/>
      <c r="X43" s="3314" t="s">
        <v>5810</v>
      </c>
      <c r="Y43" s="317"/>
      <c r="AC43" s="105"/>
      <c r="AD43" s="214"/>
      <c r="AE43" s="215"/>
      <c r="AF43" s="215"/>
      <c r="AG43" s="215"/>
      <c r="AH43" s="423"/>
      <c r="AI43" s="414"/>
      <c r="AJ43" s="415"/>
      <c r="AK43" s="212"/>
      <c r="AL43" s="25"/>
      <c r="AM43" s="116" t="s">
        <v>68</v>
      </c>
      <c r="AN43" s="455" t="s">
        <v>1780</v>
      </c>
      <c r="AO43" s="407"/>
      <c r="AP43" s="5"/>
      <c r="AQ43" s="28"/>
      <c r="AS43" s="5"/>
      <c r="AT43" s="39" t="s">
        <v>150</v>
      </c>
      <c r="AU43" s="29"/>
      <c r="AV43" s="19"/>
      <c r="AW43" s="19"/>
      <c r="AX43" s="19"/>
      <c r="AY43" s="19"/>
      <c r="AZ43" s="19"/>
      <c r="BA43" s="19"/>
      <c r="BB43" s="19"/>
      <c r="BC43" s="19"/>
      <c r="BD43" s="19"/>
      <c r="BE43" s="19"/>
      <c r="BF43" s="13"/>
      <c r="CS43" s="317"/>
      <c r="CV43" s="216">
        <v>1</v>
      </c>
    </row>
    <row r="44" spans="2:100" ht="24" customHeight="1">
      <c r="C44" s="317"/>
      <c r="D44" s="206"/>
      <c r="E44" s="330"/>
      <c r="F44" s="330"/>
      <c r="G44" s="179"/>
      <c r="H44" s="3319"/>
      <c r="I44" s="3318"/>
      <c r="J44" s="3296"/>
      <c r="K44" s="3296"/>
      <c r="L44" s="3296"/>
      <c r="M44" s="3296"/>
      <c r="N44" s="3297"/>
      <c r="O44" s="328" t="s">
        <v>1269</v>
      </c>
      <c r="P44" s="13"/>
      <c r="Q44" s="388" t="s">
        <v>735</v>
      </c>
      <c r="R44" s="348"/>
      <c r="S44" s="348"/>
      <c r="T44" s="348"/>
      <c r="U44" s="348"/>
      <c r="V44" s="349"/>
      <c r="W44" s="44"/>
      <c r="X44" s="3314" t="s">
        <v>5823</v>
      </c>
      <c r="Y44" s="317"/>
      <c r="AC44" s="105"/>
      <c r="AD44" s="214"/>
      <c r="AE44" s="215"/>
      <c r="AF44" s="215"/>
      <c r="AG44" s="215"/>
      <c r="AH44" s="423"/>
      <c r="AI44" s="414"/>
      <c r="AJ44" s="415"/>
      <c r="AK44" s="212"/>
      <c r="AL44" s="25"/>
      <c r="AM44" s="5"/>
      <c r="AN44" s="5"/>
      <c r="AO44" s="5"/>
      <c r="AP44" s="5"/>
      <c r="AQ44" s="28"/>
      <c r="AS44" s="5"/>
      <c r="AT44" s="39"/>
      <c r="AU44" s="29" t="s">
        <v>155</v>
      </c>
      <c r="AV44" s="19"/>
      <c r="AW44" s="19"/>
      <c r="AX44" s="19"/>
      <c r="AY44" s="19"/>
      <c r="AZ44" s="19"/>
      <c r="BA44" s="19"/>
      <c r="BB44" s="19"/>
      <c r="BC44" s="19"/>
      <c r="BD44" s="19"/>
      <c r="BE44" s="19"/>
      <c r="BF44" s="13"/>
      <c r="CS44" s="317"/>
      <c r="CV44" s="216">
        <v>1</v>
      </c>
    </row>
    <row r="45" spans="2:100" ht="24" customHeight="1">
      <c r="B45" s="317"/>
      <c r="C45" s="317"/>
      <c r="D45" s="206"/>
      <c r="E45" s="330"/>
      <c r="F45" s="330"/>
      <c r="G45" s="179"/>
      <c r="H45" s="199"/>
      <c r="I45" s="199"/>
      <c r="J45" s="199"/>
      <c r="K45" s="199"/>
      <c r="L45" s="199"/>
      <c r="M45" s="199"/>
      <c r="N45" s="297"/>
      <c r="O45" s="199">
        <v>11</v>
      </c>
      <c r="P45" s="199">
        <v>8</v>
      </c>
      <c r="Q45" s="199">
        <v>11</v>
      </c>
      <c r="R45" s="199">
        <v>11</v>
      </c>
      <c r="S45" s="199">
        <v>11</v>
      </c>
      <c r="T45" s="199">
        <v>12</v>
      </c>
      <c r="U45" s="199">
        <v>12</v>
      </c>
      <c r="V45" s="299">
        <v>13</v>
      </c>
      <c r="W45" s="44"/>
      <c r="X45" s="3314" t="s">
        <v>5811</v>
      </c>
      <c r="Y45" s="317"/>
      <c r="AC45" s="105"/>
      <c r="AD45" s="214"/>
      <c r="AE45" s="215"/>
      <c r="AF45" s="215"/>
      <c r="AG45" s="215"/>
      <c r="AH45" s="423"/>
      <c r="AI45" s="414"/>
      <c r="AJ45" s="415"/>
      <c r="AK45" s="212"/>
      <c r="AL45" s="25"/>
      <c r="AM45" s="3764" t="s">
        <v>1290</v>
      </c>
      <c r="AN45" s="3686"/>
      <c r="AO45" s="3686"/>
      <c r="AP45" s="3765"/>
      <c r="AQ45" s="28"/>
      <c r="AS45" s="5"/>
      <c r="AT45" s="39" t="s">
        <v>159</v>
      </c>
      <c r="AU45" s="29"/>
      <c r="AV45" s="19"/>
      <c r="AW45" s="19"/>
      <c r="AX45" s="19"/>
      <c r="AY45" s="19"/>
      <c r="AZ45" s="19"/>
      <c r="BA45" s="19"/>
      <c r="BB45" s="19"/>
      <c r="BC45" s="19"/>
      <c r="BD45" s="19"/>
      <c r="BE45" s="19"/>
      <c r="BF45" s="13"/>
      <c r="CS45" s="317"/>
      <c r="CV45" s="216">
        <v>1</v>
      </c>
    </row>
    <row r="46" spans="2:100" ht="24" customHeight="1" thickBot="1">
      <c r="B46" s="317"/>
      <c r="C46" s="317"/>
      <c r="D46" s="208"/>
      <c r="E46" s="292"/>
      <c r="F46" s="292"/>
      <c r="G46" s="292"/>
      <c r="H46" s="292"/>
      <c r="I46" s="292"/>
      <c r="J46" s="292"/>
      <c r="K46" s="292"/>
      <c r="L46" s="292"/>
      <c r="M46" s="292"/>
      <c r="N46" s="293"/>
      <c r="O46" s="295">
        <f t="shared" ref="O46:V46" ca="1" si="12">CELL("largeur",O46)</f>
        <v>11</v>
      </c>
      <c r="P46" s="295">
        <f t="shared" ca="1" si="12"/>
        <v>8</v>
      </c>
      <c r="Q46" s="295">
        <f t="shared" ca="1" si="12"/>
        <v>11</v>
      </c>
      <c r="R46" s="295">
        <f t="shared" ca="1" si="12"/>
        <v>11</v>
      </c>
      <c r="S46" s="295">
        <f t="shared" ca="1" si="12"/>
        <v>11</v>
      </c>
      <c r="T46" s="295">
        <f t="shared" ca="1" si="12"/>
        <v>12</v>
      </c>
      <c r="U46" s="295">
        <f t="shared" ca="1" si="12"/>
        <v>12</v>
      </c>
      <c r="V46" s="296">
        <f t="shared" ca="1" si="12"/>
        <v>13</v>
      </c>
      <c r="W46" s="34" t="s">
        <v>1268</v>
      </c>
      <c r="X46" s="3314" t="s">
        <v>725</v>
      </c>
      <c r="Y46" s="317"/>
      <c r="AC46" s="105"/>
      <c r="AD46" s="214"/>
      <c r="AE46" s="215"/>
      <c r="AF46" s="215"/>
      <c r="AG46" s="215"/>
      <c r="AH46" s="423"/>
      <c r="AI46" s="414"/>
      <c r="AJ46" s="415"/>
      <c r="AK46" s="212"/>
      <c r="AL46" s="25"/>
      <c r="AM46" s="3688"/>
      <c r="AN46" s="3689"/>
      <c r="AO46" s="3689"/>
      <c r="AP46" s="3690"/>
      <c r="AQ46" s="28"/>
      <c r="AS46" s="5"/>
      <c r="AT46" s="39"/>
      <c r="AU46" s="29" t="s">
        <v>165</v>
      </c>
      <c r="AV46" s="19"/>
      <c r="AW46" s="19"/>
      <c r="AX46" s="19"/>
      <c r="AY46" s="19"/>
      <c r="AZ46" s="19"/>
      <c r="BA46" s="19"/>
      <c r="BB46" s="19"/>
      <c r="BC46" s="19"/>
      <c r="BD46" s="19"/>
      <c r="BE46" s="19"/>
      <c r="BF46" s="13"/>
      <c r="CS46" s="317"/>
      <c r="CV46" s="216">
        <v>1</v>
      </c>
    </row>
    <row r="47" spans="2:100" ht="24" customHeight="1" thickBot="1">
      <c r="B47" s="317"/>
      <c r="C47" s="317"/>
      <c r="D47" s="44"/>
      <c r="E47" s="44"/>
      <c r="F47" s="44"/>
      <c r="G47" s="44"/>
      <c r="H47" s="44"/>
      <c r="I47" s="44"/>
      <c r="J47" s="44"/>
      <c r="K47" s="44"/>
      <c r="L47" s="44"/>
      <c r="M47" s="44"/>
      <c r="N47" s="44"/>
      <c r="O47" s="44"/>
      <c r="P47" s="44"/>
      <c r="Q47" s="44"/>
      <c r="R47" s="44"/>
      <c r="S47" s="44"/>
      <c r="T47" s="44"/>
      <c r="U47" s="44"/>
      <c r="V47" s="44"/>
      <c r="W47" s="44"/>
      <c r="X47" s="3314" t="s">
        <v>726</v>
      </c>
      <c r="Y47" s="44"/>
      <c r="Z47" s="44"/>
      <c r="AA47" s="44"/>
      <c r="AB47" s="44"/>
      <c r="AC47" s="105"/>
      <c r="AD47" s="214"/>
      <c r="AE47" s="215"/>
      <c r="AF47" s="215"/>
      <c r="AG47" s="215"/>
      <c r="AH47" s="423"/>
      <c r="AI47" s="414"/>
      <c r="AJ47" s="415"/>
      <c r="AK47" s="212"/>
      <c r="AL47" s="25"/>
      <c r="AM47" s="310" t="s">
        <v>731</v>
      </c>
      <c r="AN47" s="246" t="s">
        <v>1287</v>
      </c>
      <c r="AO47" s="101"/>
      <c r="AP47" s="99"/>
      <c r="AQ47" s="28"/>
      <c r="AS47" s="5"/>
      <c r="AT47" s="39"/>
      <c r="AU47" s="29"/>
      <c r="AV47" s="19"/>
      <c r="AW47" s="19"/>
      <c r="AX47" s="19"/>
      <c r="AY47" s="19"/>
      <c r="AZ47" s="19"/>
      <c r="BA47" s="19"/>
      <c r="BB47" s="19"/>
      <c r="BC47" s="19"/>
      <c r="BD47" s="19"/>
      <c r="BE47" s="19"/>
      <c r="BF47" s="13"/>
      <c r="CS47" s="317"/>
      <c r="CV47" s="216">
        <v>1</v>
      </c>
    </row>
    <row r="48" spans="2:100" ht="24" customHeight="1">
      <c r="B48" s="317"/>
      <c r="C48" s="317"/>
      <c r="D48" s="176" t="s">
        <v>43</v>
      </c>
      <c r="E48" s="2829" t="str">
        <f>E55</f>
        <v>A.Americano.Avec alcool.Before dinner.Verre Tumbler(s)</v>
      </c>
      <c r="F48" s="2829">
        <f>F55</f>
        <v>1</v>
      </c>
      <c r="G48" s="2829" t="str">
        <f>G55</f>
        <v>tumbler(s)</v>
      </c>
      <c r="H48" s="2830"/>
      <c r="I48" s="3815" t="s">
        <v>1046</v>
      </c>
      <c r="J48" s="3815"/>
      <c r="K48" s="3827" t="s">
        <v>840</v>
      </c>
      <c r="L48" s="3827"/>
      <c r="M48" s="3827"/>
      <c r="N48" s="3828"/>
      <c r="P48" s="2825" t="s">
        <v>5186</v>
      </c>
      <c r="X48" s="3314" t="s">
        <v>723</v>
      </c>
      <c r="Y48" s="317"/>
      <c r="AC48" s="105"/>
      <c r="AD48" s="214"/>
      <c r="AE48" s="215"/>
      <c r="AF48" s="215"/>
      <c r="AG48" s="215"/>
      <c r="AH48" s="423"/>
      <c r="AI48" s="414"/>
      <c r="AJ48" s="415"/>
      <c r="AK48" s="212"/>
      <c r="AL48" s="25"/>
      <c r="AM48" s="198" t="s">
        <v>730</v>
      </c>
      <c r="AN48" s="246" t="s">
        <v>1287</v>
      </c>
      <c r="AO48" s="101"/>
      <c r="AP48" s="99"/>
      <c r="AQ48" s="28"/>
      <c r="AS48" s="5"/>
      <c r="AT48" s="67" t="s">
        <v>175</v>
      </c>
      <c r="AU48" s="29"/>
      <c r="AV48" s="19"/>
      <c r="AW48" s="19"/>
      <c r="AX48" s="19"/>
      <c r="AY48" s="19"/>
      <c r="AZ48" s="19"/>
      <c r="BA48" s="19"/>
      <c r="BB48" s="19"/>
      <c r="BC48" s="19"/>
      <c r="BD48" s="19"/>
      <c r="BE48" s="19"/>
      <c r="BF48" s="13"/>
      <c r="CS48" s="317"/>
      <c r="CV48" s="216">
        <v>1</v>
      </c>
    </row>
    <row r="49" spans="2:100" ht="24" customHeight="1">
      <c r="B49" s="317"/>
      <c r="C49" s="317"/>
      <c r="D49" s="178" t="s">
        <v>43</v>
      </c>
      <c r="E49" s="2838" t="str">
        <f>E55</f>
        <v>A.Americano.Avec alcool.Before dinner.Verre Tumbler(s)</v>
      </c>
      <c r="F49" s="2838">
        <f>F55</f>
        <v>1</v>
      </c>
      <c r="G49" s="2838" t="str">
        <f>G55</f>
        <v>tumbler(s)</v>
      </c>
      <c r="H49" s="2839"/>
      <c r="I49" s="3691" t="s">
        <v>839</v>
      </c>
      <c r="J49" s="3691"/>
      <c r="K49" s="3829"/>
      <c r="L49" s="3829"/>
      <c r="M49" s="3829"/>
      <c r="N49" s="3830"/>
      <c r="P49" s="2825" t="s">
        <v>5187</v>
      </c>
      <c r="X49" s="3166" t="s">
        <v>732</v>
      </c>
      <c r="Y49" s="317"/>
      <c r="AC49" s="105"/>
      <c r="AD49" s="214"/>
      <c r="AE49" s="215"/>
      <c r="AF49" s="215"/>
      <c r="AG49" s="215"/>
      <c r="AH49" s="423"/>
      <c r="AI49" s="414"/>
      <c r="AJ49" s="415"/>
      <c r="AK49" s="212"/>
      <c r="AL49" s="25"/>
      <c r="AM49" s="196" t="s">
        <v>90</v>
      </c>
      <c r="AN49" s="246" t="s">
        <v>1288</v>
      </c>
      <c r="AO49" s="101"/>
      <c r="AP49" s="99"/>
      <c r="AQ49" s="28"/>
      <c r="AS49" s="5"/>
      <c r="AT49" s="39" t="s">
        <v>179</v>
      </c>
      <c r="AU49" s="29"/>
      <c r="AV49" s="19"/>
      <c r="AW49" s="19"/>
      <c r="AX49" s="19"/>
      <c r="AY49" s="19"/>
      <c r="AZ49" s="19"/>
      <c r="BA49" s="19"/>
      <c r="BB49" s="19"/>
      <c r="BC49" s="19"/>
      <c r="BD49" s="19"/>
      <c r="BE49" s="19"/>
      <c r="BF49" s="13"/>
      <c r="CS49" s="317"/>
      <c r="CV49" s="216">
        <v>1</v>
      </c>
    </row>
    <row r="50" spans="2:100" ht="24" customHeight="1">
      <c r="B50" s="317"/>
      <c r="C50" s="317"/>
      <c r="D50" s="178" t="s">
        <v>43</v>
      </c>
      <c r="E50" s="2838" t="str">
        <f>E55</f>
        <v>A.Americano.Avec alcool.Before dinner.Verre Tumbler(s)</v>
      </c>
      <c r="F50" s="2838">
        <f>F55</f>
        <v>1</v>
      </c>
      <c r="G50" s="2838" t="str">
        <f>G55</f>
        <v>tumbler(s)</v>
      </c>
      <c r="H50" s="2839"/>
      <c r="I50" s="3813" t="s">
        <v>1409</v>
      </c>
      <c r="J50" s="3813"/>
      <c r="K50" s="321" t="s">
        <v>827</v>
      </c>
      <c r="L50" s="322" t="s">
        <v>828</v>
      </c>
      <c r="M50" s="322"/>
      <c r="N50" s="323"/>
      <c r="P50" s="2776"/>
      <c r="R50" s="2787"/>
      <c r="X50" s="3314" t="s">
        <v>5822</v>
      </c>
      <c r="Y50" s="317"/>
      <c r="AC50" s="105"/>
      <c r="AD50" s="214"/>
      <c r="AE50" s="215"/>
      <c r="AF50" s="215"/>
      <c r="AG50" s="215"/>
      <c r="AH50" s="423"/>
      <c r="AI50" s="414"/>
      <c r="AJ50" s="415"/>
      <c r="AK50" s="212"/>
      <c r="AL50" s="25"/>
      <c r="AM50" s="196" t="s">
        <v>91</v>
      </c>
      <c r="AN50" s="246" t="s">
        <v>1288</v>
      </c>
      <c r="AO50" s="101"/>
      <c r="AP50" s="99"/>
      <c r="AQ50" s="28"/>
      <c r="AS50" s="5"/>
      <c r="AT50" s="39"/>
      <c r="AU50" s="29" t="s">
        <v>185</v>
      </c>
      <c r="AV50" s="19"/>
      <c r="AW50" s="19"/>
      <c r="AX50" s="19"/>
      <c r="AY50" s="19"/>
      <c r="AZ50" s="19"/>
      <c r="BA50" s="19"/>
      <c r="BB50" s="19"/>
      <c r="BC50" s="19"/>
      <c r="BD50" s="19"/>
      <c r="BE50" s="19"/>
      <c r="BF50" s="13"/>
      <c r="CS50" s="317"/>
      <c r="CV50" s="216">
        <v>1</v>
      </c>
    </row>
    <row r="51" spans="2:100" ht="24" customHeight="1">
      <c r="B51" s="317"/>
      <c r="C51" s="317"/>
      <c r="D51" s="178" t="s">
        <v>43</v>
      </c>
      <c r="E51" s="330" t="str">
        <f>E55</f>
        <v>A.Americano.Avec alcool.Before dinner.Verre Tumbler(s)</v>
      </c>
      <c r="F51" s="505">
        <f>F55</f>
        <v>1</v>
      </c>
      <c r="G51" s="316"/>
      <c r="H51" s="506" t="s">
        <v>1884</v>
      </c>
      <c r="I51" s="218" t="s">
        <v>1812</v>
      </c>
      <c r="K51" s="3639" t="str">
        <f>"❽ Volume du "&amp;J52</f>
        <v>❽ Volume du tumbler(s)</v>
      </c>
      <c r="L51" s="327"/>
      <c r="M51" s="3731" t="s">
        <v>6179</v>
      </c>
      <c r="N51" s="3732"/>
      <c r="P51" s="2777"/>
      <c r="R51" s="2802"/>
      <c r="X51" s="3166" t="s">
        <v>207</v>
      </c>
      <c r="Y51" s="317"/>
      <c r="AC51" s="105"/>
      <c r="AD51" s="214"/>
      <c r="AE51" s="215"/>
      <c r="AF51" s="215"/>
      <c r="AG51" s="215"/>
      <c r="AH51" s="423"/>
      <c r="AI51" s="414"/>
      <c r="AJ51" s="415"/>
      <c r="AK51" s="212"/>
      <c r="AL51" s="25"/>
      <c r="AM51" s="114"/>
      <c r="AN51" s="55"/>
      <c r="AO51" s="101"/>
      <c r="AP51" s="99"/>
      <c r="AQ51" s="28"/>
      <c r="AS51" s="5"/>
      <c r="AT51" s="39" t="s">
        <v>191</v>
      </c>
      <c r="AU51" s="29"/>
      <c r="AV51" s="19"/>
      <c r="AW51" s="19"/>
      <c r="AX51" s="19"/>
      <c r="AY51" s="19"/>
      <c r="AZ51" s="19"/>
      <c r="BA51" s="19"/>
      <c r="BB51" s="19"/>
      <c r="BC51" s="19"/>
      <c r="BD51" s="19"/>
      <c r="BE51" s="19"/>
      <c r="BF51" s="13"/>
      <c r="CS51" s="317"/>
      <c r="CV51" s="216">
        <v>1</v>
      </c>
    </row>
    <row r="52" spans="2:100" ht="24" customHeight="1">
      <c r="B52" s="317"/>
      <c r="C52" s="317"/>
      <c r="D52" s="178" t="s">
        <v>43</v>
      </c>
      <c r="E52" s="330" t="str">
        <f>E55</f>
        <v>A.Americano.Avec alcool.Before dinner.Verre Tumbler(s)</v>
      </c>
      <c r="F52" s="505">
        <f>F55</f>
        <v>1</v>
      </c>
      <c r="G52" s="316"/>
      <c r="H52" s="507" t="s">
        <v>1885</v>
      </c>
      <c r="I52" s="286">
        <v>1</v>
      </c>
      <c r="J52" s="3135" t="s">
        <v>751</v>
      </c>
      <c r="K52" s="287">
        <v>120</v>
      </c>
      <c r="L52" s="2834" t="s">
        <v>79</v>
      </c>
      <c r="M52" s="3731"/>
      <c r="N52" s="3732"/>
      <c r="P52" s="2778"/>
      <c r="R52" s="2788"/>
      <c r="X52" s="3166" t="s">
        <v>728</v>
      </c>
      <c r="Y52" s="317"/>
      <c r="AC52" s="105"/>
      <c r="AD52" s="214"/>
      <c r="AE52" s="215"/>
      <c r="AF52" s="215"/>
      <c r="AG52" s="215"/>
      <c r="AH52" s="423"/>
      <c r="AI52" s="414"/>
      <c r="AJ52" s="415"/>
      <c r="AK52" s="212"/>
      <c r="AL52" s="25"/>
      <c r="AM52" s="3679" t="s">
        <v>1293</v>
      </c>
      <c r="AN52" s="3680"/>
      <c r="AO52" s="3680"/>
      <c r="AP52" s="3681"/>
      <c r="AQ52" s="28"/>
      <c r="AS52" s="5"/>
      <c r="AT52" s="39"/>
      <c r="AU52" s="29"/>
      <c r="AV52" s="19"/>
      <c r="AW52" s="19"/>
      <c r="AX52" s="19"/>
      <c r="AY52" s="19"/>
      <c r="AZ52" s="19"/>
      <c r="BA52" s="19"/>
      <c r="BB52" s="19"/>
      <c r="BC52" s="19"/>
      <c r="BD52" s="19"/>
      <c r="BE52" s="19"/>
      <c r="CS52" s="317"/>
      <c r="CV52" s="216">
        <v>1</v>
      </c>
    </row>
    <row r="53" spans="2:100" ht="24" customHeight="1">
      <c r="B53" s="317"/>
      <c r="C53" s="317"/>
      <c r="D53" s="178" t="s">
        <v>43</v>
      </c>
      <c r="E53" s="330" t="str">
        <f>E55</f>
        <v>A.Americano.Avec alcool.Before dinner.Verre Tumbler(s)</v>
      </c>
      <c r="F53" s="505">
        <f>F55</f>
        <v>1</v>
      </c>
      <c r="G53" s="316"/>
      <c r="H53" s="506" t="s">
        <v>392</v>
      </c>
      <c r="I53" s="327"/>
      <c r="J53" s="327"/>
      <c r="K53" s="327"/>
      <c r="L53" s="327"/>
      <c r="M53" s="3733" t="str">
        <f>E55&amp;"  intensité"&amp;" "&amp;J54&amp;" "&amp;"coût"&amp;L54&amp;" "&amp;" "&amp;I50</f>
        <v>A.Americano.Avec alcool.Before dinner.Verre Tumbler(s)  intensité ** coût**  Couleur : rouge doux</v>
      </c>
      <c r="N53" s="3734"/>
      <c r="P53" s="2779"/>
      <c r="R53" s="2803"/>
      <c r="Y53" s="317"/>
      <c r="AC53" s="105"/>
      <c r="AD53" s="214"/>
      <c r="AE53" s="215"/>
      <c r="AF53" s="215"/>
      <c r="AG53" s="215"/>
      <c r="AH53" s="423"/>
      <c r="AI53" s="414"/>
      <c r="AJ53" s="415"/>
      <c r="AK53" s="212"/>
      <c r="AL53" s="25"/>
      <c r="AM53" s="3682"/>
      <c r="AN53" s="3683"/>
      <c r="AO53" s="3683"/>
      <c r="AP53" s="3684"/>
      <c r="AQ53" s="28"/>
      <c r="AS53" s="5"/>
      <c r="AT53" s="67" t="s">
        <v>201</v>
      </c>
      <c r="AU53" s="29"/>
      <c r="AV53" s="19"/>
      <c r="AW53" s="19"/>
      <c r="AX53" s="19"/>
      <c r="AY53" s="19"/>
      <c r="AZ53" s="19"/>
      <c r="BA53" s="19"/>
      <c r="BB53" s="19"/>
      <c r="BC53" s="19"/>
      <c r="BD53" s="19"/>
      <c r="BE53" s="19"/>
      <c r="CS53" s="317"/>
      <c r="CV53" s="216">
        <v>1</v>
      </c>
    </row>
    <row r="54" spans="2:100" ht="24" customHeight="1" thickBot="1">
      <c r="B54" s="317"/>
      <c r="C54" s="317"/>
      <c r="D54" s="178" t="s">
        <v>37</v>
      </c>
      <c r="E54" s="330" t="str">
        <f>E55</f>
        <v>A.Americano.Avec alcool.Before dinner.Verre Tumbler(s)</v>
      </c>
      <c r="F54" s="330">
        <f>F55</f>
        <v>1</v>
      </c>
      <c r="G54" s="316"/>
      <c r="H54" s="507">
        <v>24</v>
      </c>
      <c r="I54" s="3640" t="s">
        <v>1882</v>
      </c>
      <c r="J54" s="3641" t="s">
        <v>305</v>
      </c>
      <c r="K54" s="3640" t="s">
        <v>1883</v>
      </c>
      <c r="L54" s="3641" t="s">
        <v>305</v>
      </c>
      <c r="M54" s="3733"/>
      <c r="N54" s="3734"/>
      <c r="P54" s="2780"/>
      <c r="R54" s="2804"/>
      <c r="Y54" s="317"/>
      <c r="AC54" s="105"/>
      <c r="AD54" s="214"/>
      <c r="AE54" s="215"/>
      <c r="AF54" s="215"/>
      <c r="AG54" s="215"/>
      <c r="AH54" s="423"/>
      <c r="AI54" s="414"/>
      <c r="AJ54" s="415"/>
      <c r="AK54" s="212"/>
      <c r="AL54" s="25"/>
      <c r="AM54" s="305" t="s">
        <v>1280</v>
      </c>
      <c r="AN54" s="101" t="s">
        <v>1274</v>
      </c>
      <c r="AO54" s="101"/>
      <c r="AP54" s="99"/>
      <c r="AQ54" s="28"/>
      <c r="AS54" s="5"/>
      <c r="AT54" s="39"/>
      <c r="AU54" s="29"/>
      <c r="AV54" s="19"/>
      <c r="AW54" s="19"/>
      <c r="AX54" s="19"/>
      <c r="AY54" s="19"/>
      <c r="AZ54" s="19"/>
      <c r="BA54" s="19"/>
      <c r="BB54" s="19"/>
      <c r="BC54" s="19"/>
      <c r="BD54" s="19"/>
      <c r="BE54" s="19"/>
      <c r="CS54" s="317"/>
      <c r="CV54" s="216">
        <v>1</v>
      </c>
    </row>
    <row r="55" spans="2:100" ht="24" customHeight="1" thickTop="1" thickBot="1">
      <c r="B55" s="307" t="s">
        <v>5188</v>
      </c>
      <c r="C55" s="317"/>
      <c r="D55" s="178" t="s">
        <v>37</v>
      </c>
      <c r="E55" s="3642" t="str">
        <f>UPPER(LEFT(K48,1))&amp;"."&amp;UPPER(LEFT(K48,1))&amp;LOWER(MID(K48,2,999))&amp;"."&amp;UPPER(LEFT(I48,1))&amp;LOWER(MID(I48,2,999))&amp;"."&amp;UPPER(LEFT(I49,1))&amp;LOWER(MID(I49,2,999))&amp;"."&amp;"Verre "&amp;UPPER(LEFT(J52,1))&amp;LOWER(MID(J52,2,999))</f>
        <v>A.Americano.Avec alcool.Before dinner.Verre Tumbler(s)</v>
      </c>
      <c r="F55" s="3643">
        <f>I52</f>
        <v>1</v>
      </c>
      <c r="G55" s="3644" t="str">
        <f>J52</f>
        <v>tumbler(s)</v>
      </c>
      <c r="H55" s="182" t="s">
        <v>41</v>
      </c>
      <c r="I55" s="182" t="s">
        <v>42</v>
      </c>
      <c r="J55" s="182" t="s">
        <v>103</v>
      </c>
      <c r="K55" s="182" t="s">
        <v>104</v>
      </c>
      <c r="L55" s="182" t="s">
        <v>105</v>
      </c>
      <c r="M55" s="182" t="s">
        <v>106</v>
      </c>
      <c r="N55" s="183" t="s">
        <v>107</v>
      </c>
      <c r="P55" s="2775"/>
      <c r="R55" s="2794"/>
      <c r="Y55" s="317"/>
      <c r="AC55" s="105"/>
      <c r="AD55" s="214"/>
      <c r="AE55" s="215"/>
      <c r="AF55" s="215"/>
      <c r="AG55" s="215"/>
      <c r="AH55" s="423"/>
      <c r="AI55" s="414"/>
      <c r="AJ55" s="415"/>
      <c r="AK55" s="212"/>
      <c r="AL55" s="25"/>
      <c r="AM55" s="300" t="s">
        <v>1286</v>
      </c>
      <c r="AN55" s="101" t="s">
        <v>1289</v>
      </c>
      <c r="AO55" s="101"/>
      <c r="AP55" s="99"/>
      <c r="AQ55" s="28"/>
      <c r="AS55" s="5"/>
      <c r="AT55" s="67" t="s">
        <v>213</v>
      </c>
      <c r="AU55" s="29"/>
      <c r="AV55" s="19"/>
      <c r="AW55" s="19"/>
      <c r="AX55" s="19"/>
      <c r="AY55" s="19"/>
      <c r="AZ55" s="19"/>
      <c r="BA55" s="19"/>
      <c r="BB55" s="19"/>
      <c r="BC55" s="19"/>
      <c r="BD55" s="19"/>
      <c r="BE55" s="19"/>
      <c r="CS55" s="317"/>
      <c r="CV55" s="216">
        <v>1</v>
      </c>
    </row>
    <row r="56" spans="2:100" ht="24" customHeight="1" thickTop="1">
      <c r="B56" s="308" t="s">
        <v>1294</v>
      </c>
      <c r="C56" s="317"/>
      <c r="D56" s="178" t="s">
        <v>43</v>
      </c>
      <c r="E56" s="330" t="str">
        <f>E55</f>
        <v>A.Americano.Avec alcool.Before dinner.Verre Tumbler(s)</v>
      </c>
      <c r="F56" s="330">
        <f>F55</f>
        <v>1</v>
      </c>
      <c r="G56" s="179" t="str">
        <f>G55</f>
        <v>tumbler(s)</v>
      </c>
      <c r="H56" s="184"/>
      <c r="I56" s="3735" t="s">
        <v>1431</v>
      </c>
      <c r="J56" s="3737" t="s">
        <v>1432</v>
      </c>
      <c r="K56" s="3739" t="s">
        <v>1434</v>
      </c>
      <c r="L56" s="3741" t="s">
        <v>1433</v>
      </c>
      <c r="M56" s="3743" t="s">
        <v>1881</v>
      </c>
      <c r="N56" s="315" t="s">
        <v>374</v>
      </c>
      <c r="P56" s="2781"/>
      <c r="R56" s="2805"/>
      <c r="T56" s="3077" t="s">
        <v>5355</v>
      </c>
      <c r="Y56" s="317"/>
      <c r="AC56" s="105"/>
      <c r="AD56" s="214"/>
      <c r="AE56" s="215"/>
      <c r="AF56" s="215"/>
      <c r="AG56" s="215"/>
      <c r="AH56" s="423"/>
      <c r="AI56" s="414"/>
      <c r="AJ56" s="415"/>
      <c r="AK56" s="212"/>
      <c r="AL56" s="25"/>
      <c r="AM56" s="300" t="s">
        <v>1291</v>
      </c>
      <c r="AN56" s="101" t="s">
        <v>1292</v>
      </c>
      <c r="AO56" s="101"/>
      <c r="AP56" s="99"/>
      <c r="AQ56" s="28"/>
      <c r="AS56" s="5"/>
      <c r="AT56" s="39" t="s">
        <v>219</v>
      </c>
      <c r="AU56" s="29"/>
      <c r="AV56" s="19"/>
      <c r="AW56" s="19"/>
      <c r="AX56" s="19"/>
      <c r="AY56" s="19"/>
      <c r="AZ56" s="19"/>
      <c r="BA56" s="19"/>
      <c r="BB56" s="19"/>
      <c r="BC56" s="19"/>
      <c r="BD56" s="19"/>
      <c r="BE56" s="19"/>
      <c r="CS56" s="317"/>
      <c r="CV56" s="216">
        <v>1</v>
      </c>
    </row>
    <row r="57" spans="2:100" ht="24" customHeight="1">
      <c r="B57" s="309" t="s">
        <v>1295</v>
      </c>
      <c r="C57" s="317"/>
      <c r="D57" s="178" t="s">
        <v>43</v>
      </c>
      <c r="E57" s="330" t="str">
        <f>E55</f>
        <v>A.Americano.Avec alcool.Before dinner.Verre Tumbler(s)</v>
      </c>
      <c r="F57" s="330">
        <f>F55</f>
        <v>1</v>
      </c>
      <c r="G57" s="179" t="str">
        <f>G55</f>
        <v>tumbler(s)</v>
      </c>
      <c r="H57" s="188"/>
      <c r="I57" s="3736"/>
      <c r="J57" s="3738"/>
      <c r="K57" s="3740"/>
      <c r="L57" s="3742"/>
      <c r="M57" s="3744"/>
      <c r="N57" s="185" t="s">
        <v>1297</v>
      </c>
      <c r="P57" s="2782"/>
      <c r="R57" s="2806"/>
      <c r="Y57" s="317"/>
      <c r="AC57" s="105"/>
      <c r="AD57" s="214"/>
      <c r="AE57" s="215"/>
      <c r="AF57" s="215"/>
      <c r="AG57" s="215"/>
      <c r="AH57" s="423"/>
      <c r="AI57" s="414"/>
      <c r="AJ57" s="415"/>
      <c r="AK57" s="212"/>
      <c r="AL57" s="25"/>
      <c r="AM57" s="5"/>
      <c r="AN57" s="5"/>
      <c r="AO57" s="5"/>
      <c r="AP57" s="5"/>
      <c r="AQ57" s="28"/>
      <c r="AS57" s="5"/>
      <c r="AT57" s="39" t="s">
        <v>226</v>
      </c>
      <c r="AU57" s="29"/>
      <c r="AV57" s="19"/>
      <c r="AW57" s="19"/>
      <c r="AX57" s="19"/>
      <c r="AY57" s="19"/>
      <c r="AZ57" s="19"/>
      <c r="BA57" s="19"/>
      <c r="BB57" s="19"/>
      <c r="BC57" s="19"/>
      <c r="BD57" s="19"/>
      <c r="BE57" s="19"/>
      <c r="CS57" s="317"/>
      <c r="CV57" s="216">
        <v>1</v>
      </c>
    </row>
    <row r="58" spans="2:100" ht="24" customHeight="1">
      <c r="B58" s="2832" t="s">
        <v>69</v>
      </c>
      <c r="C58" s="317"/>
      <c r="D58" s="178" t="s">
        <v>43</v>
      </c>
      <c r="E58" s="330" t="str">
        <f>E55</f>
        <v>A.Americano.Avec alcool.Before dinner.Verre Tumbler(s)</v>
      </c>
      <c r="F58" s="330">
        <f>F55</f>
        <v>1</v>
      </c>
      <c r="G58" s="179" t="str">
        <f>G55</f>
        <v>tumbler(s)</v>
      </c>
      <c r="H58" s="3129">
        <v>1</v>
      </c>
      <c r="I58" s="62">
        <v>20</v>
      </c>
      <c r="J58" s="514" t="s">
        <v>79</v>
      </c>
      <c r="K58" s="515"/>
      <c r="L58" s="516">
        <v>15</v>
      </c>
      <c r="M58" s="517">
        <v>1.03</v>
      </c>
      <c r="N58" s="2771" t="s">
        <v>1276</v>
      </c>
      <c r="P58" s="2783"/>
      <c r="R58" s="2807"/>
      <c r="T58" s="3133">
        <v>5</v>
      </c>
      <c r="U58" s="3079">
        <v>1</v>
      </c>
      <c r="V58" s="3088"/>
      <c r="W58" s="3080" t="s">
        <v>473</v>
      </c>
      <c r="X58" s="3081"/>
      <c r="Y58" s="3082">
        <v>1</v>
      </c>
      <c r="Z58" s="2775" t="s">
        <v>1275</v>
      </c>
      <c r="AC58" s="105"/>
      <c r="AD58" s="214"/>
      <c r="AE58" s="215"/>
      <c r="AF58" s="215"/>
      <c r="AG58" s="215"/>
      <c r="AH58" s="423"/>
      <c r="AI58" s="414"/>
      <c r="AJ58" s="415"/>
      <c r="AK58" s="212"/>
      <c r="AL58" s="424"/>
      <c r="AM58" s="571" t="s">
        <v>1419</v>
      </c>
      <c r="AN58" s="5"/>
      <c r="AO58" s="5"/>
      <c r="AP58" s="5"/>
      <c r="AQ58" s="28"/>
      <c r="AS58" s="5"/>
      <c r="AT58" s="39"/>
      <c r="AU58" s="29"/>
      <c r="AV58" s="19"/>
      <c r="AW58" s="19"/>
      <c r="AX58" s="19"/>
      <c r="AY58" s="19"/>
      <c r="AZ58" s="19"/>
      <c r="BA58" s="19"/>
      <c r="BB58" s="19"/>
      <c r="BC58" s="19"/>
      <c r="BD58" s="19"/>
      <c r="BE58" s="19"/>
      <c r="CS58" s="317"/>
      <c r="CV58" s="216">
        <v>1</v>
      </c>
    </row>
    <row r="59" spans="2:100" ht="24" customHeight="1">
      <c r="B59" s="2833" t="s">
        <v>377</v>
      </c>
      <c r="C59" s="317"/>
      <c r="D59" s="187" t="str">
        <f t="shared" ref="D59:D69" si="13">IF(N59&lt;&gt;"","A","►")</f>
        <v>A</v>
      </c>
      <c r="E59" s="330" t="str">
        <f>E55</f>
        <v>A.Americano.Avec alcool.Before dinner.Verre Tumbler(s)</v>
      </c>
      <c r="F59" s="330">
        <f>F55</f>
        <v>1</v>
      </c>
      <c r="G59" s="179" t="str">
        <f>G55</f>
        <v>tumbler(s)</v>
      </c>
      <c r="H59" s="3130">
        <v>2</v>
      </c>
      <c r="I59" s="62">
        <v>50</v>
      </c>
      <c r="J59" s="3120" t="s">
        <v>79</v>
      </c>
      <c r="K59" s="510"/>
      <c r="L59" s="511">
        <v>25</v>
      </c>
      <c r="M59" s="512">
        <v>1.0449999999999999</v>
      </c>
      <c r="N59" s="2772" t="s">
        <v>1277</v>
      </c>
      <c r="P59" s="2784"/>
      <c r="R59" s="2808"/>
      <c r="T59" s="3132">
        <v>4</v>
      </c>
      <c r="U59" s="3079">
        <v>1</v>
      </c>
      <c r="V59" s="3086" t="s">
        <v>1280</v>
      </c>
      <c r="W59" s="3080" t="s">
        <v>473</v>
      </c>
      <c r="X59" s="3081"/>
      <c r="Y59" s="3082">
        <v>1</v>
      </c>
      <c r="Z59" s="2774" t="s">
        <v>1274</v>
      </c>
      <c r="AC59" s="105"/>
      <c r="AD59" s="214"/>
      <c r="AE59" s="215"/>
      <c r="AF59" s="215"/>
      <c r="AG59" s="215"/>
      <c r="AH59" s="423"/>
      <c r="AI59" s="414"/>
      <c r="AJ59" s="415"/>
      <c r="AK59" s="212"/>
      <c r="AL59" s="569"/>
      <c r="AM59" s="570" t="s">
        <v>1933</v>
      </c>
      <c r="AN59" s="5"/>
      <c r="AO59" s="5"/>
      <c r="AP59" s="5"/>
      <c r="AQ59" s="28"/>
      <c r="AS59" s="5"/>
      <c r="AT59" s="39" t="s">
        <v>233</v>
      </c>
      <c r="AU59" s="29"/>
      <c r="AV59" s="19"/>
      <c r="AW59" s="19"/>
      <c r="AX59" s="19"/>
      <c r="AY59" s="19"/>
      <c r="AZ59" s="19"/>
      <c r="BA59" s="19"/>
      <c r="BB59" s="19"/>
      <c r="BC59" s="19"/>
      <c r="BD59" s="19"/>
      <c r="BE59" s="19"/>
      <c r="CS59" s="317"/>
      <c r="CV59" s="216">
        <v>1</v>
      </c>
    </row>
    <row r="60" spans="2:100" ht="24" customHeight="1">
      <c r="B60" s="2834" t="s">
        <v>70</v>
      </c>
      <c r="C60" s="317"/>
      <c r="D60" s="187" t="str">
        <f t="shared" si="13"/>
        <v>A</v>
      </c>
      <c r="E60" s="330" t="str">
        <f>E55</f>
        <v>A.Americano.Avec alcool.Before dinner.Verre Tumbler(s)</v>
      </c>
      <c r="F60" s="330">
        <f>F55</f>
        <v>1</v>
      </c>
      <c r="G60" s="179" t="str">
        <f>G55</f>
        <v>tumbler(s)</v>
      </c>
      <c r="H60" s="3131">
        <v>3</v>
      </c>
      <c r="I60" s="62">
        <v>50</v>
      </c>
      <c r="J60" s="3120" t="s">
        <v>79</v>
      </c>
      <c r="K60" s="510"/>
      <c r="L60" s="511"/>
      <c r="M60" s="512">
        <v>1</v>
      </c>
      <c r="N60" s="2773" t="s">
        <v>1278</v>
      </c>
      <c r="P60" s="2785"/>
      <c r="R60" s="2809"/>
      <c r="T60" s="3131">
        <v>3</v>
      </c>
      <c r="U60" s="3079">
        <v>50</v>
      </c>
      <c r="V60" s="2834" t="s">
        <v>79</v>
      </c>
      <c r="W60" s="3080"/>
      <c r="X60" s="3081"/>
      <c r="Y60" s="3082">
        <v>1</v>
      </c>
      <c r="Z60" s="2773" t="s">
        <v>1278</v>
      </c>
      <c r="AC60" s="105"/>
      <c r="AD60" s="214"/>
      <c r="AE60" s="215"/>
      <c r="AF60" s="215"/>
      <c r="AG60" s="215"/>
      <c r="AH60" s="423"/>
      <c r="AI60" s="414"/>
      <c r="AJ60" s="415"/>
      <c r="AK60" s="212"/>
      <c r="AL60" s="25"/>
      <c r="AM60" s="5" t="s">
        <v>1934</v>
      </c>
      <c r="AN60" s="5"/>
      <c r="AO60" s="5"/>
      <c r="AP60" s="5"/>
      <c r="AQ60" s="28"/>
      <c r="AS60" s="5"/>
      <c r="AT60" s="39"/>
      <c r="AU60" s="29"/>
      <c r="AV60" s="19"/>
      <c r="AW60" s="19"/>
      <c r="AX60" s="19"/>
      <c r="AY60" s="19"/>
      <c r="AZ60" s="19"/>
      <c r="BA60" s="19"/>
      <c r="BB60" s="19"/>
      <c r="BC60" s="19"/>
      <c r="BD60" s="19"/>
      <c r="BE60" s="19"/>
      <c r="CS60" s="317"/>
      <c r="CV60" s="216">
        <v>1</v>
      </c>
    </row>
    <row r="61" spans="2:100" ht="24" customHeight="1">
      <c r="B61" s="2834" t="s">
        <v>78</v>
      </c>
      <c r="C61" s="317"/>
      <c r="D61" s="187" t="str">
        <f t="shared" si="13"/>
        <v>A</v>
      </c>
      <c r="E61" s="330" t="str">
        <f>E55</f>
        <v>A.Americano.Avec alcool.Before dinner.Verre Tumbler(s)</v>
      </c>
      <c r="F61" s="330">
        <f>F55</f>
        <v>1</v>
      </c>
      <c r="G61" s="179" t="str">
        <f>G55</f>
        <v>tumbler(s)</v>
      </c>
      <c r="H61" s="3132">
        <v>4</v>
      </c>
      <c r="I61" s="62">
        <v>1</v>
      </c>
      <c r="J61" s="305" t="s">
        <v>1280</v>
      </c>
      <c r="K61" s="510" t="s">
        <v>473</v>
      </c>
      <c r="L61" s="511"/>
      <c r="M61" s="512">
        <v>1</v>
      </c>
      <c r="N61" s="2774" t="s">
        <v>1274</v>
      </c>
      <c r="P61" s="2786"/>
      <c r="R61" s="2810"/>
      <c r="T61" s="3130">
        <v>2</v>
      </c>
      <c r="U61" s="3079">
        <v>50</v>
      </c>
      <c r="V61" s="2834" t="s">
        <v>79</v>
      </c>
      <c r="W61" s="3080"/>
      <c r="X61" s="3081">
        <v>25</v>
      </c>
      <c r="Y61" s="3082">
        <v>1.0449999999999999</v>
      </c>
      <c r="Z61" s="2772" t="s">
        <v>1277</v>
      </c>
      <c r="AC61" s="105"/>
      <c r="AD61" s="214"/>
      <c r="AE61" s="215"/>
      <c r="AF61" s="215"/>
      <c r="AG61" s="215"/>
      <c r="AH61" s="423"/>
      <c r="AI61" s="414"/>
      <c r="AJ61" s="415"/>
      <c r="AK61" s="212"/>
      <c r="AL61" s="25"/>
      <c r="AM61" s="5" t="s">
        <v>1935</v>
      </c>
      <c r="AN61" s="5"/>
      <c r="AO61" s="5"/>
      <c r="AP61" s="5"/>
      <c r="AQ61" s="28"/>
      <c r="AS61" s="5"/>
      <c r="AT61" s="67" t="s">
        <v>238</v>
      </c>
      <c r="AU61" s="29"/>
      <c r="AV61" s="19"/>
      <c r="AW61" s="19"/>
      <c r="AX61" s="19"/>
      <c r="AY61" s="19"/>
      <c r="AZ61" s="19"/>
      <c r="BA61" s="19"/>
      <c r="BB61" s="19"/>
      <c r="BC61" s="19"/>
      <c r="BD61" s="19"/>
      <c r="BE61" s="19"/>
      <c r="CS61" s="317"/>
      <c r="CV61" s="216">
        <v>1</v>
      </c>
    </row>
    <row r="62" spans="2:100" ht="24" customHeight="1">
      <c r="B62" s="2834" t="s">
        <v>77</v>
      </c>
      <c r="C62" s="317"/>
      <c r="D62" s="187" t="str">
        <f t="shared" si="13"/>
        <v>A</v>
      </c>
      <c r="E62" s="330" t="str">
        <f>E55</f>
        <v>A.Americano.Avec alcool.Before dinner.Verre Tumbler(s)</v>
      </c>
      <c r="F62" s="330">
        <f>F55</f>
        <v>1</v>
      </c>
      <c r="G62" s="179" t="str">
        <f>G55</f>
        <v>tumbler(s)</v>
      </c>
      <c r="H62" s="3133">
        <v>5</v>
      </c>
      <c r="I62" s="62">
        <v>1</v>
      </c>
      <c r="J62" s="508"/>
      <c r="K62" s="510" t="s">
        <v>473</v>
      </c>
      <c r="L62" s="511"/>
      <c r="M62" s="512">
        <v>1</v>
      </c>
      <c r="N62" s="2775" t="s">
        <v>1275</v>
      </c>
      <c r="P62" s="2787"/>
      <c r="R62" s="2811"/>
      <c r="T62" s="3129">
        <v>1</v>
      </c>
      <c r="U62" s="3079">
        <v>20</v>
      </c>
      <c r="V62" s="2834" t="s">
        <v>79</v>
      </c>
      <c r="W62" s="3080"/>
      <c r="X62" s="3081">
        <v>15</v>
      </c>
      <c r="Y62" s="3082">
        <v>1.03</v>
      </c>
      <c r="Z62" s="2771" t="s">
        <v>1276</v>
      </c>
      <c r="AC62" s="105"/>
      <c r="AD62" s="214"/>
      <c r="AE62" s="215"/>
      <c r="AF62" s="215"/>
      <c r="AG62" s="215"/>
      <c r="AH62" s="423"/>
      <c r="AI62" s="414"/>
      <c r="AJ62" s="415"/>
      <c r="AK62" s="212"/>
      <c r="AL62" s="25"/>
      <c r="AM62" s="572" t="s">
        <v>1936</v>
      </c>
      <c r="AN62" s="5"/>
      <c r="AO62" s="5"/>
      <c r="AP62" s="5"/>
      <c r="AQ62" s="28"/>
      <c r="AS62" s="5"/>
      <c r="AT62" s="3126" t="s">
        <v>243</v>
      </c>
      <c r="AU62" s="29"/>
      <c r="AV62" s="19"/>
      <c r="AW62" s="19"/>
      <c r="AX62" s="19"/>
      <c r="AY62" s="19"/>
      <c r="AZ62" s="19"/>
      <c r="BA62" s="19"/>
      <c r="BB62" s="19"/>
      <c r="BC62" s="19"/>
      <c r="BD62" s="19"/>
      <c r="BE62" s="19"/>
      <c r="CS62" s="317"/>
      <c r="CV62" s="216">
        <v>1</v>
      </c>
    </row>
    <row r="63" spans="2:100" ht="24" customHeight="1">
      <c r="B63" s="2834" t="s">
        <v>79</v>
      </c>
      <c r="C63" s="317"/>
      <c r="D63" s="187" t="str">
        <f t="shared" si="13"/>
        <v>►</v>
      </c>
      <c r="E63" s="330" t="str">
        <f>E55</f>
        <v>A.Americano.Avec alcool.Before dinner.Verre Tumbler(s)</v>
      </c>
      <c r="F63" s="330">
        <f>F55</f>
        <v>1</v>
      </c>
      <c r="G63" s="179" t="str">
        <f>G55</f>
        <v>tumbler(s)</v>
      </c>
      <c r="H63" s="3134"/>
      <c r="I63" s="62"/>
      <c r="J63" s="508"/>
      <c r="K63" s="510"/>
      <c r="L63" s="511"/>
      <c r="M63" s="512">
        <v>1</v>
      </c>
      <c r="N63" s="2773"/>
      <c r="P63" s="2788"/>
      <c r="R63" s="2812"/>
      <c r="Y63" s="317"/>
      <c r="AC63" s="105"/>
      <c r="AD63" s="214"/>
      <c r="AE63" s="215"/>
      <c r="AF63" s="215"/>
      <c r="AG63" s="215"/>
      <c r="AH63" s="423"/>
      <c r="AI63" s="414"/>
      <c r="AJ63" s="415"/>
      <c r="AK63" s="212"/>
      <c r="AL63" s="25"/>
      <c r="AM63" s="572" t="s">
        <v>1937</v>
      </c>
      <c r="AN63" s="5"/>
      <c r="AO63" s="5"/>
      <c r="AP63" s="5"/>
      <c r="AQ63" s="28"/>
      <c r="AS63" s="5"/>
      <c r="AT63" s="39"/>
      <c r="AU63" s="61" t="s">
        <v>249</v>
      </c>
      <c r="AV63" s="19"/>
      <c r="AW63" s="19"/>
      <c r="AX63" s="19"/>
      <c r="AY63" s="19"/>
      <c r="AZ63" s="19"/>
      <c r="BA63" s="19"/>
      <c r="BB63" s="19"/>
      <c r="BC63" s="19"/>
      <c r="BD63" s="19"/>
      <c r="BE63" s="19"/>
      <c r="CS63" s="317"/>
      <c r="CV63" s="216">
        <v>1</v>
      </c>
    </row>
    <row r="64" spans="2:100" ht="24" customHeight="1">
      <c r="B64" s="2835" t="s">
        <v>90</v>
      </c>
      <c r="C64" s="317"/>
      <c r="D64" s="187" t="str">
        <f t="shared" si="13"/>
        <v>►</v>
      </c>
      <c r="E64" s="330" t="str">
        <f>E55</f>
        <v>A.Americano.Avec alcool.Before dinner.Verre Tumbler(s)</v>
      </c>
      <c r="F64" s="330">
        <f>F55</f>
        <v>1</v>
      </c>
      <c r="G64" s="179" t="str">
        <f>G55</f>
        <v>tumbler(s)</v>
      </c>
      <c r="H64" s="3134"/>
      <c r="I64" s="62"/>
      <c r="J64" s="508"/>
      <c r="K64" s="510"/>
      <c r="L64" s="511"/>
      <c r="M64" s="512">
        <v>1</v>
      </c>
      <c r="N64" s="2773"/>
      <c r="P64" s="2789"/>
      <c r="R64" s="2813"/>
      <c r="Y64" s="317"/>
      <c r="AC64" s="212"/>
      <c r="AD64" s="214"/>
      <c r="AE64" s="215"/>
      <c r="AF64" s="215"/>
      <c r="AG64" s="215"/>
      <c r="AH64" s="423"/>
      <c r="AI64" s="414"/>
      <c r="AJ64" s="415"/>
      <c r="AK64" s="212"/>
      <c r="AL64" s="25"/>
      <c r="AM64" s="5"/>
      <c r="AN64" s="5"/>
      <c r="AO64" s="5"/>
      <c r="AP64" s="5"/>
      <c r="AQ64" s="28"/>
      <c r="AS64" s="5"/>
      <c r="AT64" s="39" t="s">
        <v>254</v>
      </c>
      <c r="AU64" s="29"/>
      <c r="AV64" s="19"/>
      <c r="AW64" s="19"/>
      <c r="AX64" s="19"/>
      <c r="AY64" s="19"/>
      <c r="AZ64" s="19"/>
      <c r="BA64" s="19"/>
      <c r="BB64" s="19"/>
      <c r="BC64" s="19"/>
      <c r="BD64" s="19"/>
      <c r="BE64" s="19"/>
      <c r="CS64" s="317"/>
      <c r="CV64" s="216">
        <v>1</v>
      </c>
    </row>
    <row r="65" spans="2:100" ht="24" customHeight="1">
      <c r="B65" s="2835" t="s">
        <v>91</v>
      </c>
      <c r="C65" s="317"/>
      <c r="D65" s="187" t="str">
        <f t="shared" si="13"/>
        <v>►</v>
      </c>
      <c r="E65" s="330" t="str">
        <f>E55</f>
        <v>A.Americano.Avec alcool.Before dinner.Verre Tumbler(s)</v>
      </c>
      <c r="F65" s="330">
        <f>F55</f>
        <v>1</v>
      </c>
      <c r="G65" s="179" t="str">
        <f>G55</f>
        <v>tumbler(s)</v>
      </c>
      <c r="H65" s="3134"/>
      <c r="I65" s="62"/>
      <c r="J65" s="508"/>
      <c r="K65" s="510"/>
      <c r="L65" s="511"/>
      <c r="M65" s="512">
        <v>1</v>
      </c>
      <c r="N65" s="2773"/>
      <c r="P65" s="2790"/>
      <c r="R65" s="2814"/>
      <c r="Y65" s="317"/>
      <c r="AC65" s="212"/>
      <c r="AD65" s="214"/>
      <c r="AE65" s="215"/>
      <c r="AF65" s="215"/>
      <c r="AG65" s="215"/>
      <c r="AH65" s="423"/>
      <c r="AI65" s="414"/>
      <c r="AJ65" s="415"/>
      <c r="AK65" s="212"/>
      <c r="AL65" s="25"/>
      <c r="AM65" s="5" t="s">
        <v>1881</v>
      </c>
      <c r="AN65" s="5"/>
      <c r="AO65" s="5"/>
      <c r="AP65" s="5"/>
      <c r="AQ65" s="28"/>
      <c r="AS65" s="5"/>
      <c r="AT65" s="39"/>
      <c r="AU65" s="29"/>
      <c r="AV65" s="19"/>
      <c r="AW65" s="19"/>
      <c r="AX65" s="19"/>
      <c r="AY65" s="19"/>
      <c r="AZ65" s="19"/>
      <c r="BA65" s="19"/>
      <c r="BB65" s="19"/>
      <c r="BC65" s="19"/>
      <c r="BD65" s="19"/>
      <c r="BE65" s="19"/>
      <c r="CS65" s="317"/>
      <c r="CV65" s="216">
        <v>1</v>
      </c>
    </row>
    <row r="66" spans="2:100" ht="24" customHeight="1">
      <c r="B66" s="2836" t="s">
        <v>731</v>
      </c>
      <c r="C66" s="317"/>
      <c r="D66" s="187" t="str">
        <f t="shared" si="13"/>
        <v>►</v>
      </c>
      <c r="E66" s="330" t="str">
        <f>E55</f>
        <v>A.Americano.Avec alcool.Before dinner.Verre Tumbler(s)</v>
      </c>
      <c r="F66" s="330">
        <f>F55</f>
        <v>1</v>
      </c>
      <c r="G66" s="179" t="str">
        <f>G55</f>
        <v>tumbler(s)</v>
      </c>
      <c r="H66" s="3134"/>
      <c r="I66" s="62"/>
      <c r="J66" s="508"/>
      <c r="K66" s="510"/>
      <c r="L66" s="511"/>
      <c r="M66" s="512">
        <v>1</v>
      </c>
      <c r="N66" s="2773"/>
      <c r="P66" s="2791"/>
      <c r="R66" s="2815"/>
      <c r="Y66" s="317"/>
      <c r="AC66" s="212"/>
      <c r="AD66" s="214"/>
      <c r="AE66" s="215"/>
      <c r="AF66" s="215"/>
      <c r="AG66" s="215"/>
      <c r="AH66" s="423"/>
      <c r="AI66" s="414"/>
      <c r="AJ66" s="415"/>
      <c r="AK66" s="212"/>
      <c r="AL66" s="25"/>
      <c r="AM66" s="5" t="s">
        <v>1955</v>
      </c>
      <c r="AN66" s="5"/>
      <c r="AO66" s="5"/>
      <c r="AP66" s="5"/>
      <c r="AQ66" s="28"/>
      <c r="AS66" s="5"/>
      <c r="AT66" s="67" t="s">
        <v>262</v>
      </c>
      <c r="AU66" s="29"/>
      <c r="AV66" s="19"/>
      <c r="AW66" s="19"/>
      <c r="AX66" s="19"/>
      <c r="AY66" s="19"/>
      <c r="AZ66" s="19"/>
      <c r="BA66" s="19"/>
      <c r="BB66" s="19"/>
      <c r="BC66" s="19"/>
      <c r="BD66" s="19"/>
      <c r="BE66" s="19"/>
      <c r="CS66" s="317"/>
      <c r="CV66" s="216">
        <v>1</v>
      </c>
    </row>
    <row r="67" spans="2:100" ht="24" customHeight="1">
      <c r="B67" s="2837" t="s">
        <v>730</v>
      </c>
      <c r="C67" s="317"/>
      <c r="D67" s="187" t="str">
        <f t="shared" si="13"/>
        <v>►</v>
      </c>
      <c r="E67" s="330" t="str">
        <f>E55</f>
        <v>A.Americano.Avec alcool.Before dinner.Verre Tumbler(s)</v>
      </c>
      <c r="F67" s="330">
        <f>F55</f>
        <v>1</v>
      </c>
      <c r="G67" s="179" t="str">
        <f>G55</f>
        <v>tumbler(s)</v>
      </c>
      <c r="H67" s="3134"/>
      <c r="I67" s="62"/>
      <c r="J67" s="508"/>
      <c r="K67" s="510"/>
      <c r="L67" s="511"/>
      <c r="M67" s="512">
        <v>1</v>
      </c>
      <c r="N67" s="2773"/>
      <c r="P67" s="2792"/>
      <c r="R67" s="2816"/>
      <c r="Y67" s="317"/>
      <c r="AC67" s="212"/>
      <c r="AD67" s="214"/>
      <c r="AE67" s="215"/>
      <c r="AF67" s="215"/>
      <c r="AG67" s="215"/>
      <c r="AH67" s="423"/>
      <c r="AI67" s="414"/>
      <c r="AJ67" s="415"/>
      <c r="AK67" s="212"/>
      <c r="AL67" s="25"/>
      <c r="AM67" s="5" t="s">
        <v>1956</v>
      </c>
      <c r="AN67" s="5"/>
      <c r="AO67" s="5"/>
      <c r="AP67" s="5"/>
      <c r="AQ67" s="28"/>
      <c r="AS67" s="5"/>
      <c r="AT67" s="3126" t="s">
        <v>267</v>
      </c>
      <c r="AU67" s="29"/>
      <c r="AV67" s="19"/>
      <c r="AW67" s="19"/>
      <c r="AX67" s="19"/>
      <c r="AY67" s="19"/>
      <c r="AZ67" s="19"/>
      <c r="BA67" s="19"/>
      <c r="BB67" s="19"/>
      <c r="BC67" s="19"/>
      <c r="BD67" s="19"/>
      <c r="BE67" s="19"/>
      <c r="CS67" s="317"/>
      <c r="CV67" s="216">
        <v>1</v>
      </c>
    </row>
    <row r="68" spans="2:100" ht="24" customHeight="1">
      <c r="B68" s="305" t="s">
        <v>1280</v>
      </c>
      <c r="C68" s="317"/>
      <c r="D68" s="187" t="str">
        <f t="shared" si="13"/>
        <v>►</v>
      </c>
      <c r="E68" s="330" t="str">
        <f>E55</f>
        <v>A.Americano.Avec alcool.Before dinner.Verre Tumbler(s)</v>
      </c>
      <c r="F68" s="330">
        <f>F55</f>
        <v>1</v>
      </c>
      <c r="G68" s="179" t="str">
        <f>G55</f>
        <v>tumbler(s)</v>
      </c>
      <c r="H68" s="3134"/>
      <c r="I68" s="62"/>
      <c r="J68" s="508"/>
      <c r="K68" s="510"/>
      <c r="L68" s="511"/>
      <c r="M68" s="512">
        <v>1</v>
      </c>
      <c r="N68" s="2773"/>
      <c r="P68" s="2793"/>
      <c r="R68" s="2817"/>
      <c r="Y68" s="317"/>
      <c r="AC68" s="212"/>
      <c r="AD68" s="214"/>
      <c r="AE68" s="215"/>
      <c r="AF68" s="215"/>
      <c r="AG68" s="215"/>
      <c r="AH68" s="423"/>
      <c r="AI68" s="414"/>
      <c r="AJ68" s="415"/>
      <c r="AK68" s="212"/>
      <c r="AL68" s="25"/>
      <c r="AM68" s="5" t="s">
        <v>1957</v>
      </c>
      <c r="AN68" s="5"/>
      <c r="AO68" s="5"/>
      <c r="AP68" s="5"/>
      <c r="AQ68" s="28"/>
      <c r="AS68" s="5"/>
      <c r="AT68" s="39"/>
      <c r="AU68" s="61" t="s">
        <v>274</v>
      </c>
      <c r="AV68" s="19"/>
      <c r="AW68" s="19"/>
      <c r="AX68" s="19"/>
      <c r="AY68" s="19"/>
      <c r="AZ68" s="19"/>
      <c r="BA68" s="19"/>
      <c r="BB68" s="19"/>
      <c r="BC68" s="19"/>
      <c r="BD68" s="19"/>
      <c r="BE68" s="19"/>
      <c r="CS68" s="317"/>
      <c r="CV68" s="216">
        <v>1</v>
      </c>
    </row>
    <row r="69" spans="2:100" ht="24" customHeight="1">
      <c r="B69" s="300" t="s">
        <v>1286</v>
      </c>
      <c r="C69" s="317"/>
      <c r="D69" s="187" t="str">
        <f t="shared" si="13"/>
        <v>►</v>
      </c>
      <c r="E69" s="330" t="str">
        <f>E55</f>
        <v>A.Americano.Avec alcool.Before dinner.Verre Tumbler(s)</v>
      </c>
      <c r="F69" s="330">
        <f>F55</f>
        <v>1</v>
      </c>
      <c r="G69" s="179" t="str">
        <f>G55</f>
        <v>tumbler(s)</v>
      </c>
      <c r="H69" s="3134"/>
      <c r="I69" s="62"/>
      <c r="J69" s="3645"/>
      <c r="K69" s="510"/>
      <c r="L69" s="511"/>
      <c r="M69" s="512">
        <v>1</v>
      </c>
      <c r="N69" s="2773"/>
      <c r="P69" s="2794"/>
      <c r="R69" s="2818"/>
      <c r="Y69" s="317"/>
      <c r="AC69" s="212"/>
      <c r="AD69" s="214"/>
      <c r="AE69" s="215"/>
      <c r="AF69" s="215"/>
      <c r="AG69" s="215"/>
      <c r="AH69" s="423"/>
      <c r="AI69" s="414"/>
      <c r="AJ69" s="415"/>
      <c r="AK69" s="212"/>
      <c r="AL69" s="25"/>
      <c r="AM69" s="5" t="s">
        <v>1958</v>
      </c>
      <c r="AN69" s="5"/>
      <c r="AO69" s="5"/>
      <c r="AP69" s="5"/>
      <c r="AQ69" s="28"/>
      <c r="AS69" s="5"/>
      <c r="AT69" s="3126" t="s">
        <v>278</v>
      </c>
      <c r="AU69" s="29"/>
      <c r="AV69" s="19"/>
      <c r="AW69" s="19"/>
      <c r="AX69" s="19"/>
      <c r="AY69" s="19"/>
      <c r="AZ69" s="19"/>
      <c r="BA69" s="19"/>
      <c r="BB69" s="19"/>
      <c r="BC69" s="19"/>
      <c r="BD69" s="19"/>
      <c r="BE69" s="19"/>
      <c r="CS69" s="317"/>
      <c r="CV69" s="216">
        <v>1</v>
      </c>
    </row>
    <row r="70" spans="2:100" ht="24" customHeight="1" thickBot="1">
      <c r="B70" s="300" t="s">
        <v>1291</v>
      </c>
      <c r="C70" s="317"/>
      <c r="D70" s="191" t="s">
        <v>43</v>
      </c>
      <c r="E70" s="341" t="str">
        <f>E55</f>
        <v>A.Americano.Avec alcool.Before dinner.Verre Tumbler(s)</v>
      </c>
      <c r="F70" s="192">
        <f>F55</f>
        <v>1</v>
      </c>
      <c r="G70" s="193" t="str">
        <f>G55</f>
        <v>tumbler(s)</v>
      </c>
      <c r="H70" s="342"/>
      <c r="I70" s="217"/>
      <c r="J70" s="342"/>
      <c r="K70" s="342"/>
      <c r="L70" s="342"/>
      <c r="M70" s="342"/>
      <c r="N70" s="343"/>
      <c r="P70" s="2795"/>
      <c r="R70" s="2819"/>
      <c r="Y70" s="317"/>
      <c r="AC70" s="212"/>
      <c r="AD70" s="214"/>
      <c r="AE70" s="215"/>
      <c r="AF70" s="215"/>
      <c r="AG70" s="215"/>
      <c r="AH70" s="423"/>
      <c r="AI70" s="414"/>
      <c r="AJ70" s="415"/>
      <c r="AK70" s="212"/>
      <c r="AL70" s="25"/>
      <c r="AM70" s="5"/>
      <c r="AN70" s="5"/>
      <c r="AO70" s="5"/>
      <c r="AP70" s="5"/>
      <c r="AQ70" s="28"/>
      <c r="AS70" s="5"/>
      <c r="AT70" s="3126"/>
      <c r="AU70" s="29"/>
      <c r="AV70" s="19"/>
      <c r="AW70" s="19"/>
      <c r="AX70" s="19"/>
      <c r="AY70" s="19"/>
      <c r="AZ70" s="19"/>
      <c r="BA70" s="19"/>
      <c r="BB70" s="19"/>
      <c r="BC70" s="19"/>
      <c r="BD70" s="19"/>
      <c r="BE70" s="19"/>
      <c r="CS70" s="317"/>
      <c r="CV70" s="216">
        <v>1</v>
      </c>
    </row>
    <row r="71" spans="2:100" ht="24" customHeight="1">
      <c r="B71" s="317"/>
      <c r="C71" s="317"/>
      <c r="D71" s="203" t="s">
        <v>43</v>
      </c>
      <c r="E71" s="344" t="str">
        <f>E55</f>
        <v>A.Americano.Avec alcool.Before dinner.Verre Tumbler(s)</v>
      </c>
      <c r="F71" s="344">
        <f>F55</f>
        <v>1</v>
      </c>
      <c r="G71" s="204" t="str">
        <f>G55</f>
        <v>tumbler(s)</v>
      </c>
      <c r="H71" s="205">
        <v>0</v>
      </c>
      <c r="I71" s="56" t="s">
        <v>733</v>
      </c>
      <c r="J71" s="44"/>
      <c r="K71" s="44"/>
      <c r="L71" s="44"/>
      <c r="M71" s="44"/>
      <c r="N71" s="237"/>
      <c r="P71" s="2796"/>
      <c r="R71" s="2820"/>
      <c r="Y71" s="317"/>
      <c r="AC71" s="212"/>
      <c r="AD71" s="214"/>
      <c r="AE71" s="215"/>
      <c r="AF71" s="215"/>
      <c r="AG71" s="215"/>
      <c r="AH71" s="423"/>
      <c r="AI71" s="414"/>
      <c r="AJ71" s="415"/>
      <c r="AK71" s="212"/>
      <c r="AL71" s="456"/>
      <c r="AM71" s="457"/>
      <c r="AN71" s="457"/>
      <c r="AO71" s="457"/>
      <c r="AP71" s="457"/>
      <c r="AQ71" s="458"/>
      <c r="AS71" s="5"/>
      <c r="AT71" s="39" t="s">
        <v>286</v>
      </c>
      <c r="AU71" s="29"/>
      <c r="AV71" s="19"/>
      <c r="AW71" s="19"/>
      <c r="AX71" s="19"/>
      <c r="AY71" s="19"/>
      <c r="AZ71" s="19"/>
      <c r="BA71" s="19"/>
      <c r="BB71" s="19"/>
      <c r="BC71" s="19"/>
      <c r="BD71" s="19"/>
      <c r="BE71" s="19"/>
      <c r="CS71" s="317"/>
      <c r="CV71" s="216">
        <v>1</v>
      </c>
    </row>
    <row r="72" spans="2:100" ht="24" customHeight="1" thickBot="1">
      <c r="B72" s="317"/>
      <c r="C72" s="317"/>
      <c r="D72" s="203" t="s">
        <v>43</v>
      </c>
      <c r="E72" s="330" t="str">
        <f>E55</f>
        <v>A.Americano.Avec alcool.Before dinner.Verre Tumbler(s)</v>
      </c>
      <c r="F72" s="330">
        <f>F55</f>
        <v>1</v>
      </c>
      <c r="G72" s="179" t="str">
        <f>G55</f>
        <v>tumbler(s)</v>
      </c>
      <c r="H72" s="207">
        <f>IF(ISBLANK(I72),"",MAX(H71:H71)+1)</f>
        <v>1</v>
      </c>
      <c r="I72" s="133" t="s">
        <v>1271</v>
      </c>
      <c r="J72" s="345"/>
      <c r="K72" s="345"/>
      <c r="L72" s="345"/>
      <c r="M72" s="345"/>
      <c r="N72" s="238" t="s">
        <v>838</v>
      </c>
      <c r="P72" s="2797"/>
      <c r="R72" s="2821"/>
      <c r="Y72" s="317"/>
      <c r="AC72" s="212"/>
      <c r="AD72" s="214"/>
      <c r="AE72" s="215"/>
      <c r="AF72" s="215"/>
      <c r="AG72" s="215"/>
      <c r="AH72" s="423"/>
      <c r="AI72" s="414"/>
      <c r="AJ72" s="415"/>
      <c r="AK72" s="212"/>
      <c r="AL72" s="406"/>
      <c r="AM72" s="407" t="s">
        <v>1929</v>
      </c>
      <c r="AN72" s="407"/>
      <c r="AO72" s="407" t="s">
        <v>1928</v>
      </c>
      <c r="AP72" s="5"/>
      <c r="AQ72" s="408" t="s">
        <v>1929</v>
      </c>
      <c r="AS72" s="5"/>
      <c r="AT72" s="39" t="s">
        <v>290</v>
      </c>
      <c r="AU72" s="29"/>
      <c r="AV72" s="19"/>
      <c r="AW72" s="19"/>
      <c r="AX72" s="19"/>
      <c r="AY72" s="19"/>
      <c r="AZ72" s="19"/>
      <c r="BA72" s="19"/>
      <c r="BB72" s="19"/>
      <c r="BC72" s="19"/>
      <c r="BD72" s="19"/>
      <c r="BE72" s="19"/>
      <c r="CS72" s="317"/>
      <c r="CV72" s="216">
        <v>1</v>
      </c>
    </row>
    <row r="73" spans="2:100" ht="24" customHeight="1">
      <c r="B73" s="317"/>
      <c r="C73" s="317"/>
      <c r="D73" s="206" t="s">
        <v>43</v>
      </c>
      <c r="E73" s="330" t="str">
        <f>E55</f>
        <v>A.Americano.Avec alcool.Before dinner.Verre Tumbler(s)</v>
      </c>
      <c r="F73" s="330">
        <f>F55</f>
        <v>1</v>
      </c>
      <c r="G73" s="179" t="str">
        <f>G55</f>
        <v>tumbler(s)</v>
      </c>
      <c r="H73" s="207">
        <f>IF(ISBLANK(I73),"",MAX(H71:H72)+1)</f>
        <v>2</v>
      </c>
      <c r="I73" s="133" t="s">
        <v>1272</v>
      </c>
      <c r="J73" s="345"/>
      <c r="K73" s="345"/>
      <c r="L73" s="345"/>
      <c r="M73" s="345"/>
      <c r="N73" s="239"/>
      <c r="P73" s="2798"/>
      <c r="R73" s="2822"/>
      <c r="Y73" s="317"/>
      <c r="AC73" s="212"/>
      <c r="AD73" s="214"/>
      <c r="AE73" s="215"/>
      <c r="AF73" s="215"/>
      <c r="AG73" s="215"/>
      <c r="AH73" s="423"/>
      <c r="AI73" s="414"/>
      <c r="AJ73" s="415"/>
      <c r="AK73" s="212"/>
      <c r="AL73" s="555" t="s">
        <v>839</v>
      </c>
      <c r="AM73" s="449"/>
      <c r="AN73" s="319"/>
      <c r="AO73" s="281" t="s">
        <v>1041</v>
      </c>
      <c r="AP73" s="3752" t="s">
        <v>1046</v>
      </c>
      <c r="AQ73" s="3833"/>
      <c r="AS73" s="5"/>
      <c r="AT73" s="39" t="s">
        <v>294</v>
      </c>
      <c r="AU73" s="29"/>
      <c r="AV73" s="19"/>
      <c r="AW73" s="19"/>
      <c r="AX73" s="19"/>
      <c r="AY73" s="19"/>
      <c r="AZ73" s="19"/>
      <c r="BA73" s="19"/>
      <c r="BB73" s="19"/>
      <c r="BC73" s="19"/>
      <c r="BD73" s="19"/>
      <c r="BE73" s="19"/>
      <c r="CS73" s="317"/>
      <c r="CV73" s="216">
        <v>1</v>
      </c>
    </row>
    <row r="74" spans="2:100" ht="24" customHeight="1">
      <c r="B74" s="317"/>
      <c r="C74" s="317"/>
      <c r="D74" s="187" t="str">
        <f>IF(OR(I74&lt;&gt;"",J74&lt;&gt; "",K74&lt;&gt;"",L74&lt;&gt; ""),"A", "►")</f>
        <v>A</v>
      </c>
      <c r="E74" s="330" t="str">
        <f>E55</f>
        <v>A.Americano.Avec alcool.Before dinner.Verre Tumbler(s)</v>
      </c>
      <c r="F74" s="330">
        <f>F55</f>
        <v>1</v>
      </c>
      <c r="G74" s="179" t="str">
        <f>G55</f>
        <v>tumbler(s)</v>
      </c>
      <c r="H74" s="207">
        <f>IF(ISBLANK(I74),"",MAX(H71:H73)+1)</f>
        <v>3</v>
      </c>
      <c r="I74" s="133" t="s">
        <v>1270</v>
      </c>
      <c r="J74" s="345"/>
      <c r="K74" s="345"/>
      <c r="L74" s="345"/>
      <c r="M74" s="345"/>
      <c r="N74" s="239"/>
      <c r="P74" s="2785"/>
      <c r="R74" s="2792"/>
      <c r="Y74" s="317"/>
      <c r="AC74" s="212"/>
      <c r="AD74" s="214"/>
      <c r="AE74" s="215"/>
      <c r="AF74" s="215"/>
      <c r="AG74" s="215"/>
      <c r="AH74" s="423"/>
      <c r="AI74" s="414"/>
      <c r="AJ74" s="415"/>
      <c r="AK74" s="212"/>
      <c r="AL74" s="556" t="s">
        <v>1925</v>
      </c>
      <c r="AM74" s="450"/>
      <c r="AN74" s="320"/>
      <c r="AO74" s="282">
        <v>0.13</v>
      </c>
      <c r="AP74" s="3753"/>
      <c r="AQ74" s="3834"/>
      <c r="AS74" s="5"/>
      <c r="AT74" s="39"/>
      <c r="AU74" s="29"/>
      <c r="AV74" s="19"/>
      <c r="AW74" s="19"/>
      <c r="AX74" s="19"/>
      <c r="AY74" s="19"/>
      <c r="AZ74" s="19"/>
      <c r="BA74" s="19"/>
      <c r="BB74" s="19"/>
      <c r="BC74" s="19"/>
      <c r="BD74" s="19"/>
      <c r="BE74" s="19"/>
      <c r="CS74" s="317"/>
      <c r="CV74" s="216">
        <v>1</v>
      </c>
    </row>
    <row r="75" spans="2:100" ht="24" customHeight="1">
      <c r="B75" s="317"/>
      <c r="C75" s="317"/>
      <c r="D75" s="187" t="str">
        <f t="shared" ref="D75:D81" si="14">IF(OR(I75&lt;&gt;"",J75&lt;&gt; "",K75&lt;&gt;"",L75&lt;&gt; ""),"A", "►")</f>
        <v>A</v>
      </c>
      <c r="E75" s="330" t="str">
        <f>E55</f>
        <v>A.Americano.Avec alcool.Before dinner.Verre Tumbler(s)</v>
      </c>
      <c r="F75" s="330">
        <f>F55</f>
        <v>1</v>
      </c>
      <c r="G75" s="179" t="str">
        <f>G55</f>
        <v>tumbler(s)</v>
      </c>
      <c r="H75" s="207">
        <f>IF(ISBLANK(I75),"",MAX(H71:H74)+1)</f>
        <v>4</v>
      </c>
      <c r="I75" s="133" t="s">
        <v>1273</v>
      </c>
      <c r="J75" s="345"/>
      <c r="K75" s="345"/>
      <c r="L75" s="345"/>
      <c r="M75" s="345"/>
      <c r="N75" s="239"/>
      <c r="P75" s="2799"/>
      <c r="R75" s="2823"/>
      <c r="Y75" s="317"/>
      <c r="AC75" s="212"/>
      <c r="AD75" s="214"/>
      <c r="AE75" s="215"/>
      <c r="AF75" s="215"/>
      <c r="AG75" s="215"/>
      <c r="AH75" s="423"/>
      <c r="AI75" s="414"/>
      <c r="AJ75" s="415"/>
      <c r="AK75" s="212"/>
      <c r="AL75" s="557" t="s">
        <v>1409</v>
      </c>
      <c r="AM75" s="324"/>
      <c r="AN75" s="324"/>
      <c r="AO75" s="325"/>
      <c r="AP75" s="326" t="s">
        <v>840</v>
      </c>
      <c r="AQ75" s="100"/>
      <c r="AS75" s="5"/>
      <c r="AT75" s="3127" t="s">
        <v>302</v>
      </c>
      <c r="AU75" s="29"/>
      <c r="AV75" s="19"/>
      <c r="AW75" s="19"/>
      <c r="AX75" s="19"/>
      <c r="AY75" s="19"/>
      <c r="AZ75" s="19"/>
      <c r="BA75" s="19"/>
      <c r="BB75" s="19"/>
      <c r="BC75" s="19"/>
      <c r="BD75" s="19"/>
      <c r="BE75" s="19"/>
      <c r="CS75" s="317"/>
      <c r="CV75" s="216">
        <v>1</v>
      </c>
    </row>
    <row r="76" spans="2:100" ht="24" customHeight="1">
      <c r="B76" s="317"/>
      <c r="C76" s="317"/>
      <c r="D76" s="187" t="str">
        <f t="shared" si="14"/>
        <v>►</v>
      </c>
      <c r="E76" s="330" t="str">
        <f>E55</f>
        <v>A.Americano.Avec alcool.Before dinner.Verre Tumbler(s)</v>
      </c>
      <c r="F76" s="330">
        <f>F55</f>
        <v>1</v>
      </c>
      <c r="G76" s="179" t="str">
        <f>G55</f>
        <v>tumbler(s)</v>
      </c>
      <c r="H76" s="207" t="str">
        <f>IF(ISBLANK(I76),"",MAX(H71:H75)+1)</f>
        <v/>
      </c>
      <c r="I76" s="133"/>
      <c r="J76" s="345"/>
      <c r="K76" s="345"/>
      <c r="L76" s="345"/>
      <c r="M76" s="345"/>
      <c r="N76" s="239"/>
      <c r="P76" s="2800"/>
      <c r="R76" s="2824"/>
      <c r="Y76" s="317"/>
      <c r="AC76" s="212"/>
      <c r="AD76" s="214"/>
      <c r="AE76" s="215"/>
      <c r="AF76" s="215"/>
      <c r="AG76" s="215"/>
      <c r="AH76" s="423"/>
      <c r="AI76" s="414"/>
      <c r="AJ76" s="415"/>
      <c r="AK76" s="212"/>
      <c r="AL76" s="558"/>
      <c r="AM76" s="13"/>
      <c r="AN76" s="329"/>
      <c r="AO76" s="244" t="s">
        <v>1781</v>
      </c>
      <c r="AP76" s="250">
        <v>2</v>
      </c>
      <c r="AQ76" s="559" t="s">
        <v>1345</v>
      </c>
      <c r="AS76" s="5"/>
      <c r="AT76" s="39" t="s">
        <v>306</v>
      </c>
      <c r="AU76" s="29"/>
      <c r="AV76" s="19"/>
      <c r="AW76" s="19"/>
      <c r="AX76" s="19"/>
      <c r="AY76" s="19"/>
      <c r="AZ76" s="19"/>
      <c r="BA76" s="19"/>
      <c r="BB76" s="19"/>
      <c r="BC76" s="19"/>
      <c r="BD76" s="19"/>
      <c r="BE76" s="19"/>
      <c r="CS76" s="317"/>
      <c r="CV76" s="216">
        <v>1</v>
      </c>
    </row>
    <row r="77" spans="2:100" ht="24" customHeight="1">
      <c r="B77" s="317"/>
      <c r="C77" s="317"/>
      <c r="D77" s="187" t="str">
        <f t="shared" si="14"/>
        <v>►</v>
      </c>
      <c r="E77" s="330" t="str">
        <f>E55</f>
        <v>A.Americano.Avec alcool.Before dinner.Verre Tumbler(s)</v>
      </c>
      <c r="F77" s="330">
        <f>F55</f>
        <v>1</v>
      </c>
      <c r="G77" s="179" t="str">
        <f>G55</f>
        <v>tumbler(s)</v>
      </c>
      <c r="H77" s="207" t="str">
        <f>IF(ISBLANK(I77),"",MAX(H71:H76)+1)</f>
        <v/>
      </c>
      <c r="I77" s="133"/>
      <c r="J77" s="345"/>
      <c r="K77" s="345"/>
      <c r="L77" s="345"/>
      <c r="M77" s="345"/>
      <c r="N77" s="239"/>
      <c r="P77" s="2801"/>
      <c r="Y77" s="317"/>
      <c r="AC77" s="212"/>
      <c r="AD77" s="214"/>
      <c r="AE77" s="215"/>
      <c r="AF77" s="215"/>
      <c r="AG77" s="215"/>
      <c r="AH77" s="423"/>
      <c r="AI77" s="414"/>
      <c r="AJ77" s="415"/>
      <c r="AK77" s="212"/>
      <c r="AL77" s="226" t="s">
        <v>1812</v>
      </c>
      <c r="AM77" s="451"/>
      <c r="AN77" s="327"/>
      <c r="AO77" s="245" t="s">
        <v>1926</v>
      </c>
      <c r="AP77" s="252">
        <v>150</v>
      </c>
      <c r="AQ77" s="129" t="s">
        <v>79</v>
      </c>
      <c r="AS77" s="5"/>
      <c r="AT77" s="39"/>
      <c r="AU77" s="29" t="s">
        <v>311</v>
      </c>
      <c r="AV77" s="19"/>
      <c r="AW77" s="19"/>
      <c r="AX77" s="19"/>
      <c r="AY77" s="19"/>
      <c r="AZ77" s="19"/>
      <c r="BA77" s="19"/>
      <c r="BB77" s="19"/>
      <c r="BC77" s="19"/>
      <c r="BD77" s="19"/>
      <c r="BE77" s="19"/>
      <c r="CS77" s="317"/>
      <c r="CV77" s="216">
        <v>1</v>
      </c>
    </row>
    <row r="78" spans="2:100" ht="24" customHeight="1">
      <c r="B78" s="317"/>
      <c r="C78" s="317"/>
      <c r="D78" s="187" t="str">
        <f t="shared" si="14"/>
        <v>►</v>
      </c>
      <c r="E78" s="330" t="str">
        <f>E55</f>
        <v>A.Americano.Avec alcool.Before dinner.Verre Tumbler(s)</v>
      </c>
      <c r="F78" s="330">
        <f>F55</f>
        <v>1</v>
      </c>
      <c r="G78" s="179" t="str">
        <f>G55</f>
        <v>tumbler(s)</v>
      </c>
      <c r="H78" s="207" t="str">
        <f>IF(ISBLANK(I78),"",MAX(H71:H77)+1)</f>
        <v/>
      </c>
      <c r="I78" s="133"/>
      <c r="J78" s="345"/>
      <c r="K78" s="345"/>
      <c r="L78" s="345"/>
      <c r="M78" s="345"/>
      <c r="N78" s="239"/>
      <c r="Y78" s="317"/>
      <c r="AC78" s="212"/>
      <c r="AD78" s="214"/>
      <c r="AE78" s="215"/>
      <c r="AF78" s="215"/>
      <c r="AG78" s="215"/>
      <c r="AH78" s="423"/>
      <c r="AI78" s="414"/>
      <c r="AJ78" s="415"/>
      <c r="AK78" s="212"/>
      <c r="AL78" s="560">
        <v>1</v>
      </c>
      <c r="AM78" s="249" t="s">
        <v>1005</v>
      </c>
      <c r="AN78" s="513" t="s">
        <v>998</v>
      </c>
      <c r="AO78" s="248"/>
      <c r="AP78" s="301">
        <v>0.3</v>
      </c>
      <c r="AQ78" s="561" t="s">
        <v>1930</v>
      </c>
      <c r="AS78" s="5"/>
      <c r="AT78" s="39" t="s">
        <v>316</v>
      </c>
      <c r="AU78" s="29"/>
      <c r="AV78" s="19"/>
      <c r="AW78" s="19"/>
      <c r="AX78" s="19"/>
      <c r="AY78" s="19"/>
      <c r="AZ78" s="19"/>
      <c r="BA78" s="19"/>
      <c r="BB78" s="19"/>
      <c r="BC78" s="19"/>
      <c r="BD78" s="19"/>
      <c r="BE78" s="19"/>
      <c r="CS78" s="317"/>
      <c r="CV78" s="216">
        <v>1</v>
      </c>
    </row>
    <row r="79" spans="2:100" ht="24" customHeight="1">
      <c r="B79" s="317"/>
      <c r="C79" s="317"/>
      <c r="D79" s="187" t="str">
        <f t="shared" si="14"/>
        <v>►</v>
      </c>
      <c r="E79" s="330" t="str">
        <f>E55</f>
        <v>A.Americano.Avec alcool.Before dinner.Verre Tumbler(s)</v>
      </c>
      <c r="F79" s="330">
        <f>F55</f>
        <v>1</v>
      </c>
      <c r="G79" s="179" t="str">
        <f>G55</f>
        <v>tumbler(s)</v>
      </c>
      <c r="H79" s="207" t="str">
        <f>IF(ISBLANK(I79),"",MAX(H71:H78)+1)</f>
        <v/>
      </c>
      <c r="I79" s="133"/>
      <c r="J79" s="345"/>
      <c r="K79" s="345"/>
      <c r="L79" s="345"/>
      <c r="M79" s="345"/>
      <c r="N79" s="239"/>
      <c r="Y79" s="317"/>
      <c r="AC79" s="212"/>
      <c r="AD79" s="214"/>
      <c r="AE79" s="215"/>
      <c r="AF79" s="215"/>
      <c r="AG79" s="215"/>
      <c r="AH79" s="423"/>
      <c r="AI79" s="414"/>
      <c r="AJ79" s="415"/>
      <c r="AK79" s="212"/>
      <c r="AL79" s="562">
        <v>0.15</v>
      </c>
      <c r="AM79" s="247" t="s">
        <v>1927</v>
      </c>
      <c r="AN79" s="407" t="s">
        <v>1931</v>
      </c>
      <c r="AO79" s="327"/>
      <c r="AP79" s="327"/>
      <c r="AQ79" s="100"/>
      <c r="AS79" s="5"/>
      <c r="AT79" s="39"/>
      <c r="AU79" s="29" t="s">
        <v>323</v>
      </c>
      <c r="AV79" s="19"/>
      <c r="AW79" s="19"/>
      <c r="AX79" s="19"/>
      <c r="AY79" s="19"/>
      <c r="AZ79" s="19"/>
      <c r="BA79" s="19"/>
      <c r="BB79" s="19"/>
      <c r="BC79" s="19"/>
      <c r="BD79" s="19"/>
      <c r="BE79" s="19"/>
      <c r="CS79" s="317"/>
      <c r="CV79" s="216">
        <v>1</v>
      </c>
    </row>
    <row r="80" spans="2:100" ht="24" customHeight="1">
      <c r="B80" s="317"/>
      <c r="C80" s="317"/>
      <c r="D80" s="187" t="str">
        <f t="shared" si="14"/>
        <v>►</v>
      </c>
      <c r="E80" s="330" t="str">
        <f>E55</f>
        <v>A.Americano.Avec alcool.Before dinner.Verre Tumbler(s)</v>
      </c>
      <c r="F80" s="330">
        <f>F55</f>
        <v>1</v>
      </c>
      <c r="G80" s="179" t="str">
        <f>G55</f>
        <v>tumbler(s)</v>
      </c>
      <c r="H80" s="207" t="str">
        <f>IF(ISBLANK(I80),"",MAX(H71:H79)+1)</f>
        <v/>
      </c>
      <c r="I80" s="133"/>
      <c r="J80" s="345"/>
      <c r="K80" s="345"/>
      <c r="L80" s="345"/>
      <c r="M80" s="345"/>
      <c r="N80" s="239"/>
      <c r="Y80" s="317"/>
      <c r="AC80" s="212"/>
      <c r="AD80" s="214"/>
      <c r="AE80" s="215"/>
      <c r="AF80" s="215"/>
      <c r="AG80" s="215"/>
      <c r="AH80" s="423"/>
      <c r="AI80" s="414"/>
      <c r="AJ80" s="415"/>
      <c r="AK80" s="212"/>
      <c r="AL80" s="456"/>
      <c r="AM80" s="457"/>
      <c r="AN80" s="457"/>
      <c r="AO80" s="457"/>
      <c r="AP80" s="457"/>
      <c r="AQ80" s="458"/>
      <c r="AS80" s="5"/>
      <c r="AT80" s="39"/>
      <c r="AU80" s="29"/>
      <c r="AV80" s="19"/>
      <c r="AW80" s="19"/>
      <c r="AX80" s="19"/>
      <c r="AY80" s="19"/>
      <c r="AZ80" s="19"/>
      <c r="BA80" s="19"/>
      <c r="BB80" s="19"/>
      <c r="BC80" s="19"/>
      <c r="BD80" s="19"/>
      <c r="BE80" s="19"/>
      <c r="CS80" s="317"/>
      <c r="CV80" s="216">
        <v>1</v>
      </c>
    </row>
    <row r="81" spans="2:100" ht="24" customHeight="1">
      <c r="B81" s="317"/>
      <c r="C81" s="317"/>
      <c r="D81" s="187" t="str">
        <f t="shared" si="14"/>
        <v>►</v>
      </c>
      <c r="E81" s="330" t="str">
        <f>E55</f>
        <v>A.Americano.Avec alcool.Before dinner.Verre Tumbler(s)</v>
      </c>
      <c r="F81" s="330">
        <f>F55</f>
        <v>1</v>
      </c>
      <c r="G81" s="179" t="str">
        <f>G55</f>
        <v>tumbler(s)</v>
      </c>
      <c r="H81" s="207" t="str">
        <f>IF(ISBLANK(I81),"",MAX(H71:H80)+1)</f>
        <v/>
      </c>
      <c r="I81" s="133"/>
      <c r="J81" s="345"/>
      <c r="K81" s="345"/>
      <c r="L81" s="345"/>
      <c r="M81" s="345"/>
      <c r="N81" s="239"/>
      <c r="Y81" s="317"/>
      <c r="AC81" s="212"/>
      <c r="AD81" s="214"/>
      <c r="AE81" s="215"/>
      <c r="AF81" s="215"/>
      <c r="AG81" s="215"/>
      <c r="AH81" s="423"/>
      <c r="AI81" s="414"/>
      <c r="AJ81" s="415"/>
      <c r="AK81" s="212"/>
      <c r="AL81" s="406"/>
      <c r="AM81" s="407"/>
      <c r="AN81" s="407"/>
      <c r="AO81" s="407"/>
      <c r="AP81"/>
      <c r="AQ81" s="100"/>
      <c r="AS81" s="5"/>
      <c r="AT81" s="67" t="s">
        <v>333</v>
      </c>
      <c r="AU81" s="29"/>
      <c r="AV81" s="19"/>
      <c r="AW81" s="19"/>
      <c r="AX81" s="19"/>
      <c r="AY81" s="19"/>
      <c r="AZ81" s="19"/>
      <c r="BA81" s="19"/>
      <c r="BB81" s="19"/>
      <c r="BC81" s="19"/>
      <c r="BD81" s="19"/>
      <c r="BE81" s="19"/>
      <c r="CS81" s="317"/>
      <c r="CV81" s="216">
        <v>1</v>
      </c>
    </row>
    <row r="82" spans="2:100" ht="24" customHeight="1">
      <c r="B82" s="317"/>
      <c r="C82" s="317"/>
      <c r="D82" s="206" t="s">
        <v>43</v>
      </c>
      <c r="E82" s="330" t="str">
        <f>E55</f>
        <v>A.Americano.Avec alcool.Before dinner.Verre Tumbler(s)</v>
      </c>
      <c r="F82" s="330">
        <f>F55</f>
        <v>1</v>
      </c>
      <c r="G82" s="179" t="str">
        <f>G55</f>
        <v>tumbler(s)</v>
      </c>
      <c r="H82" s="207" t="str">
        <f>IF(ISBLANK(I82),"",MAX(H71:H81)+1)</f>
        <v/>
      </c>
      <c r="I82" s="133"/>
      <c r="J82" s="133" t="s">
        <v>5846</v>
      </c>
      <c r="K82" s="345"/>
      <c r="L82" s="345"/>
      <c r="M82" s="345"/>
      <c r="N82" s="239"/>
      <c r="Y82" s="317"/>
      <c r="AC82" s="212"/>
      <c r="AD82" s="214"/>
      <c r="AE82" s="215"/>
      <c r="AF82" s="215"/>
      <c r="AG82" s="215"/>
      <c r="AH82" s="423"/>
      <c r="AI82" s="414"/>
      <c r="AJ82" s="415"/>
      <c r="AK82" s="212"/>
      <c r="AL82" s="563">
        <v>0</v>
      </c>
      <c r="AM82" s="56" t="s">
        <v>733</v>
      </c>
      <c r="AP82"/>
      <c r="AQ82" s="100"/>
      <c r="AS82" s="5"/>
      <c r="AT82" s="39" t="s">
        <v>337</v>
      </c>
      <c r="AU82" s="29"/>
      <c r="AV82" s="19"/>
      <c r="AW82" s="19"/>
      <c r="AX82" s="19"/>
      <c r="AY82" s="19"/>
      <c r="AZ82" s="19"/>
      <c r="BA82" s="19"/>
      <c r="BB82" s="19"/>
      <c r="BC82" s="19"/>
      <c r="BD82" s="19"/>
      <c r="BE82" s="19"/>
      <c r="CS82" s="317"/>
      <c r="CV82" s="216">
        <v>1</v>
      </c>
    </row>
    <row r="83" spans="2:100" ht="24" customHeight="1">
      <c r="B83" s="317"/>
      <c r="C83" s="317"/>
      <c r="D83" s="206" t="s">
        <v>43</v>
      </c>
      <c r="E83" s="330" t="str">
        <f>E55</f>
        <v>A.Americano.Avec alcool.Before dinner.Verre Tumbler(s)</v>
      </c>
      <c r="F83" s="330">
        <f>F55</f>
        <v>1</v>
      </c>
      <c r="G83" s="179" t="str">
        <f>G55</f>
        <v>tumbler(s)</v>
      </c>
      <c r="H83" s="3721" t="s">
        <v>830</v>
      </c>
      <c r="I83" s="3727" t="s">
        <v>1104</v>
      </c>
      <c r="J83" s="3727"/>
      <c r="K83" s="3727"/>
      <c r="L83" s="3727"/>
      <c r="M83" s="3727"/>
      <c r="N83" s="3728"/>
      <c r="Y83" s="317"/>
      <c r="AC83" s="212"/>
      <c r="AD83" s="214"/>
      <c r="AE83" s="215"/>
      <c r="AF83" s="215"/>
      <c r="AG83" s="215"/>
      <c r="AH83" s="423"/>
      <c r="AI83" s="414"/>
      <c r="AJ83" s="415"/>
      <c r="AK83" s="212"/>
      <c r="AL83" s="564">
        <f>IF(ISBLANK(AM83),"",MAX(AL82:AL82)+1)</f>
        <v>1</v>
      </c>
      <c r="AM83" s="133" t="s">
        <v>1271</v>
      </c>
      <c r="AN83" s="133"/>
      <c r="AO83" s="133"/>
      <c r="AP83" s="133"/>
      <c r="AQ83" s="462" t="s">
        <v>838</v>
      </c>
      <c r="AS83" s="5"/>
      <c r="AT83" s="39"/>
      <c r="AU83" s="39" t="s">
        <v>342</v>
      </c>
      <c r="AV83" s="19"/>
      <c r="AW83" s="19"/>
      <c r="AX83" s="19"/>
      <c r="AY83" s="19"/>
      <c r="AZ83" s="19"/>
      <c r="BA83" s="19"/>
      <c r="BB83" s="19"/>
      <c r="BC83" s="19"/>
      <c r="BD83" s="19"/>
      <c r="BE83" s="19"/>
      <c r="CS83" s="317"/>
      <c r="CV83" s="216">
        <v>1</v>
      </c>
    </row>
    <row r="84" spans="2:100" ht="24" customHeight="1">
      <c r="B84" s="317"/>
      <c r="C84" s="317"/>
      <c r="D84" s="206" t="s">
        <v>43</v>
      </c>
      <c r="E84" s="330" t="str">
        <f>E55</f>
        <v>A.Americano.Avec alcool.Before dinner.Verre Tumbler(s)</v>
      </c>
      <c r="F84" s="330">
        <f>F55</f>
        <v>1</v>
      </c>
      <c r="G84" s="179" t="str">
        <f>G55</f>
        <v>tumbler(s)</v>
      </c>
      <c r="H84" s="3721"/>
      <c r="I84" s="3727"/>
      <c r="J84" s="3727"/>
      <c r="K84" s="3727"/>
      <c r="L84" s="3727"/>
      <c r="M84" s="3727"/>
      <c r="N84" s="3728"/>
      <c r="Y84" s="317"/>
      <c r="AC84" s="212"/>
      <c r="AD84" s="214"/>
      <c r="AE84" s="215"/>
      <c r="AF84" s="215"/>
      <c r="AG84" s="215"/>
      <c r="AH84" s="423"/>
      <c r="AI84" s="414"/>
      <c r="AJ84" s="415"/>
      <c r="AK84" s="212"/>
      <c r="AL84" s="564">
        <f>IF(ISBLANK(AM84),"",MAX(AL82:AL83)+1)</f>
        <v>2</v>
      </c>
      <c r="AM84" s="133" t="s">
        <v>1272</v>
      </c>
      <c r="AN84" s="133"/>
      <c r="AO84" s="133"/>
      <c r="AP84" s="133"/>
      <c r="AQ84" s="565"/>
      <c r="AS84" s="5"/>
      <c r="AT84" s="39" t="s">
        <v>348</v>
      </c>
      <c r="AU84" s="29"/>
      <c r="AV84" s="19"/>
      <c r="AW84" s="19"/>
      <c r="AX84" s="19"/>
      <c r="AY84" s="19"/>
      <c r="AZ84" s="19"/>
      <c r="BA84" s="19"/>
      <c r="BB84" s="19"/>
      <c r="BC84" s="19"/>
      <c r="BD84" s="19"/>
      <c r="BE84" s="19"/>
      <c r="CS84" s="317"/>
      <c r="CV84" s="216">
        <v>1</v>
      </c>
    </row>
    <row r="85" spans="2:100" ht="24" customHeight="1">
      <c r="B85" s="317"/>
      <c r="C85" s="317"/>
      <c r="D85" s="206" t="s">
        <v>43</v>
      </c>
      <c r="E85" s="330" t="str">
        <f>E55</f>
        <v>A.Americano.Avec alcool.Before dinner.Verre Tumbler(s)</v>
      </c>
      <c r="F85" s="330">
        <f>F55</f>
        <v>1</v>
      </c>
      <c r="G85" s="179" t="str">
        <f>G55</f>
        <v>tumbler(s)</v>
      </c>
      <c r="H85" s="3724" t="s">
        <v>1282</v>
      </c>
      <c r="I85" s="3729" t="s">
        <v>1105</v>
      </c>
      <c r="J85" s="3729"/>
      <c r="K85" s="3729"/>
      <c r="L85" s="3729"/>
      <c r="M85" s="3729"/>
      <c r="N85" s="3730"/>
      <c r="Y85" s="317"/>
      <c r="AC85" s="212"/>
      <c r="AD85" s="214"/>
      <c r="AE85" s="215"/>
      <c r="AF85" s="215"/>
      <c r="AG85" s="215"/>
      <c r="AH85" s="423"/>
      <c r="AI85" s="414"/>
      <c r="AJ85" s="415"/>
      <c r="AK85" s="212"/>
      <c r="AL85" s="564">
        <f>IF(ISBLANK(AM85),"",MAX(AL82:AL84)+1)</f>
        <v>3</v>
      </c>
      <c r="AM85" s="133" t="s">
        <v>1270</v>
      </c>
      <c r="AN85" s="133"/>
      <c r="AO85" s="133"/>
      <c r="AP85" s="133"/>
      <c r="AQ85" s="565"/>
      <c r="AS85" s="5"/>
      <c r="AT85" s="39"/>
      <c r="AU85" s="29"/>
      <c r="AV85" s="19"/>
      <c r="AW85" s="19"/>
      <c r="AX85" s="19"/>
      <c r="AY85" s="19"/>
      <c r="AZ85" s="19"/>
      <c r="BA85" s="19"/>
      <c r="BB85" s="19"/>
      <c r="BC85" s="19"/>
      <c r="BD85" s="19"/>
      <c r="BE85" s="19"/>
      <c r="CS85" s="317"/>
      <c r="CV85" s="216">
        <v>1</v>
      </c>
    </row>
    <row r="86" spans="2:100" ht="24" customHeight="1">
      <c r="B86" s="317"/>
      <c r="C86" s="317"/>
      <c r="D86" s="206" t="s">
        <v>43</v>
      </c>
      <c r="E86" s="330" t="str">
        <f>E55</f>
        <v>A.Americano.Avec alcool.Before dinner.Verre Tumbler(s)</v>
      </c>
      <c r="F86" s="330">
        <f>F55</f>
        <v>1</v>
      </c>
      <c r="G86" s="179" t="str">
        <f>G55</f>
        <v>tumbler(s)</v>
      </c>
      <c r="H86" s="3724"/>
      <c r="I86" s="3729"/>
      <c r="J86" s="3729"/>
      <c r="K86" s="3729"/>
      <c r="L86" s="3729"/>
      <c r="M86" s="3729"/>
      <c r="N86" s="3730"/>
      <c r="Y86" s="317"/>
      <c r="AC86" s="212"/>
      <c r="AD86" s="214"/>
      <c r="AE86" s="215"/>
      <c r="AF86" s="215"/>
      <c r="AG86" s="215"/>
      <c r="AH86" s="423"/>
      <c r="AI86" s="414"/>
      <c r="AJ86" s="415"/>
      <c r="AK86" s="212"/>
      <c r="AL86" s="564">
        <f>IF(ISBLANK(AM86),"",MAX(AL82:AL85)+1)</f>
        <v>4</v>
      </c>
      <c r="AM86" s="133" t="s">
        <v>1273</v>
      </c>
      <c r="AN86" s="133"/>
      <c r="AO86" s="133"/>
      <c r="AP86" s="133"/>
      <c r="AQ86" s="565"/>
      <c r="AS86" s="5"/>
      <c r="AT86" s="67" t="s">
        <v>355</v>
      </c>
      <c r="AU86" s="29"/>
      <c r="AV86" s="19"/>
      <c r="AW86" s="19"/>
      <c r="AX86" s="19"/>
      <c r="AY86" s="19"/>
      <c r="AZ86" s="19"/>
      <c r="BA86" s="19"/>
      <c r="BB86" s="19"/>
      <c r="BC86" s="19"/>
      <c r="BD86" s="19"/>
      <c r="BE86" s="19"/>
      <c r="CS86" s="317"/>
      <c r="CV86" s="216">
        <v>1</v>
      </c>
    </row>
    <row r="87" spans="2:100" ht="24" customHeight="1">
      <c r="B87" s="317"/>
      <c r="C87" s="317"/>
      <c r="D87" s="206" t="s">
        <v>43</v>
      </c>
      <c r="E87" s="330" t="str">
        <f>E55</f>
        <v>A.Americano.Avec alcool.Before dinner.Verre Tumbler(s)</v>
      </c>
      <c r="F87" s="330">
        <f>F55</f>
        <v>1</v>
      </c>
      <c r="G87" s="179" t="str">
        <f>G55</f>
        <v>tumbler(s)</v>
      </c>
      <c r="H87" s="3319"/>
      <c r="I87" s="3318" t="s">
        <v>1269</v>
      </c>
      <c r="J87" s="3296"/>
      <c r="K87" s="3296"/>
      <c r="L87" s="3296"/>
      <c r="M87" s="3296"/>
      <c r="N87" s="3297"/>
      <c r="Y87" s="317"/>
      <c r="AC87" s="212"/>
      <c r="AD87" s="214"/>
      <c r="AE87" s="215"/>
      <c r="AF87" s="215"/>
      <c r="AG87" s="215"/>
      <c r="AH87" s="423"/>
      <c r="AI87" s="414"/>
      <c r="AJ87" s="415"/>
      <c r="AK87" s="212"/>
      <c r="AL87" s="564">
        <f>IF(ISBLANK(AM87),"",MAX(AL82:AL86)+1)</f>
        <v>5</v>
      </c>
      <c r="AM87" s="133" t="s">
        <v>734</v>
      </c>
      <c r="AN87" s="133"/>
      <c r="AO87" s="133"/>
      <c r="AP87" s="133"/>
      <c r="AQ87" s="565"/>
      <c r="AS87" s="5"/>
      <c r="AT87" s="39" t="s">
        <v>358</v>
      </c>
      <c r="AU87" s="29"/>
      <c r="AV87" s="19"/>
      <c r="AW87" s="19"/>
      <c r="AX87" s="19"/>
      <c r="AY87" s="19"/>
      <c r="AZ87" s="19"/>
      <c r="BA87" s="19"/>
      <c r="BB87" s="19"/>
      <c r="BC87" s="19"/>
      <c r="BD87" s="19"/>
      <c r="BE87" s="19"/>
      <c r="CS87" s="317"/>
      <c r="CV87" s="216">
        <v>1</v>
      </c>
    </row>
    <row r="88" spans="2:100" ht="24" customHeight="1">
      <c r="B88" s="317"/>
      <c r="C88" s="317"/>
      <c r="D88" s="206" t="s">
        <v>43</v>
      </c>
      <c r="E88" s="330" t="str">
        <f>E55</f>
        <v>A.Americano.Avec alcool.Before dinner.Verre Tumbler(s)</v>
      </c>
      <c r="F88" s="330">
        <f>F55</f>
        <v>1</v>
      </c>
      <c r="G88" s="179" t="str">
        <f>G55</f>
        <v>tumbler(s)</v>
      </c>
      <c r="H88" s="199">
        <v>3</v>
      </c>
      <c r="I88" s="199">
        <v>13</v>
      </c>
      <c r="J88" s="199">
        <v>11</v>
      </c>
      <c r="K88" s="199">
        <v>11</v>
      </c>
      <c r="L88" s="199">
        <v>11</v>
      </c>
      <c r="M88" s="199">
        <v>12</v>
      </c>
      <c r="N88" s="297">
        <v>40</v>
      </c>
      <c r="Y88" s="317"/>
      <c r="AC88" s="212"/>
      <c r="AD88" s="214"/>
      <c r="AE88" s="215"/>
      <c r="AF88" s="215"/>
      <c r="AG88" s="215"/>
      <c r="AH88" s="423"/>
      <c r="AI88" s="414"/>
      <c r="AJ88" s="415"/>
      <c r="AK88" s="212"/>
      <c r="AL88" s="564" t="str">
        <f>IF(ISBLANK(AM88),"",MAX(AL82:AL87)+1)</f>
        <v/>
      </c>
      <c r="AM88" s="133"/>
      <c r="AN88" s="133" t="s">
        <v>1932</v>
      </c>
      <c r="AO88" s="133"/>
      <c r="AP88" s="133"/>
      <c r="AQ88" s="565"/>
      <c r="AS88" s="5"/>
      <c r="AT88" s="39"/>
      <c r="AU88" s="29" t="s">
        <v>362</v>
      </c>
      <c r="AV88" s="19"/>
      <c r="AW88" s="19"/>
      <c r="AX88" s="19"/>
      <c r="AY88" s="19"/>
      <c r="AZ88" s="19"/>
      <c r="BA88" s="19"/>
      <c r="BB88" s="19"/>
      <c r="BC88" s="19"/>
      <c r="BD88" s="19"/>
      <c r="BE88" s="19"/>
      <c r="CS88" s="317"/>
      <c r="CV88" s="216">
        <v>1</v>
      </c>
    </row>
    <row r="89" spans="2:100" ht="24" customHeight="1" thickBot="1">
      <c r="B89" s="317"/>
      <c r="C89" s="317"/>
      <c r="D89" s="208" t="s">
        <v>43</v>
      </c>
      <c r="E89" s="292">
        <f t="shared" ref="E89:L89" ca="1" si="15">CELL("largeur",E89)</f>
        <v>2</v>
      </c>
      <c r="F89" s="292">
        <f t="shared" ca="1" si="15"/>
        <v>2</v>
      </c>
      <c r="G89" s="292">
        <f t="shared" ca="1" si="15"/>
        <v>2</v>
      </c>
      <c r="H89" s="292">
        <f t="shared" ca="1" si="15"/>
        <v>3</v>
      </c>
      <c r="I89" s="292">
        <f t="shared" ca="1" si="15"/>
        <v>13</v>
      </c>
      <c r="J89" s="292">
        <f t="shared" ca="1" si="15"/>
        <v>11</v>
      </c>
      <c r="K89" s="292">
        <f t="shared" ca="1" si="15"/>
        <v>11</v>
      </c>
      <c r="L89" s="292">
        <f t="shared" ca="1" si="15"/>
        <v>11</v>
      </c>
      <c r="M89" s="292">
        <v>12</v>
      </c>
      <c r="N89" s="293">
        <f ca="1">CELL("largeur",N89)</f>
        <v>40</v>
      </c>
      <c r="Y89" s="317"/>
      <c r="AC89" s="212"/>
      <c r="AD89" s="214"/>
      <c r="AE89" s="215"/>
      <c r="AF89" s="215"/>
      <c r="AG89" s="215"/>
      <c r="AH89" s="423"/>
      <c r="AI89" s="414"/>
      <c r="AJ89" s="415"/>
      <c r="AK89" s="212"/>
      <c r="AL89" s="564"/>
      <c r="AM89" s="133"/>
      <c r="AN89" s="133"/>
      <c r="AO89" s="133"/>
      <c r="AP89" s="133"/>
      <c r="AQ89" s="565"/>
      <c r="AS89" s="5"/>
      <c r="AT89" s="39"/>
      <c r="AU89" s="29"/>
      <c r="AV89" s="19"/>
      <c r="AW89" s="19"/>
      <c r="AX89" s="19"/>
      <c r="AY89" s="19"/>
      <c r="AZ89" s="19"/>
      <c r="BA89" s="19"/>
      <c r="BB89" s="19"/>
      <c r="BC89" s="19"/>
      <c r="BD89" s="19"/>
      <c r="BE89" s="19"/>
      <c r="CS89" s="317"/>
      <c r="CV89" s="216">
        <v>1</v>
      </c>
    </row>
    <row r="90" spans="2:100" ht="24" customHeight="1" thickBot="1">
      <c r="B90" s="317"/>
      <c r="C90" s="317"/>
      <c r="D90" s="318"/>
      <c r="E90" s="318"/>
      <c r="F90" s="318"/>
      <c r="G90" s="318"/>
      <c r="Y90" s="317"/>
      <c r="AC90" s="212"/>
      <c r="AD90" s="214"/>
      <c r="AE90" s="215"/>
      <c r="AF90" s="215"/>
      <c r="AG90" s="215"/>
      <c r="AH90" s="423"/>
      <c r="AI90" s="414"/>
      <c r="AJ90" s="415"/>
      <c r="AK90" s="212"/>
      <c r="AL90" s="564"/>
      <c r="AM90" s="133"/>
      <c r="AN90" s="133"/>
      <c r="AO90" s="133"/>
      <c r="AP90" s="133"/>
      <c r="AQ90" s="565"/>
      <c r="AS90" s="5"/>
      <c r="AT90" s="135" t="s">
        <v>379</v>
      </c>
      <c r="AU90" s="29"/>
      <c r="AV90" s="19"/>
      <c r="AW90" s="19"/>
      <c r="AX90" s="19"/>
      <c r="AY90" s="19"/>
      <c r="AZ90" s="19"/>
      <c r="BA90" s="19"/>
      <c r="BB90" s="19"/>
      <c r="BC90" s="19"/>
      <c r="BD90" s="19"/>
      <c r="BE90" s="19"/>
      <c r="CS90" s="317"/>
      <c r="CV90" s="216">
        <v>1</v>
      </c>
    </row>
    <row r="91" spans="2:100" ht="24" customHeight="1">
      <c r="B91" s="317"/>
      <c r="C91" s="317"/>
      <c r="D91" s="176" t="s">
        <v>43</v>
      </c>
      <c r="E91" s="2829" t="str">
        <f>E98</f>
        <v>N.Nom de votre recette.Avec alcool.Before dinner.Verre Tumbler(s)</v>
      </c>
      <c r="F91" s="2829">
        <f>F98</f>
        <v>1</v>
      </c>
      <c r="G91" s="2829" t="str">
        <f>G98</f>
        <v>tumbler(s)</v>
      </c>
      <c r="H91" s="2830"/>
      <c r="I91" s="3815" t="s">
        <v>1046</v>
      </c>
      <c r="J91" s="3815"/>
      <c r="K91" s="3827" t="s">
        <v>6180</v>
      </c>
      <c r="L91" s="3827"/>
      <c r="M91" s="3827"/>
      <c r="N91" s="3828"/>
      <c r="P91" s="3647" t="s">
        <v>6185</v>
      </c>
      <c r="Y91" s="317"/>
      <c r="AC91" s="212"/>
      <c r="AD91" s="214"/>
      <c r="AE91" s="215"/>
      <c r="AF91" s="215"/>
      <c r="AG91" s="215"/>
      <c r="AH91" s="423"/>
      <c r="AI91" s="414"/>
      <c r="AJ91" s="415"/>
      <c r="AK91" s="212"/>
      <c r="AL91" s="564" t="str">
        <f>IF(ISBLANK(AM91),"",MAX(AL82:AL90)+1)</f>
        <v/>
      </c>
      <c r="AM91" s="133"/>
      <c r="AN91" s="133" t="s">
        <v>1232</v>
      </c>
      <c r="AO91" s="345"/>
      <c r="AP91" s="345"/>
      <c r="AQ91" s="565"/>
      <c r="AS91" s="32"/>
      <c r="AT91" s="135" t="s">
        <v>383</v>
      </c>
      <c r="AU91" s="29"/>
      <c r="AV91" s="19"/>
      <c r="AW91" s="19"/>
      <c r="AX91" s="19"/>
      <c r="AY91" s="19"/>
      <c r="AZ91" s="19"/>
      <c r="BA91" s="19"/>
      <c r="BB91" s="19"/>
      <c r="BC91" s="19"/>
      <c r="BD91" s="19"/>
      <c r="BE91" s="19"/>
      <c r="CS91" s="317"/>
      <c r="CV91" s="216">
        <v>1</v>
      </c>
    </row>
    <row r="92" spans="2:100" ht="24" customHeight="1">
      <c r="B92" s="317"/>
      <c r="C92" s="317"/>
      <c r="D92" s="178" t="s">
        <v>43</v>
      </c>
      <c r="E92" s="2838" t="str">
        <f>E98</f>
        <v>N.Nom de votre recette.Avec alcool.Before dinner.Verre Tumbler(s)</v>
      </c>
      <c r="F92" s="2838">
        <f>F98</f>
        <v>1</v>
      </c>
      <c r="G92" s="2838" t="str">
        <f>G98</f>
        <v>tumbler(s)</v>
      </c>
      <c r="H92" s="2839"/>
      <c r="I92" s="3691" t="s">
        <v>839</v>
      </c>
      <c r="J92" s="3691"/>
      <c r="K92" s="3829"/>
      <c r="L92" s="3829"/>
      <c r="M92" s="3829"/>
      <c r="N92" s="3830"/>
      <c r="P92" s="3648" t="s">
        <v>6089</v>
      </c>
      <c r="Y92" s="317"/>
      <c r="AC92" s="212"/>
      <c r="AD92" s="214"/>
      <c r="AE92" s="215"/>
      <c r="AF92" s="215"/>
      <c r="AG92" s="215"/>
      <c r="AH92" s="423"/>
      <c r="AI92" s="414"/>
      <c r="AJ92" s="415"/>
      <c r="AK92" s="212"/>
      <c r="AL92" s="3835" t="s">
        <v>200</v>
      </c>
      <c r="AM92" s="3831" t="s">
        <v>1808</v>
      </c>
      <c r="AN92" s="3831"/>
      <c r="AO92" s="3831"/>
      <c r="AP92" s="3831"/>
      <c r="AQ92" s="3832"/>
      <c r="AS92" s="32"/>
      <c r="AT92" s="135" t="s">
        <v>389</v>
      </c>
      <c r="AU92" s="29"/>
      <c r="AV92" s="19"/>
      <c r="AW92" s="19"/>
      <c r="AX92" s="19"/>
      <c r="AY92" s="19"/>
      <c r="AZ92" s="19"/>
      <c r="BA92" s="19"/>
      <c r="BB92" s="19"/>
      <c r="BC92" s="19"/>
      <c r="BD92" s="19"/>
      <c r="BE92" s="19"/>
      <c r="CS92" s="317"/>
      <c r="CV92" s="216">
        <v>1</v>
      </c>
    </row>
    <row r="93" spans="2:100" ht="24" customHeight="1">
      <c r="B93" s="317"/>
      <c r="C93" s="317"/>
      <c r="D93" s="178" t="s">
        <v>43</v>
      </c>
      <c r="E93" s="2838" t="str">
        <f>E98</f>
        <v>N.Nom de votre recette.Avec alcool.Before dinner.Verre Tumbler(s)</v>
      </c>
      <c r="F93" s="2838">
        <f>F98</f>
        <v>1</v>
      </c>
      <c r="G93" s="2838" t="str">
        <f>G98</f>
        <v>tumbler(s)</v>
      </c>
      <c r="H93" s="2839"/>
      <c r="I93" s="3813" t="s">
        <v>5883</v>
      </c>
      <c r="J93" s="3813"/>
      <c r="K93" s="321" t="s">
        <v>827</v>
      </c>
      <c r="L93" s="322" t="s">
        <v>828</v>
      </c>
      <c r="M93" s="322"/>
      <c r="N93" s="323"/>
      <c r="Y93" s="317"/>
      <c r="AC93" s="212"/>
      <c r="AD93" s="214"/>
      <c r="AE93" s="215"/>
      <c r="AF93" s="215"/>
      <c r="AG93" s="215"/>
      <c r="AH93" s="423"/>
      <c r="AI93" s="414"/>
      <c r="AJ93" s="415"/>
      <c r="AK93" s="212"/>
      <c r="AL93" s="3835"/>
      <c r="AM93" s="3831"/>
      <c r="AN93" s="3831"/>
      <c r="AO93" s="3831"/>
      <c r="AP93" s="3831"/>
      <c r="AQ93" s="3832"/>
      <c r="AS93" s="32"/>
      <c r="AT93" s="39" t="s">
        <v>5405</v>
      </c>
      <c r="AU93" s="29"/>
      <c r="AV93" s="19"/>
      <c r="AW93" s="19"/>
      <c r="AX93" s="19"/>
      <c r="AY93" s="19"/>
      <c r="AZ93" s="19"/>
      <c r="BA93" s="19"/>
      <c r="BB93" s="19"/>
      <c r="BC93" s="19"/>
      <c r="BD93" s="19"/>
      <c r="BE93" s="19"/>
      <c r="CS93" s="317"/>
      <c r="CV93" s="216">
        <v>1</v>
      </c>
    </row>
    <row r="94" spans="2:100" ht="24" customHeight="1">
      <c r="B94" s="317"/>
      <c r="C94" s="317"/>
      <c r="D94" s="178" t="s">
        <v>43</v>
      </c>
      <c r="E94" s="330" t="str">
        <f>E98</f>
        <v>N.Nom de votre recette.Avec alcool.Before dinner.Verre Tumbler(s)</v>
      </c>
      <c r="F94" s="505">
        <f>F98</f>
        <v>1</v>
      </c>
      <c r="G94" s="316"/>
      <c r="H94" s="506" t="s">
        <v>1884</v>
      </c>
      <c r="I94" s="218" t="s">
        <v>1812</v>
      </c>
      <c r="K94" s="3639" t="str">
        <f>"❽ Volume du "&amp;J95</f>
        <v>❽ Volume du tumbler(s)</v>
      </c>
      <c r="L94" s="327"/>
      <c r="M94" s="3731" t="s">
        <v>6181</v>
      </c>
      <c r="N94" s="3732"/>
      <c r="Y94" s="317"/>
      <c r="AC94" s="212"/>
      <c r="AD94" s="214"/>
      <c r="AE94" s="215"/>
      <c r="AF94" s="215"/>
      <c r="AG94" s="215"/>
      <c r="AH94" s="423"/>
      <c r="AI94" s="414"/>
      <c r="AJ94" s="415"/>
      <c r="AK94" s="212"/>
      <c r="AL94" s="3836" t="s">
        <v>830</v>
      </c>
      <c r="AM94" s="3837" t="s">
        <v>1104</v>
      </c>
      <c r="AN94" s="3837"/>
      <c r="AO94" s="3837"/>
      <c r="AP94" s="3837"/>
      <c r="AQ94" s="3838"/>
      <c r="AS94" s="5"/>
      <c r="AT94" s="39" t="s">
        <v>5406</v>
      </c>
      <c r="AU94" s="29"/>
      <c r="AV94" s="19"/>
      <c r="AW94" s="19"/>
      <c r="AX94" s="19"/>
      <c r="AY94" s="19"/>
      <c r="AZ94" s="19"/>
      <c r="BA94" s="19"/>
      <c r="BB94" s="19"/>
      <c r="BC94" s="19"/>
      <c r="BD94" s="19"/>
      <c r="BE94" s="19"/>
      <c r="CS94" s="317"/>
      <c r="CV94" s="216">
        <v>1</v>
      </c>
    </row>
    <row r="95" spans="2:100" ht="24" customHeight="1">
      <c r="B95" s="317"/>
      <c r="C95" s="317"/>
      <c r="D95" s="178" t="s">
        <v>43</v>
      </c>
      <c r="E95" s="330" t="str">
        <f>E98</f>
        <v>N.Nom de votre recette.Avec alcool.Before dinner.Verre Tumbler(s)</v>
      </c>
      <c r="F95" s="505">
        <f>F98</f>
        <v>1</v>
      </c>
      <c r="G95" s="316"/>
      <c r="H95" s="507" t="s">
        <v>1885</v>
      </c>
      <c r="I95" s="286">
        <v>1</v>
      </c>
      <c r="J95" s="3135" t="s">
        <v>751</v>
      </c>
      <c r="K95" s="287">
        <v>120</v>
      </c>
      <c r="L95" s="2834" t="s">
        <v>79</v>
      </c>
      <c r="M95" s="3731"/>
      <c r="N95" s="3732"/>
      <c r="Y95" s="317"/>
      <c r="AC95" s="212"/>
      <c r="AD95" s="214"/>
      <c r="AE95" s="215"/>
      <c r="AF95" s="215"/>
      <c r="AG95" s="215"/>
      <c r="AH95" s="423"/>
      <c r="AI95" s="414"/>
      <c r="AJ95" s="415"/>
      <c r="AK95" s="212"/>
      <c r="AL95" s="3836"/>
      <c r="AM95" s="3837"/>
      <c r="AN95" s="3837"/>
      <c r="AO95" s="3837"/>
      <c r="AP95" s="3837"/>
      <c r="AQ95" s="3838"/>
      <c r="AS95" s="5"/>
      <c r="AT95" s="135" t="s">
        <v>398</v>
      </c>
      <c r="AV95" s="19"/>
      <c r="AW95" s="19"/>
      <c r="AX95" s="19"/>
      <c r="AY95" s="19"/>
      <c r="AZ95" s="19"/>
      <c r="BA95" s="19"/>
      <c r="BB95" s="19"/>
      <c r="BC95" s="19"/>
      <c r="BD95" s="19"/>
      <c r="BE95" s="19"/>
      <c r="CS95" s="317"/>
      <c r="CV95" s="216">
        <v>1</v>
      </c>
    </row>
    <row r="96" spans="2:100" ht="24" customHeight="1">
      <c r="B96" s="317"/>
      <c r="C96" s="317"/>
      <c r="D96" s="178" t="s">
        <v>43</v>
      </c>
      <c r="E96" s="330" t="str">
        <f>E98</f>
        <v>N.Nom de votre recette.Avec alcool.Before dinner.Verre Tumbler(s)</v>
      </c>
      <c r="F96" s="505">
        <f>F98</f>
        <v>1</v>
      </c>
      <c r="G96" s="316"/>
      <c r="H96" s="506" t="s">
        <v>392</v>
      </c>
      <c r="I96" s="327"/>
      <c r="J96" s="327"/>
      <c r="K96" s="327"/>
      <c r="L96" s="327"/>
      <c r="M96" s="3733" t="str">
        <f>E98&amp;"  intensité"&amp;" "&amp;J97&amp;" "&amp;"coût"&amp;L97&amp;" "&amp;" "&amp;I93</f>
        <v>N.Nom de votre recette.Avec alcool.Before dinner.Verre Tumbler(s)  intensité ** coût**  Couleur : ?</v>
      </c>
      <c r="N96" s="3734"/>
      <c r="Y96" s="317"/>
      <c r="AC96" s="212"/>
      <c r="AD96" s="214"/>
      <c r="AE96" s="215"/>
      <c r="AF96" s="215"/>
      <c r="AG96" s="215"/>
      <c r="AH96" s="423"/>
      <c r="AI96" s="414"/>
      <c r="AJ96" s="415"/>
      <c r="AK96" s="212"/>
      <c r="AL96" s="3839" t="s">
        <v>1282</v>
      </c>
      <c r="AM96" s="3840" t="s">
        <v>1105</v>
      </c>
      <c r="AN96" s="3840"/>
      <c r="AO96" s="3840"/>
      <c r="AP96" s="3840"/>
      <c r="AQ96" s="3841"/>
      <c r="AS96" s="32"/>
      <c r="AT96" s="135" t="s">
        <v>401</v>
      </c>
      <c r="AU96" s="29"/>
      <c r="AV96" s="19"/>
      <c r="AW96" s="19"/>
      <c r="AX96" s="19"/>
      <c r="AY96" s="19"/>
      <c r="AZ96" s="19"/>
      <c r="BA96" s="19"/>
      <c r="BB96" s="19"/>
      <c r="BC96" s="19"/>
      <c r="BD96" s="19"/>
      <c r="BE96" s="19"/>
      <c r="CS96" s="317"/>
      <c r="CV96" s="216">
        <v>1</v>
      </c>
    </row>
    <row r="97" spans="2:100" ht="24" customHeight="1">
      <c r="B97" s="317"/>
      <c r="C97" s="317"/>
      <c r="D97" s="178" t="s">
        <v>37</v>
      </c>
      <c r="E97" s="330" t="str">
        <f>E98</f>
        <v>N.Nom de votre recette.Avec alcool.Before dinner.Verre Tumbler(s)</v>
      </c>
      <c r="F97" s="330">
        <f>F98</f>
        <v>1</v>
      </c>
      <c r="G97" s="316"/>
      <c r="H97" s="507">
        <v>24</v>
      </c>
      <c r="I97" s="3640" t="s">
        <v>1882</v>
      </c>
      <c r="J97" s="3641" t="s">
        <v>305</v>
      </c>
      <c r="K97" s="3640" t="s">
        <v>1883</v>
      </c>
      <c r="L97" s="3641" t="s">
        <v>305</v>
      </c>
      <c r="M97" s="3733"/>
      <c r="N97" s="3734"/>
      <c r="Y97" s="317"/>
      <c r="AC97" s="212"/>
      <c r="AD97" s="214"/>
      <c r="AE97" s="215"/>
      <c r="AF97" s="215"/>
      <c r="AG97" s="215"/>
      <c r="AH97" s="423"/>
      <c r="AI97" s="414"/>
      <c r="AJ97" s="415"/>
      <c r="AK97" s="212"/>
      <c r="AL97" s="3839"/>
      <c r="AM97" s="3840"/>
      <c r="AN97" s="3840"/>
      <c r="AO97" s="3840"/>
      <c r="AP97" s="3840"/>
      <c r="AQ97" s="3841"/>
      <c r="AS97" s="32"/>
      <c r="AT97" s="135" t="s">
        <v>403</v>
      </c>
      <c r="AU97" s="29"/>
      <c r="AV97" s="19"/>
      <c r="AW97" s="19"/>
      <c r="AX97" s="19"/>
      <c r="AY97" s="19"/>
      <c r="AZ97" s="19"/>
      <c r="BA97" s="19"/>
      <c r="BB97" s="19"/>
      <c r="BC97" s="19"/>
      <c r="BD97" s="19"/>
      <c r="BE97" s="19"/>
      <c r="CS97" s="317"/>
      <c r="CV97" s="216">
        <v>1</v>
      </c>
    </row>
    <row r="98" spans="2:100" ht="24" customHeight="1">
      <c r="B98" s="317"/>
      <c r="C98" s="317"/>
      <c r="D98" s="178" t="s">
        <v>37</v>
      </c>
      <c r="E98" s="3642" t="str">
        <f>UPPER(LEFT(K91,1))&amp;"."&amp;UPPER(LEFT(K91,1))&amp;LOWER(MID(K91,2,999))&amp;"."&amp;UPPER(LEFT(I91,1))&amp;LOWER(MID(I91,2,999))&amp;"."&amp;UPPER(LEFT(I92,1))&amp;LOWER(MID(I92,2,999))&amp;"."&amp;"Verre "&amp;UPPER(LEFT(J95,1))&amp;LOWER(MID(J95,2,999))</f>
        <v>N.Nom de votre recette.Avec alcool.Before dinner.Verre Tumbler(s)</v>
      </c>
      <c r="F98" s="3643">
        <f>I95</f>
        <v>1</v>
      </c>
      <c r="G98" s="3644" t="str">
        <f>J95</f>
        <v>tumbler(s)</v>
      </c>
      <c r="H98" s="182" t="s">
        <v>41</v>
      </c>
      <c r="I98" s="182" t="s">
        <v>42</v>
      </c>
      <c r="J98" s="182" t="s">
        <v>103</v>
      </c>
      <c r="K98" s="182" t="s">
        <v>104</v>
      </c>
      <c r="L98" s="182" t="s">
        <v>105</v>
      </c>
      <c r="M98" s="182" t="s">
        <v>106</v>
      </c>
      <c r="N98" s="183" t="s">
        <v>107</v>
      </c>
      <c r="Y98" s="317"/>
      <c r="AC98" s="212"/>
      <c r="AD98" s="214"/>
      <c r="AE98" s="215"/>
      <c r="AF98" s="215"/>
      <c r="AG98" s="215"/>
      <c r="AH98" s="423"/>
      <c r="AI98" s="414"/>
      <c r="AJ98" s="415"/>
      <c r="AK98" s="212"/>
      <c r="AL98" s="463" t="s">
        <v>973</v>
      </c>
      <c r="AM98" s="407"/>
      <c r="AN98" s="407"/>
      <c r="AO98" s="407"/>
      <c r="AP98" s="5"/>
      <c r="AQ98" s="28"/>
      <c r="AS98" s="32"/>
      <c r="AT98" s="135"/>
      <c r="AU98" s="29"/>
      <c r="AV98" s="19"/>
      <c r="AW98" s="19"/>
      <c r="AX98" s="19"/>
      <c r="AY98" s="19"/>
      <c r="AZ98" s="19"/>
      <c r="BA98" s="19"/>
      <c r="BB98" s="19"/>
      <c r="BC98" s="19"/>
      <c r="BD98" s="19"/>
      <c r="BE98" s="19"/>
      <c r="CS98" s="317"/>
      <c r="CV98" s="216">
        <v>1</v>
      </c>
    </row>
    <row r="99" spans="2:100" ht="24" customHeight="1">
      <c r="B99" s="317"/>
      <c r="C99" s="317"/>
      <c r="D99" s="178" t="s">
        <v>43</v>
      </c>
      <c r="E99" s="330" t="str">
        <f>E98</f>
        <v>N.Nom de votre recette.Avec alcool.Before dinner.Verre Tumbler(s)</v>
      </c>
      <c r="F99" s="330">
        <f>F98</f>
        <v>1</v>
      </c>
      <c r="G99" s="179" t="str">
        <f>G98</f>
        <v>tumbler(s)</v>
      </c>
      <c r="H99" s="184"/>
      <c r="I99" s="3735" t="s">
        <v>1431</v>
      </c>
      <c r="J99" s="3737" t="s">
        <v>1432</v>
      </c>
      <c r="K99" s="3739" t="s">
        <v>1434</v>
      </c>
      <c r="L99" s="3741" t="s">
        <v>1433</v>
      </c>
      <c r="M99" s="3743" t="s">
        <v>1881</v>
      </c>
      <c r="N99" s="315" t="s">
        <v>374</v>
      </c>
      <c r="Y99" s="317"/>
      <c r="AC99" s="212"/>
      <c r="AD99" s="214"/>
      <c r="AE99" s="215"/>
      <c r="AF99" s="215"/>
      <c r="AG99" s="215"/>
      <c r="AH99" s="423"/>
      <c r="AI99" s="414"/>
      <c r="AJ99" s="415"/>
      <c r="AK99" s="212"/>
      <c r="AL99" s="406"/>
      <c r="AM99" s="407"/>
      <c r="AN99" s="407"/>
      <c r="AO99" s="407"/>
      <c r="AP99" s="5"/>
      <c r="AQ99" s="28"/>
      <c r="AS99" s="5"/>
      <c r="AT99" s="67" t="s">
        <v>406</v>
      </c>
      <c r="AU99" s="29"/>
      <c r="AV99" s="19"/>
      <c r="AW99" s="19"/>
      <c r="AX99" s="19"/>
      <c r="AY99" s="19"/>
      <c r="AZ99" s="19"/>
      <c r="BA99" s="19"/>
      <c r="BB99" s="19"/>
      <c r="BC99" s="19"/>
      <c r="BD99" s="19"/>
      <c r="BE99" s="19"/>
      <c r="CS99" s="317"/>
      <c r="CV99" s="216">
        <v>1</v>
      </c>
    </row>
    <row r="100" spans="2:100" ht="24" customHeight="1">
      <c r="B100" s="317"/>
      <c r="C100" s="317"/>
      <c r="D100" s="178" t="s">
        <v>43</v>
      </c>
      <c r="E100" s="330" t="str">
        <f>E98</f>
        <v>N.Nom de votre recette.Avec alcool.Before dinner.Verre Tumbler(s)</v>
      </c>
      <c r="F100" s="330">
        <f>F98</f>
        <v>1</v>
      </c>
      <c r="G100" s="179" t="str">
        <f>G98</f>
        <v>tumbler(s)</v>
      </c>
      <c r="H100" s="188"/>
      <c r="I100" s="3736"/>
      <c r="J100" s="3738"/>
      <c r="K100" s="3740"/>
      <c r="L100" s="3742"/>
      <c r="M100" s="3744"/>
      <c r="N100" s="185" t="s">
        <v>1297</v>
      </c>
      <c r="Y100" s="317"/>
      <c r="AC100" s="212"/>
      <c r="AD100" s="214"/>
      <c r="AE100" s="215"/>
      <c r="AF100" s="215"/>
      <c r="AG100" s="215"/>
      <c r="AH100" s="423"/>
      <c r="AI100" s="414"/>
      <c r="AJ100" s="415"/>
      <c r="AK100" s="212"/>
      <c r="AL100" s="406"/>
      <c r="AM100" s="407"/>
      <c r="AN100" s="407"/>
      <c r="AO100" s="407"/>
      <c r="AP100" s="5"/>
      <c r="AQ100" s="28"/>
      <c r="AS100" s="5"/>
      <c r="AT100" s="3126" t="s">
        <v>410</v>
      </c>
      <c r="AU100" s="29"/>
      <c r="AV100" s="19"/>
      <c r="AW100" s="19"/>
      <c r="AX100" s="19"/>
      <c r="AY100" s="19"/>
      <c r="AZ100" s="19"/>
      <c r="BA100" s="19"/>
      <c r="BB100" s="19"/>
      <c r="BC100" s="19"/>
      <c r="BD100" s="19"/>
      <c r="BE100" s="19"/>
      <c r="CS100" s="317"/>
      <c r="CV100" s="216">
        <v>1</v>
      </c>
    </row>
    <row r="101" spans="2:100" ht="24" customHeight="1">
      <c r="B101" s="317"/>
      <c r="C101" s="317"/>
      <c r="D101" s="178" t="s">
        <v>43</v>
      </c>
      <c r="E101" s="330" t="str">
        <f>E98</f>
        <v>N.Nom de votre recette.Avec alcool.Before dinner.Verre Tumbler(s)</v>
      </c>
      <c r="F101" s="330">
        <f>F98</f>
        <v>1</v>
      </c>
      <c r="G101" s="179" t="str">
        <f>G98</f>
        <v>tumbler(s)</v>
      </c>
      <c r="H101" s="3134"/>
      <c r="I101" s="62"/>
      <c r="J101" s="508"/>
      <c r="K101" s="515"/>
      <c r="L101" s="516"/>
      <c r="M101" s="512">
        <v>1</v>
      </c>
      <c r="N101" s="2773"/>
      <c r="Y101" s="317"/>
      <c r="AC101" s="212"/>
      <c r="AD101" s="214"/>
      <c r="AE101" s="215"/>
      <c r="AF101" s="215"/>
      <c r="AG101" s="215"/>
      <c r="AH101" s="423"/>
      <c r="AI101" s="414"/>
      <c r="AJ101" s="415"/>
      <c r="AK101" s="212"/>
      <c r="AL101" s="406"/>
      <c r="AM101" s="407"/>
      <c r="AN101" s="407"/>
      <c r="AO101" s="407"/>
      <c r="AP101" s="5"/>
      <c r="AQ101" s="28"/>
      <c r="AS101" s="5"/>
      <c r="AT101" s="3126" t="s">
        <v>412</v>
      </c>
      <c r="AU101" s="29"/>
      <c r="AV101" s="19"/>
      <c r="AW101" s="19"/>
      <c r="AX101" s="19"/>
      <c r="AY101" s="19"/>
      <c r="AZ101" s="19"/>
      <c r="BA101" s="19"/>
      <c r="BB101" s="19"/>
      <c r="BC101" s="19"/>
      <c r="BD101" s="19"/>
      <c r="BE101" s="19"/>
      <c r="CS101" s="317"/>
      <c r="CV101" s="216">
        <v>1</v>
      </c>
    </row>
    <row r="102" spans="2:100" ht="24" customHeight="1">
      <c r="B102" s="317"/>
      <c r="C102" s="317"/>
      <c r="D102" s="187" t="str">
        <f t="shared" ref="D102:D112" si="16">IF(N102&lt;&gt;"","A","►")</f>
        <v>►</v>
      </c>
      <c r="E102" s="330" t="str">
        <f>E98</f>
        <v>N.Nom de votre recette.Avec alcool.Before dinner.Verre Tumbler(s)</v>
      </c>
      <c r="F102" s="330">
        <f>F98</f>
        <v>1</v>
      </c>
      <c r="G102" s="179" t="str">
        <f>G98</f>
        <v>tumbler(s)</v>
      </c>
      <c r="H102" s="3134"/>
      <c r="I102" s="62"/>
      <c r="J102" s="508"/>
      <c r="K102" s="510"/>
      <c r="L102" s="511"/>
      <c r="M102" s="512">
        <v>1</v>
      </c>
      <c r="N102" s="2773"/>
      <c r="Y102" s="317"/>
      <c r="AC102" s="212"/>
      <c r="AD102" s="214"/>
      <c r="AE102" s="215"/>
      <c r="AF102" s="215"/>
      <c r="AG102" s="215"/>
      <c r="AH102" s="423"/>
      <c r="AI102" s="414"/>
      <c r="AJ102" s="415"/>
      <c r="AK102" s="212"/>
      <c r="AL102" s="432" t="s">
        <v>1425</v>
      </c>
      <c r="AM102" s="433" t="s">
        <v>1426</v>
      </c>
      <c r="AN102" s="407"/>
      <c r="AO102" s="407"/>
      <c r="AP102" s="5"/>
      <c r="AQ102" s="28"/>
      <c r="AS102" s="5"/>
      <c r="AT102" s="3126"/>
      <c r="AU102" s="29"/>
      <c r="AV102" s="19"/>
      <c r="AW102" s="19"/>
      <c r="AX102" s="19"/>
      <c r="AY102" s="19"/>
      <c r="AZ102" s="19"/>
      <c r="BA102" s="19"/>
      <c r="BB102" s="19"/>
      <c r="BC102" s="19"/>
      <c r="BD102" s="19"/>
      <c r="BE102" s="19"/>
      <c r="CS102" s="317"/>
      <c r="CV102" s="216">
        <v>1</v>
      </c>
    </row>
    <row r="103" spans="2:100" ht="24" customHeight="1">
      <c r="B103" s="317"/>
      <c r="C103" s="317"/>
      <c r="D103" s="187" t="str">
        <f t="shared" si="16"/>
        <v>►</v>
      </c>
      <c r="E103" s="330" t="str">
        <f>E98</f>
        <v>N.Nom de votre recette.Avec alcool.Before dinner.Verre Tumbler(s)</v>
      </c>
      <c r="F103" s="330">
        <f>F98</f>
        <v>1</v>
      </c>
      <c r="G103" s="179" t="str">
        <f>G98</f>
        <v>tumbler(s)</v>
      </c>
      <c r="H103" s="3134"/>
      <c r="I103" s="62"/>
      <c r="J103" s="508"/>
      <c r="K103" s="510"/>
      <c r="L103" s="511"/>
      <c r="M103" s="512">
        <v>1</v>
      </c>
      <c r="N103" s="2773"/>
      <c r="Y103" s="317"/>
      <c r="AC103" s="212"/>
      <c r="AD103" s="214"/>
      <c r="AE103" s="215"/>
      <c r="AF103" s="215"/>
      <c r="AG103" s="215"/>
      <c r="AH103" s="423"/>
      <c r="AI103" s="414"/>
      <c r="AJ103" s="415"/>
      <c r="AK103" s="212"/>
      <c r="AL103" s="435" t="s">
        <v>1427</v>
      </c>
      <c r="AM103" s="407"/>
      <c r="AN103" s="407"/>
      <c r="AO103" s="407"/>
      <c r="AP103" s="5"/>
      <c r="AQ103" s="28"/>
      <c r="AS103" s="5"/>
      <c r="AT103" s="3128" t="s">
        <v>417</v>
      </c>
      <c r="AU103" s="29"/>
      <c r="AV103" s="19"/>
      <c r="AW103" s="19"/>
      <c r="AX103" s="19"/>
      <c r="AY103" s="19"/>
      <c r="AZ103" s="19"/>
      <c r="BA103" s="19"/>
      <c r="BB103" s="19"/>
      <c r="BC103" s="19"/>
      <c r="BD103" s="19"/>
      <c r="BE103" s="19"/>
      <c r="CS103" s="317"/>
      <c r="CV103" s="216">
        <v>1</v>
      </c>
    </row>
    <row r="104" spans="2:100" ht="24" customHeight="1">
      <c r="B104" s="317"/>
      <c r="C104" s="317"/>
      <c r="D104" s="187" t="str">
        <f t="shared" si="16"/>
        <v>►</v>
      </c>
      <c r="E104" s="330" t="str">
        <f>E98</f>
        <v>N.Nom de votre recette.Avec alcool.Before dinner.Verre Tumbler(s)</v>
      </c>
      <c r="F104" s="330">
        <f>F98</f>
        <v>1</v>
      </c>
      <c r="G104" s="179" t="str">
        <f>G98</f>
        <v>tumbler(s)</v>
      </c>
      <c r="H104" s="3134"/>
      <c r="I104" s="62"/>
      <c r="J104" s="508"/>
      <c r="K104" s="510"/>
      <c r="L104" s="511"/>
      <c r="M104" s="512">
        <v>1</v>
      </c>
      <c r="N104" s="2773"/>
      <c r="Y104" s="317"/>
      <c r="AC104" s="212"/>
      <c r="AD104" s="214"/>
      <c r="AE104" s="215"/>
      <c r="AF104" s="215"/>
      <c r="AG104" s="215"/>
      <c r="AH104" s="423"/>
      <c r="AI104" s="414"/>
      <c r="AJ104" s="415"/>
      <c r="AK104" s="212"/>
      <c r="AL104" s="431"/>
      <c r="AM104" s="407"/>
      <c r="AN104" s="407"/>
      <c r="AO104" s="407"/>
      <c r="AP104" s="5"/>
      <c r="AQ104" s="28"/>
      <c r="AS104" s="5"/>
      <c r="AT104" s="42" t="s">
        <v>419</v>
      </c>
      <c r="AU104" s="29"/>
      <c r="AV104" s="19"/>
      <c r="AW104" s="19"/>
      <c r="AX104" s="19"/>
      <c r="AY104" s="19"/>
      <c r="AZ104" s="19"/>
      <c r="BA104" s="19"/>
      <c r="BB104" s="19"/>
      <c r="BC104" s="19"/>
      <c r="BD104" s="19"/>
      <c r="BE104" s="19"/>
      <c r="CS104" s="317"/>
      <c r="CV104" s="216">
        <v>1</v>
      </c>
    </row>
    <row r="105" spans="2:100" ht="24" customHeight="1">
      <c r="B105" s="317"/>
      <c r="C105" s="317"/>
      <c r="D105" s="187" t="str">
        <f t="shared" si="16"/>
        <v>►</v>
      </c>
      <c r="E105" s="330" t="str">
        <f>E98</f>
        <v>N.Nom de votre recette.Avec alcool.Before dinner.Verre Tumbler(s)</v>
      </c>
      <c r="F105" s="330">
        <f>F98</f>
        <v>1</v>
      </c>
      <c r="G105" s="179" t="str">
        <f>G98</f>
        <v>tumbler(s)</v>
      </c>
      <c r="H105" s="3134"/>
      <c r="I105" s="62"/>
      <c r="J105" s="508"/>
      <c r="K105" s="510"/>
      <c r="L105" s="511"/>
      <c r="M105" s="512">
        <v>1</v>
      </c>
      <c r="N105" s="2773"/>
      <c r="Y105" s="317"/>
      <c r="AC105" s="212"/>
      <c r="AD105" s="214"/>
      <c r="AE105" s="215"/>
      <c r="AF105" s="215"/>
      <c r="AG105" s="215"/>
      <c r="AH105" s="423"/>
      <c r="AI105" s="414"/>
      <c r="AJ105" s="415"/>
      <c r="AK105" s="212"/>
      <c r="AL105" s="429" t="s">
        <v>754</v>
      </c>
      <c r="AM105" s="428"/>
      <c r="AN105" s="428"/>
      <c r="AO105" s="428"/>
      <c r="AP105" s="5"/>
      <c r="AQ105" s="28"/>
      <c r="AS105" s="5"/>
      <c r="AT105" s="67" t="s">
        <v>422</v>
      </c>
      <c r="AU105" s="29"/>
      <c r="AV105" s="19"/>
      <c r="AW105" s="19"/>
      <c r="AX105" s="19"/>
      <c r="AY105" s="19"/>
      <c r="AZ105" s="19"/>
      <c r="BA105" s="19"/>
      <c r="BB105" s="19"/>
      <c r="BC105" s="19"/>
      <c r="BD105" s="19"/>
      <c r="BE105" s="19"/>
      <c r="CS105" s="317"/>
      <c r="CV105" s="216">
        <v>1</v>
      </c>
    </row>
    <row r="106" spans="2:100" ht="24" customHeight="1">
      <c r="B106" s="317"/>
      <c r="C106" s="317"/>
      <c r="D106" s="187" t="str">
        <f t="shared" si="16"/>
        <v>►</v>
      </c>
      <c r="E106" s="330" t="str">
        <f>E98</f>
        <v>N.Nom de votre recette.Avec alcool.Before dinner.Verre Tumbler(s)</v>
      </c>
      <c r="F106" s="330">
        <f>F98</f>
        <v>1</v>
      </c>
      <c r="G106" s="179" t="str">
        <f>G98</f>
        <v>tumbler(s)</v>
      </c>
      <c r="H106" s="3134"/>
      <c r="I106" s="62"/>
      <c r="J106" s="508"/>
      <c r="K106" s="510"/>
      <c r="L106" s="511"/>
      <c r="M106" s="512">
        <v>1</v>
      </c>
      <c r="N106" s="2773"/>
      <c r="Y106" s="317"/>
      <c r="AC106" s="212"/>
      <c r="AD106" s="214"/>
      <c r="AE106" s="215"/>
      <c r="AF106" s="215"/>
      <c r="AG106" s="215"/>
      <c r="AH106" s="423"/>
      <c r="AI106" s="414"/>
      <c r="AJ106" s="415"/>
      <c r="AK106" s="212"/>
      <c r="AL106" s="464">
        <f ca="1">CELL("largeur",AL106)</f>
        <v>11</v>
      </c>
      <c r="AM106" s="428" t="s">
        <v>756</v>
      </c>
      <c r="AN106" s="428"/>
      <c r="AO106" s="428"/>
      <c r="AP106" s="5"/>
      <c r="AQ106" s="28"/>
      <c r="AS106" s="32"/>
      <c r="AT106" s="39" t="s">
        <v>430</v>
      </c>
      <c r="AU106" s="29"/>
      <c r="AV106" s="19"/>
      <c r="AW106" s="19"/>
      <c r="AX106" s="19"/>
      <c r="AY106" s="19"/>
      <c r="AZ106" s="19"/>
      <c r="BA106" s="19"/>
      <c r="BB106" s="19"/>
      <c r="BC106" s="19"/>
      <c r="BD106" s="32"/>
      <c r="BE106" s="32"/>
      <c r="CS106" s="317"/>
      <c r="CV106" s="216">
        <v>1</v>
      </c>
    </row>
    <row r="107" spans="2:100" ht="24" customHeight="1" thickBot="1">
      <c r="B107" s="317"/>
      <c r="C107" s="317"/>
      <c r="D107" s="187" t="str">
        <f t="shared" si="16"/>
        <v>►</v>
      </c>
      <c r="E107" s="330" t="str">
        <f>E98</f>
        <v>N.Nom de votre recette.Avec alcool.Before dinner.Verre Tumbler(s)</v>
      </c>
      <c r="F107" s="330">
        <f>F98</f>
        <v>1</v>
      </c>
      <c r="G107" s="179" t="str">
        <f>G98</f>
        <v>tumbler(s)</v>
      </c>
      <c r="H107" s="3134"/>
      <c r="I107" s="62"/>
      <c r="J107" s="508"/>
      <c r="K107" s="510"/>
      <c r="L107" s="511"/>
      <c r="M107" s="512">
        <v>1</v>
      </c>
      <c r="N107" s="2773"/>
      <c r="Y107" s="317"/>
      <c r="AC107" s="212"/>
      <c r="AD107" s="214"/>
      <c r="AE107" s="215"/>
      <c r="AF107" s="215"/>
      <c r="AG107" s="215"/>
      <c r="AH107" s="423"/>
      <c r="AI107" s="414"/>
      <c r="AJ107" s="415"/>
      <c r="AK107" s="212"/>
      <c r="AL107" s="465">
        <v>19</v>
      </c>
      <c r="AM107" s="428" t="s">
        <v>755</v>
      </c>
      <c r="AN107" s="428"/>
      <c r="AO107" s="428"/>
      <c r="AP107" s="5"/>
      <c r="AQ107" s="28"/>
      <c r="AS107"/>
      <c r="AT107" s="39" t="s">
        <v>433</v>
      </c>
      <c r="AU107" s="29"/>
      <c r="AV107" s="19"/>
      <c r="AW107" s="19"/>
      <c r="AX107" s="19"/>
      <c r="AY107" s="19"/>
      <c r="AZ107" s="19"/>
      <c r="BA107" s="19"/>
      <c r="BB107" s="19"/>
      <c r="BC107" s="19"/>
      <c r="BD107"/>
      <c r="BE107"/>
      <c r="CS107" s="317"/>
      <c r="CV107" s="216">
        <v>1</v>
      </c>
    </row>
    <row r="108" spans="2:100" ht="24" customHeight="1">
      <c r="B108" s="317"/>
      <c r="C108" s="317"/>
      <c r="D108" s="187" t="str">
        <f t="shared" si="16"/>
        <v>►</v>
      </c>
      <c r="E108" s="330" t="str">
        <f>E98</f>
        <v>N.Nom de votre recette.Avec alcool.Before dinner.Verre Tumbler(s)</v>
      </c>
      <c r="F108" s="330">
        <f>F98</f>
        <v>1</v>
      </c>
      <c r="G108" s="179" t="str">
        <f>G98</f>
        <v>tumbler(s)</v>
      </c>
      <c r="H108" s="3134"/>
      <c r="I108" s="62"/>
      <c r="J108" s="508"/>
      <c r="K108" s="510"/>
      <c r="L108" s="511"/>
      <c r="M108" s="512">
        <v>1</v>
      </c>
      <c r="N108" s="2773"/>
      <c r="Y108" s="317"/>
      <c r="AC108" s="212"/>
      <c r="AD108" s="214"/>
      <c r="AE108" s="215"/>
      <c r="AF108" s="215"/>
      <c r="AG108" s="215"/>
      <c r="AH108" s="423"/>
      <c r="AI108" s="414"/>
      <c r="AJ108" s="415"/>
      <c r="AK108" s="212"/>
      <c r="AL108" s="429" t="s">
        <v>757</v>
      </c>
      <c r="AM108" s="428"/>
      <c r="AN108" s="428"/>
      <c r="AO108" s="428"/>
      <c r="AP108" s="5"/>
      <c r="AQ108" s="28"/>
      <c r="AS108" s="5"/>
      <c r="AT108" s="42" t="s">
        <v>437</v>
      </c>
      <c r="AU108" s="29"/>
      <c r="AV108" s="19"/>
      <c r="AW108" s="19"/>
      <c r="AX108" s="19"/>
      <c r="AY108" s="19"/>
      <c r="AZ108" s="19"/>
      <c r="BA108" s="19"/>
      <c r="BB108" s="19"/>
      <c r="BC108" s="19"/>
      <c r="BD108" s="19"/>
      <c r="BE108" s="19"/>
      <c r="CS108" s="317"/>
      <c r="CV108" s="216">
        <v>1</v>
      </c>
    </row>
    <row r="109" spans="2:100" ht="24" customHeight="1">
      <c r="B109" s="317"/>
      <c r="C109" s="317"/>
      <c r="D109" s="187" t="str">
        <f t="shared" si="16"/>
        <v>►</v>
      </c>
      <c r="E109" s="330" t="str">
        <f>E98</f>
        <v>N.Nom de votre recette.Avec alcool.Before dinner.Verre Tumbler(s)</v>
      </c>
      <c r="F109" s="330">
        <f>F98</f>
        <v>1</v>
      </c>
      <c r="G109" s="179" t="str">
        <f>G98</f>
        <v>tumbler(s)</v>
      </c>
      <c r="H109" s="3134"/>
      <c r="I109" s="62"/>
      <c r="J109" s="508"/>
      <c r="K109" s="510"/>
      <c r="L109" s="511"/>
      <c r="M109" s="512">
        <v>1</v>
      </c>
      <c r="N109" s="2773"/>
      <c r="Y109" s="317"/>
      <c r="AC109" s="212"/>
      <c r="AD109" s="214"/>
      <c r="AE109" s="215"/>
      <c r="AF109" s="215"/>
      <c r="AG109" s="215"/>
      <c r="AH109" s="423"/>
      <c r="AI109" s="414"/>
      <c r="AJ109" s="415"/>
      <c r="AK109" s="212"/>
      <c r="AL109" s="429" t="s">
        <v>758</v>
      </c>
      <c r="AM109" s="428"/>
      <c r="AN109" s="428"/>
      <c r="AO109" s="428"/>
      <c r="AP109" s="5"/>
      <c r="AQ109" s="28"/>
      <c r="AS109" s="5"/>
      <c r="AT109" s="231" t="s">
        <v>440</v>
      </c>
      <c r="AU109" s="29"/>
      <c r="AV109" s="19"/>
      <c r="AW109" s="19"/>
      <c r="AX109" s="19"/>
      <c r="AY109" s="19"/>
      <c r="AZ109" s="19"/>
      <c r="BA109" s="19"/>
      <c r="BB109" s="19"/>
      <c r="BC109" s="19"/>
      <c r="BD109" s="19"/>
      <c r="BE109" s="19"/>
      <c r="CS109" s="317"/>
      <c r="CV109" s="216">
        <v>1</v>
      </c>
    </row>
    <row r="110" spans="2:100" ht="24" customHeight="1">
      <c r="B110" s="317"/>
      <c r="C110" s="317"/>
      <c r="D110" s="187" t="str">
        <f t="shared" si="16"/>
        <v>►</v>
      </c>
      <c r="E110" s="330" t="str">
        <f>E98</f>
        <v>N.Nom de votre recette.Avec alcool.Before dinner.Verre Tumbler(s)</v>
      </c>
      <c r="F110" s="330">
        <f>F98</f>
        <v>1</v>
      </c>
      <c r="G110" s="179" t="str">
        <f>G98</f>
        <v>tumbler(s)</v>
      </c>
      <c r="H110" s="3134"/>
      <c r="I110" s="62"/>
      <c r="J110" s="508"/>
      <c r="K110" s="510"/>
      <c r="L110" s="511"/>
      <c r="M110" s="512">
        <v>1</v>
      </c>
      <c r="N110" s="2773"/>
      <c r="Y110" s="317"/>
      <c r="AC110" s="212"/>
      <c r="AD110" s="214"/>
      <c r="AE110" s="215"/>
      <c r="AF110" s="215"/>
      <c r="AG110" s="215"/>
      <c r="AH110" s="423"/>
      <c r="AI110" s="414"/>
      <c r="AJ110" s="415"/>
      <c r="AK110" s="212"/>
      <c r="AL110" s="429" t="s">
        <v>1428</v>
      </c>
      <c r="AM110" s="7"/>
      <c r="AN110" s="7"/>
      <c r="AO110" s="7"/>
      <c r="AP110" s="5"/>
      <c r="AQ110" s="28"/>
      <c r="AS110" s="5"/>
      <c r="AT110" s="39" t="s">
        <v>443</v>
      </c>
      <c r="AU110" s="29"/>
      <c r="AV110" s="19"/>
      <c r="AW110" s="19"/>
      <c r="AX110" s="19"/>
      <c r="AY110" s="19"/>
      <c r="AZ110" s="19"/>
      <c r="BA110" s="19"/>
      <c r="BB110" s="19"/>
      <c r="BC110" s="19"/>
      <c r="BD110" s="19"/>
      <c r="BE110" s="19"/>
      <c r="CS110" s="317"/>
      <c r="CV110" s="216">
        <v>1</v>
      </c>
    </row>
    <row r="111" spans="2:100" ht="24" customHeight="1">
      <c r="B111" s="317"/>
      <c r="C111" s="317"/>
      <c r="D111" s="187" t="str">
        <f t="shared" si="16"/>
        <v>►</v>
      </c>
      <c r="E111" s="330" t="str">
        <f>E98</f>
        <v>N.Nom de votre recette.Avec alcool.Before dinner.Verre Tumbler(s)</v>
      </c>
      <c r="F111" s="330">
        <f>F98</f>
        <v>1</v>
      </c>
      <c r="G111" s="179" t="str">
        <f>G98</f>
        <v>tumbler(s)</v>
      </c>
      <c r="H111" s="3134"/>
      <c r="I111" s="62"/>
      <c r="J111" s="508"/>
      <c r="K111" s="510"/>
      <c r="L111" s="511"/>
      <c r="M111" s="512">
        <v>1</v>
      </c>
      <c r="N111" s="2773"/>
      <c r="Y111" s="317"/>
      <c r="AC111" s="212"/>
      <c r="AD111" s="214"/>
      <c r="AE111" s="215"/>
      <c r="AF111" s="215"/>
      <c r="AG111" s="215"/>
      <c r="AH111" s="423"/>
      <c r="AI111" s="414"/>
      <c r="AJ111" s="415"/>
      <c r="AK111" s="212"/>
      <c r="AL111" s="440"/>
      <c r="AM111" s="7"/>
      <c r="AN111" s="7"/>
      <c r="AO111" s="7"/>
      <c r="AP111" s="5"/>
      <c r="AQ111" s="28"/>
      <c r="AS111" s="5"/>
      <c r="AT111" s="39" t="s">
        <v>444</v>
      </c>
      <c r="AU111" s="29"/>
      <c r="AV111" s="19"/>
      <c r="AW111" s="19"/>
      <c r="AX111" s="19"/>
      <c r="AY111" s="19"/>
      <c r="AZ111" s="19"/>
      <c r="BA111" s="19"/>
      <c r="BB111" s="19"/>
      <c r="BC111" s="19"/>
      <c r="BD111" s="19"/>
      <c r="BE111" s="19"/>
      <c r="CS111" s="317"/>
      <c r="CV111" s="216">
        <v>1</v>
      </c>
    </row>
    <row r="112" spans="2:100" ht="24" customHeight="1">
      <c r="B112" s="317"/>
      <c r="C112" s="317"/>
      <c r="D112" s="187" t="str">
        <f t="shared" si="16"/>
        <v>►</v>
      </c>
      <c r="E112" s="330" t="str">
        <f>E98</f>
        <v>N.Nom de votre recette.Avec alcool.Before dinner.Verre Tumbler(s)</v>
      </c>
      <c r="F112" s="330">
        <f>F98</f>
        <v>1</v>
      </c>
      <c r="G112" s="179" t="str">
        <f>G98</f>
        <v>tumbler(s)</v>
      </c>
      <c r="H112" s="3134"/>
      <c r="I112" s="62"/>
      <c r="J112" s="3645"/>
      <c r="K112" s="510"/>
      <c r="L112" s="511"/>
      <c r="M112" s="512">
        <v>1</v>
      </c>
      <c r="N112" s="2773"/>
      <c r="Y112" s="317"/>
      <c r="AC112" s="212"/>
      <c r="AD112" s="214"/>
      <c r="AE112" s="215"/>
      <c r="AF112" s="215"/>
      <c r="AG112" s="215"/>
      <c r="AH112" s="423"/>
      <c r="AI112" s="414"/>
      <c r="AJ112" s="415"/>
      <c r="AK112" s="212"/>
      <c r="AL112" s="441" t="s">
        <v>37</v>
      </c>
      <c r="AM112" s="407" t="s">
        <v>1429</v>
      </c>
      <c r="AN112" s="407"/>
      <c r="AO112" s="7"/>
      <c r="AP112" s="5"/>
      <c r="AQ112" s="28"/>
      <c r="AS112" s="5"/>
      <c r="AT112" s="39" t="s">
        <v>447</v>
      </c>
      <c r="AU112" s="29"/>
      <c r="AV112" s="19"/>
      <c r="AW112" s="19"/>
      <c r="AX112" s="19"/>
      <c r="AY112" s="19"/>
      <c r="AZ112" s="19"/>
      <c r="BA112" s="19"/>
      <c r="BB112" s="19"/>
      <c r="BC112" s="19"/>
      <c r="BD112" s="19"/>
      <c r="BE112" s="19"/>
      <c r="CS112" s="317"/>
      <c r="CV112" s="216">
        <v>1</v>
      </c>
    </row>
    <row r="113" spans="2:100" ht="24" customHeight="1" thickBot="1">
      <c r="B113" s="317"/>
      <c r="C113" s="317"/>
      <c r="D113" s="191" t="s">
        <v>43</v>
      </c>
      <c r="E113" s="341" t="str">
        <f>E98</f>
        <v>N.Nom de votre recette.Avec alcool.Before dinner.Verre Tumbler(s)</v>
      </c>
      <c r="F113" s="192">
        <f>F98</f>
        <v>1</v>
      </c>
      <c r="G113" s="193" t="str">
        <f>G98</f>
        <v>tumbler(s)</v>
      </c>
      <c r="H113" s="342"/>
      <c r="I113" s="217"/>
      <c r="J113" s="342"/>
      <c r="K113" s="342"/>
      <c r="L113" s="342"/>
      <c r="M113" s="342"/>
      <c r="N113" s="343"/>
      <c r="Y113" s="317"/>
      <c r="AC113" s="212"/>
      <c r="AD113" s="214"/>
      <c r="AE113" s="215"/>
      <c r="AF113" s="215"/>
      <c r="AG113" s="215"/>
      <c r="AH113" s="423"/>
      <c r="AI113" s="414"/>
      <c r="AJ113" s="415"/>
      <c r="AK113" s="212"/>
      <c r="AL113" s="406"/>
      <c r="AM113" s="407" t="s">
        <v>1430</v>
      </c>
      <c r="AN113" s="7"/>
      <c r="AO113" s="7"/>
      <c r="AP113" s="5"/>
      <c r="AQ113" s="28"/>
      <c r="AS113" s="5"/>
      <c r="AT113" s="39" t="s">
        <v>450</v>
      </c>
      <c r="AU113" s="29"/>
      <c r="AV113" s="19"/>
      <c r="AW113" s="19"/>
      <c r="AX113" s="19"/>
      <c r="AY113" s="19"/>
      <c r="AZ113" s="19"/>
      <c r="BA113" s="19"/>
      <c r="BB113" s="19"/>
      <c r="BC113" s="19"/>
      <c r="BD113" s="19"/>
      <c r="BE113" s="19"/>
      <c r="CS113" s="317"/>
      <c r="CV113" s="216">
        <v>1</v>
      </c>
    </row>
    <row r="114" spans="2:100" ht="24" customHeight="1">
      <c r="B114" s="317"/>
      <c r="C114" s="317"/>
      <c r="D114" s="203" t="s">
        <v>43</v>
      </c>
      <c r="E114" s="344" t="str">
        <f>E98</f>
        <v>N.Nom de votre recette.Avec alcool.Before dinner.Verre Tumbler(s)</v>
      </c>
      <c r="F114" s="344">
        <f>F98</f>
        <v>1</v>
      </c>
      <c r="G114" s="204" t="str">
        <f>G98</f>
        <v>tumbler(s)</v>
      </c>
      <c r="H114" s="205">
        <v>0</v>
      </c>
      <c r="I114" s="56" t="s">
        <v>733</v>
      </c>
      <c r="J114" s="44"/>
      <c r="K114" s="44"/>
      <c r="L114" s="44"/>
      <c r="M114" s="44"/>
      <c r="N114" s="237"/>
      <c r="Y114" s="317"/>
      <c r="AC114" s="212"/>
      <c r="AD114" s="214"/>
      <c r="AE114" s="215"/>
      <c r="AF114" s="215"/>
      <c r="AG114" s="215"/>
      <c r="AH114" s="423"/>
      <c r="AI114" s="414"/>
      <c r="AJ114" s="415"/>
      <c r="AK114" s="212"/>
      <c r="AL114" s="406"/>
      <c r="AM114" s="7"/>
      <c r="AN114" s="7"/>
      <c r="AO114" s="7"/>
      <c r="AP114" s="5"/>
      <c r="AQ114" s="28"/>
      <c r="AS114" s="5"/>
      <c r="AT114" s="231" t="s">
        <v>451</v>
      </c>
      <c r="AU114" s="29"/>
      <c r="AV114" s="19"/>
      <c r="AW114" s="19"/>
      <c r="AX114" s="19"/>
      <c r="AY114" s="19"/>
      <c r="AZ114" s="19"/>
      <c r="BA114" s="19"/>
      <c r="BB114" s="19"/>
      <c r="BC114" s="19"/>
      <c r="BD114" s="19"/>
      <c r="BE114" s="19"/>
      <c r="CS114" s="317"/>
      <c r="CV114" s="216">
        <v>1</v>
      </c>
    </row>
    <row r="115" spans="2:100" ht="24" customHeight="1">
      <c r="B115" s="317"/>
      <c r="C115" s="317"/>
      <c r="D115" s="203" t="s">
        <v>43</v>
      </c>
      <c r="E115" s="330" t="str">
        <f>E98</f>
        <v>N.Nom de votre recette.Avec alcool.Before dinner.Verre Tumbler(s)</v>
      </c>
      <c r="F115" s="330">
        <f>F98</f>
        <v>1</v>
      </c>
      <c r="G115" s="179" t="str">
        <f>G98</f>
        <v>tumbler(s)</v>
      </c>
      <c r="H115" s="207" t="str">
        <f>IF(ISBLANK(I115),"",MAX(H114:H114)+1)</f>
        <v/>
      </c>
      <c r="I115" s="133"/>
      <c r="J115" s="345"/>
      <c r="K115" s="345"/>
      <c r="L115" s="345"/>
      <c r="M115" s="345"/>
      <c r="N115" s="238" t="s">
        <v>838</v>
      </c>
      <c r="Y115" s="317"/>
      <c r="AC115" s="212"/>
      <c r="AD115" s="214"/>
      <c r="AE115" s="215"/>
      <c r="AF115" s="215"/>
      <c r="AG115" s="215"/>
      <c r="AH115" s="423"/>
      <c r="AI115" s="414"/>
      <c r="AJ115" s="415"/>
      <c r="AK115" s="212"/>
      <c r="AL115" s="442" t="s">
        <v>48</v>
      </c>
      <c r="AM115" s="443"/>
      <c r="AN115" s="7"/>
      <c r="AO115" s="7"/>
      <c r="AP115" s="5"/>
      <c r="AQ115" s="28"/>
      <c r="AS115" s="5"/>
      <c r="AT115" s="231" t="s">
        <v>454</v>
      </c>
      <c r="AU115" s="29"/>
      <c r="AV115" s="19"/>
      <c r="AW115" s="19"/>
      <c r="AX115" s="19"/>
      <c r="AY115" s="19"/>
      <c r="AZ115" s="19"/>
      <c r="BA115" s="19"/>
      <c r="BB115" s="19"/>
      <c r="BC115" s="19"/>
      <c r="BD115" s="19"/>
      <c r="BE115" s="19"/>
      <c r="CS115" s="317"/>
      <c r="CV115" s="216">
        <v>1</v>
      </c>
    </row>
    <row r="116" spans="2:100" ht="24" customHeight="1">
      <c r="B116" s="317"/>
      <c r="C116" s="317"/>
      <c r="D116" s="206" t="s">
        <v>43</v>
      </c>
      <c r="E116" s="330" t="str">
        <f>E98</f>
        <v>N.Nom de votre recette.Avec alcool.Before dinner.Verre Tumbler(s)</v>
      </c>
      <c r="F116" s="330">
        <f>F98</f>
        <v>1</v>
      </c>
      <c r="G116" s="179" t="str">
        <f>G98</f>
        <v>tumbler(s)</v>
      </c>
      <c r="H116" s="207" t="str">
        <f>IF(ISBLANK(I116),"",MAX(H114:H115)+1)</f>
        <v/>
      </c>
      <c r="I116" s="133"/>
      <c r="J116" s="345"/>
      <c r="K116" s="345"/>
      <c r="L116" s="345"/>
      <c r="M116" s="345"/>
      <c r="N116" s="239"/>
      <c r="Y116" s="317"/>
      <c r="AC116" s="212"/>
      <c r="AD116" s="214"/>
      <c r="AE116" s="215"/>
      <c r="AF116" s="215"/>
      <c r="AG116" s="215"/>
      <c r="AH116" s="423"/>
      <c r="AI116" s="414"/>
      <c r="AJ116" s="415"/>
      <c r="AK116" s="212"/>
      <c r="AL116" s="444" t="s">
        <v>53</v>
      </c>
      <c r="AM116" s="445"/>
      <c r="AN116" s="7"/>
      <c r="AO116" s="7"/>
      <c r="AP116" s="5"/>
      <c r="AQ116" s="28"/>
      <c r="AS116" s="5"/>
      <c r="AT116" s="231" t="s">
        <v>457</v>
      </c>
      <c r="AU116" s="29"/>
      <c r="AV116" s="19"/>
      <c r="AW116" s="19"/>
      <c r="AX116" s="19"/>
      <c r="AY116" s="19"/>
      <c r="AZ116" s="19"/>
      <c r="BA116" s="19"/>
      <c r="BB116" s="19"/>
      <c r="BC116" s="19"/>
      <c r="BD116" s="19"/>
      <c r="BE116" s="19"/>
      <c r="CS116" s="317"/>
      <c r="CV116" s="216">
        <v>1</v>
      </c>
    </row>
    <row r="117" spans="2:100" ht="24" customHeight="1">
      <c r="B117" s="317"/>
      <c r="C117" s="317"/>
      <c r="D117" s="187" t="str">
        <f>IF(OR(I117&lt;&gt;"",J117&lt;&gt; "",K117&lt;&gt;"",L117&lt;&gt; ""),"A", "►")</f>
        <v>►</v>
      </c>
      <c r="E117" s="330" t="str">
        <f>E98</f>
        <v>N.Nom de votre recette.Avec alcool.Before dinner.Verre Tumbler(s)</v>
      </c>
      <c r="F117" s="330">
        <f>F98</f>
        <v>1</v>
      </c>
      <c r="G117" s="179" t="str">
        <f>G98</f>
        <v>tumbler(s)</v>
      </c>
      <c r="H117" s="207" t="str">
        <f>IF(ISBLANK(I117),"",MAX(H114:H116)+1)</f>
        <v/>
      </c>
      <c r="I117" s="133"/>
      <c r="J117" s="345"/>
      <c r="K117" s="345"/>
      <c r="L117" s="345"/>
      <c r="M117" s="345"/>
      <c r="N117" s="239"/>
      <c r="R117" s="142"/>
      <c r="S117" s="142"/>
      <c r="AC117" s="212"/>
      <c r="AD117" s="214"/>
      <c r="AE117" s="215"/>
      <c r="AF117" s="215"/>
      <c r="AG117" s="215"/>
      <c r="AH117" s="423"/>
      <c r="AI117" s="414"/>
      <c r="AJ117" s="415"/>
      <c r="AK117" s="212"/>
      <c r="AL117" s="446" t="s">
        <v>43</v>
      </c>
      <c r="AM117" s="445"/>
      <c r="AN117" s="7"/>
      <c r="AO117" s="7"/>
      <c r="AP117" s="5"/>
      <c r="AQ117" s="28"/>
      <c r="AS117" s="5"/>
      <c r="AT117" s="231" t="s">
        <v>458</v>
      </c>
      <c r="AU117" s="29"/>
      <c r="AV117" s="19"/>
      <c r="AW117" s="19"/>
      <c r="AX117" s="19"/>
      <c r="AY117" s="19"/>
      <c r="AZ117" s="19"/>
      <c r="BA117" s="19"/>
      <c r="BB117" s="19"/>
      <c r="BC117" s="19"/>
      <c r="BD117" s="19"/>
      <c r="BE117" s="19"/>
      <c r="CS117" s="317"/>
      <c r="CV117" s="216">
        <v>1</v>
      </c>
    </row>
    <row r="118" spans="2:100" ht="24" customHeight="1">
      <c r="B118" s="317"/>
      <c r="C118" s="317"/>
      <c r="D118" s="187" t="str">
        <f t="shared" ref="D118:D124" si="17">IF(OR(I118&lt;&gt;"",J118&lt;&gt; "",K118&lt;&gt;"",L118&lt;&gt; ""),"A", "►")</f>
        <v>►</v>
      </c>
      <c r="E118" s="330" t="str">
        <f>E98</f>
        <v>N.Nom de votre recette.Avec alcool.Before dinner.Verre Tumbler(s)</v>
      </c>
      <c r="F118" s="330">
        <f>F98</f>
        <v>1</v>
      </c>
      <c r="G118" s="179" t="str">
        <f>G98</f>
        <v>tumbler(s)</v>
      </c>
      <c r="H118" s="207" t="str">
        <f>IF(ISBLANK(I118),"",MAX(H114:H117)+1)</f>
        <v/>
      </c>
      <c r="I118" s="133"/>
      <c r="J118" s="345"/>
      <c r="K118" s="345"/>
      <c r="L118" s="345"/>
      <c r="M118" s="345"/>
      <c r="N118" s="239"/>
      <c r="R118" s="142"/>
      <c r="S118" s="142"/>
      <c r="AC118" s="212"/>
      <c r="AD118" s="214"/>
      <c r="AE118" s="215"/>
      <c r="AF118" s="215"/>
      <c r="AG118" s="215"/>
      <c r="AH118" s="423"/>
      <c r="AI118" s="414"/>
      <c r="AJ118" s="415"/>
      <c r="AK118" s="212"/>
      <c r="AL118" s="442" t="s">
        <v>72</v>
      </c>
      <c r="AM118" s="443"/>
      <c r="AN118" s="7"/>
      <c r="AO118" s="7"/>
      <c r="AP118" s="5"/>
      <c r="AQ118" s="28"/>
      <c r="AS118" s="5"/>
      <c r="AT118" s="3126" t="s">
        <v>461</v>
      </c>
      <c r="AU118" s="29"/>
      <c r="AV118" s="19"/>
      <c r="AW118" s="19"/>
      <c r="AX118" s="19"/>
      <c r="AY118" s="19"/>
      <c r="AZ118" s="19"/>
      <c r="BA118" s="19"/>
      <c r="BB118" s="19"/>
      <c r="BC118" s="19"/>
      <c r="BD118" s="19"/>
      <c r="BE118" s="19"/>
      <c r="CS118" s="317"/>
      <c r="CV118" s="216">
        <v>1</v>
      </c>
    </row>
    <row r="119" spans="2:100" ht="24" customHeight="1">
      <c r="B119" s="317"/>
      <c r="C119" s="317"/>
      <c r="D119" s="187" t="str">
        <f t="shared" si="17"/>
        <v>►</v>
      </c>
      <c r="E119" s="330" t="str">
        <f>E98</f>
        <v>N.Nom de votre recette.Avec alcool.Before dinner.Verre Tumbler(s)</v>
      </c>
      <c r="F119" s="330">
        <f>F98</f>
        <v>1</v>
      </c>
      <c r="G119" s="179" t="str">
        <f>G98</f>
        <v>tumbler(s)</v>
      </c>
      <c r="H119" s="207" t="str">
        <f>IF(ISBLANK(I119),"",MAX(H114:H118)+1)</f>
        <v/>
      </c>
      <c r="I119" s="133"/>
      <c r="J119" s="345"/>
      <c r="K119" s="345"/>
      <c r="L119" s="345"/>
      <c r="M119" s="345"/>
      <c r="N119" s="239"/>
      <c r="AC119" s="212"/>
      <c r="AD119" s="214"/>
      <c r="AE119" s="215"/>
      <c r="AF119" s="215"/>
      <c r="AG119" s="215"/>
      <c r="AH119" s="423"/>
      <c r="AI119" s="414"/>
      <c r="AJ119" s="415"/>
      <c r="AK119" s="212"/>
      <c r="AL119" s="442" t="s">
        <v>82</v>
      </c>
      <c r="AM119" s="443"/>
      <c r="AN119" s="7"/>
      <c r="AO119" s="7"/>
      <c r="AP119" s="5"/>
      <c r="AQ119" s="28"/>
      <c r="AS119" s="5"/>
      <c r="AT119" s="3126"/>
      <c r="AU119" s="29" t="s">
        <v>464</v>
      </c>
      <c r="AV119" s="19"/>
      <c r="AW119" s="19"/>
      <c r="AX119" s="19"/>
      <c r="AY119" s="19"/>
      <c r="AZ119" s="19"/>
      <c r="BA119" s="19"/>
      <c r="BB119" s="19"/>
      <c r="BC119" s="19"/>
      <c r="BD119" s="19"/>
      <c r="BE119" s="19"/>
      <c r="CS119" s="317"/>
      <c r="CV119" s="216">
        <v>1</v>
      </c>
    </row>
    <row r="120" spans="2:100" ht="24" customHeight="1">
      <c r="B120" s="317"/>
      <c r="C120" s="317"/>
      <c r="D120" s="187" t="str">
        <f t="shared" si="17"/>
        <v>►</v>
      </c>
      <c r="E120" s="330" t="str">
        <f>E98</f>
        <v>N.Nom de votre recette.Avec alcool.Before dinner.Verre Tumbler(s)</v>
      </c>
      <c r="F120" s="330">
        <f>F98</f>
        <v>1</v>
      </c>
      <c r="G120" s="179" t="str">
        <f>G98</f>
        <v>tumbler(s)</v>
      </c>
      <c r="H120" s="207" t="str">
        <f>IF(ISBLANK(I120),"",MAX(H114:H119)+1)</f>
        <v/>
      </c>
      <c r="I120" s="133"/>
      <c r="J120" s="345"/>
      <c r="K120" s="345"/>
      <c r="L120" s="345"/>
      <c r="M120" s="345"/>
      <c r="N120" s="239"/>
      <c r="AC120" s="212"/>
      <c r="AD120" s="214"/>
      <c r="AE120" s="215"/>
      <c r="AF120" s="215"/>
      <c r="AG120" s="215"/>
      <c r="AH120" s="423"/>
      <c r="AI120" s="414"/>
      <c r="AJ120" s="415"/>
      <c r="AK120" s="212"/>
      <c r="AL120" s="442" t="s">
        <v>92</v>
      </c>
      <c r="AM120" s="443"/>
      <c r="AN120" s="428"/>
      <c r="AO120" s="407"/>
      <c r="AP120" s="5"/>
      <c r="AQ120" s="28"/>
      <c r="AS120" s="5"/>
      <c r="AT120" s="231" t="s">
        <v>466</v>
      </c>
      <c r="AU120" s="29"/>
      <c r="AV120" s="19"/>
      <c r="AW120" s="19"/>
      <c r="AX120" s="19"/>
      <c r="AY120" s="19"/>
      <c r="AZ120" s="19"/>
      <c r="BA120" s="19"/>
      <c r="BB120" s="19"/>
      <c r="BC120" s="19"/>
      <c r="BD120" s="19"/>
      <c r="BE120" s="19"/>
      <c r="CS120" s="317"/>
      <c r="CV120" s="216">
        <v>1</v>
      </c>
    </row>
    <row r="121" spans="2:100" ht="24" customHeight="1">
      <c r="B121" s="317"/>
      <c r="C121" s="317"/>
      <c r="D121" s="187" t="str">
        <f t="shared" si="17"/>
        <v>►</v>
      </c>
      <c r="E121" s="330" t="str">
        <f>E98</f>
        <v>N.Nom de votre recette.Avec alcool.Before dinner.Verre Tumbler(s)</v>
      </c>
      <c r="F121" s="330">
        <f>F98</f>
        <v>1</v>
      </c>
      <c r="G121" s="179" t="str">
        <f>G98</f>
        <v>tumbler(s)</v>
      </c>
      <c r="H121" s="207" t="str">
        <f>IF(ISBLANK(I121),"",MAX(H114:H120)+1)</f>
        <v/>
      </c>
      <c r="I121" s="133"/>
      <c r="J121" s="345"/>
      <c r="K121" s="345"/>
      <c r="L121" s="345"/>
      <c r="M121" s="345"/>
      <c r="N121" s="239"/>
      <c r="AC121" s="212"/>
      <c r="AD121" s="214"/>
      <c r="AE121" s="215"/>
      <c r="AF121" s="215"/>
      <c r="AG121" s="215"/>
      <c r="AH121" s="423"/>
      <c r="AI121" s="414"/>
      <c r="AJ121" s="415"/>
      <c r="AK121" s="212"/>
      <c r="AL121" s="429"/>
      <c r="AM121" s="428"/>
      <c r="AN121" s="428"/>
      <c r="AO121" s="428"/>
      <c r="AP121" s="5"/>
      <c r="AQ121" s="28"/>
      <c r="AS121" s="5"/>
      <c r="AT121" s="231" t="s">
        <v>468</v>
      </c>
      <c r="AU121" s="29"/>
      <c r="AV121" s="19"/>
      <c r="AW121" s="19"/>
      <c r="AX121" s="19"/>
      <c r="AY121" s="19"/>
      <c r="AZ121" s="19"/>
      <c r="BA121" s="19"/>
      <c r="BB121" s="19"/>
      <c r="BC121" s="19"/>
      <c r="BD121" s="19"/>
      <c r="BE121" s="19"/>
      <c r="CS121" s="317"/>
      <c r="CV121" s="216">
        <v>1</v>
      </c>
    </row>
    <row r="122" spans="2:100" ht="24" customHeight="1">
      <c r="B122" s="317"/>
      <c r="C122" s="317"/>
      <c r="D122" s="187" t="str">
        <f t="shared" si="17"/>
        <v>►</v>
      </c>
      <c r="E122" s="330" t="str">
        <f>E98</f>
        <v>N.Nom de votre recette.Avec alcool.Before dinner.Verre Tumbler(s)</v>
      </c>
      <c r="F122" s="330">
        <f>F98</f>
        <v>1</v>
      </c>
      <c r="G122" s="179" t="str">
        <f>G98</f>
        <v>tumbler(s)</v>
      </c>
      <c r="H122" s="207" t="str">
        <f>IF(ISBLANK(I122),"",MAX(H114:H121)+1)</f>
        <v/>
      </c>
      <c r="I122" s="133"/>
      <c r="J122" s="345"/>
      <c r="K122" s="345"/>
      <c r="L122" s="345"/>
      <c r="M122" s="345"/>
      <c r="N122" s="239"/>
      <c r="AC122" s="212"/>
      <c r="AD122" s="430" t="s">
        <v>1420</v>
      </c>
      <c r="AE122" s="410"/>
      <c r="AF122" s="410"/>
      <c r="AG122" s="410"/>
      <c r="AH122" s="414"/>
      <c r="AI122" s="414"/>
      <c r="AJ122" s="415"/>
      <c r="AK122" s="212"/>
      <c r="AL122" s="425" t="s">
        <v>759</v>
      </c>
      <c r="AM122" s="427"/>
      <c r="AN122" s="427"/>
      <c r="AO122" s="427"/>
      <c r="AP122" s="5"/>
      <c r="AQ122" s="28"/>
      <c r="AS122" s="5"/>
      <c r="AT122" s="231" t="s">
        <v>471</v>
      </c>
      <c r="AU122" s="29"/>
      <c r="AV122" s="19"/>
      <c r="AW122" s="19"/>
      <c r="AX122" s="19"/>
      <c r="AY122" s="19"/>
      <c r="AZ122" s="19"/>
      <c r="BA122" s="19"/>
      <c r="BB122" s="19"/>
      <c r="BC122" s="19"/>
      <c r="BD122" s="19"/>
      <c r="BE122" s="19"/>
      <c r="CS122" s="317"/>
      <c r="CV122" s="216">
        <v>1</v>
      </c>
    </row>
    <row r="123" spans="2:100" ht="24" customHeight="1">
      <c r="B123" s="317"/>
      <c r="C123" s="317"/>
      <c r="D123" s="187" t="str">
        <f t="shared" si="17"/>
        <v>►</v>
      </c>
      <c r="E123" s="330" t="str">
        <f>E98</f>
        <v>N.Nom de votre recette.Avec alcool.Before dinner.Verre Tumbler(s)</v>
      </c>
      <c r="F123" s="330">
        <f>F98</f>
        <v>1</v>
      </c>
      <c r="G123" s="179" t="str">
        <f>G98</f>
        <v>tumbler(s)</v>
      </c>
      <c r="H123" s="207" t="str">
        <f>IF(ISBLANK(I123),"",MAX(H114:H122)+1)</f>
        <v/>
      </c>
      <c r="I123" s="133"/>
      <c r="J123" s="345"/>
      <c r="K123" s="345"/>
      <c r="L123" s="345"/>
      <c r="M123" s="345"/>
      <c r="N123" s="239"/>
      <c r="AC123" s="212"/>
      <c r="AD123" s="430" t="s">
        <v>1421</v>
      </c>
      <c r="AE123" s="410"/>
      <c r="AF123" s="410"/>
      <c r="AG123" s="410"/>
      <c r="AH123" s="414"/>
      <c r="AI123" s="414"/>
      <c r="AJ123" s="415"/>
      <c r="AK123" s="212"/>
      <c r="AL123" s="425" t="s">
        <v>760</v>
      </c>
      <c r="AM123" s="427"/>
      <c r="AN123" s="427"/>
      <c r="AO123" s="427"/>
      <c r="AP123" s="5"/>
      <c r="AQ123" s="28"/>
      <c r="AS123" s="5"/>
      <c r="AT123" s="231" t="s">
        <v>474</v>
      </c>
      <c r="AU123" s="29"/>
      <c r="AV123" s="19"/>
      <c r="AW123" s="19"/>
      <c r="AX123" s="19"/>
      <c r="AY123" s="19"/>
      <c r="AZ123" s="19"/>
      <c r="BA123" s="19"/>
      <c r="BB123" s="19"/>
      <c r="BC123" s="19"/>
      <c r="BD123" s="19"/>
      <c r="BE123" s="19"/>
      <c r="CS123" s="317"/>
      <c r="CV123" s="216">
        <v>1</v>
      </c>
    </row>
    <row r="124" spans="2:100" ht="24" customHeight="1">
      <c r="B124" s="317"/>
      <c r="C124" s="317"/>
      <c r="D124" s="187" t="str">
        <f t="shared" si="17"/>
        <v>►</v>
      </c>
      <c r="E124" s="330" t="str">
        <f>E98</f>
        <v>N.Nom de votre recette.Avec alcool.Before dinner.Verre Tumbler(s)</v>
      </c>
      <c r="F124" s="330">
        <f>F98</f>
        <v>1</v>
      </c>
      <c r="G124" s="179" t="str">
        <f>G98</f>
        <v>tumbler(s)</v>
      </c>
      <c r="H124" s="207" t="str">
        <f>IF(ISBLANK(I124),"",MAX(H114:H123)+1)</f>
        <v/>
      </c>
      <c r="I124" s="133"/>
      <c r="J124" s="345"/>
      <c r="K124" s="345"/>
      <c r="L124" s="345"/>
      <c r="M124" s="345"/>
      <c r="N124" s="239"/>
      <c r="AC124" s="212"/>
      <c r="AD124" s="430" t="s">
        <v>1422</v>
      </c>
      <c r="AE124" s="410"/>
      <c r="AF124" s="410"/>
      <c r="AG124" s="410"/>
      <c r="AH124" s="414"/>
      <c r="AI124" s="414"/>
      <c r="AJ124" s="415"/>
      <c r="AK124" s="212"/>
      <c r="AL124" s="406"/>
      <c r="AM124" s="407"/>
      <c r="AN124" s="407"/>
      <c r="AO124" s="407"/>
      <c r="AP124" s="5"/>
      <c r="AQ124" s="28"/>
      <c r="AS124" s="5"/>
      <c r="AT124" s="231" t="s">
        <v>476</v>
      </c>
      <c r="AU124" s="29"/>
      <c r="AV124" s="19"/>
      <c r="AW124" s="19"/>
      <c r="AX124" s="19"/>
      <c r="AY124" s="19"/>
      <c r="AZ124" s="19"/>
      <c r="BA124" s="19"/>
      <c r="BB124" s="19"/>
      <c r="BC124" s="19"/>
      <c r="BD124" s="19"/>
      <c r="BE124" s="19"/>
      <c r="CS124" s="317"/>
      <c r="CV124" s="216">
        <v>1</v>
      </c>
    </row>
    <row r="125" spans="2:100" ht="24" customHeight="1">
      <c r="B125" s="317"/>
      <c r="C125" s="317"/>
      <c r="D125" s="206" t="s">
        <v>43</v>
      </c>
      <c r="E125" s="330" t="str">
        <f>E98</f>
        <v>N.Nom de votre recette.Avec alcool.Before dinner.Verre Tumbler(s)</v>
      </c>
      <c r="F125" s="330">
        <f>F98</f>
        <v>1</v>
      </c>
      <c r="G125" s="179" t="str">
        <f>G98</f>
        <v>tumbler(s)</v>
      </c>
      <c r="H125" s="207" t="str">
        <f>IF(ISBLANK(I125),"",MAX(H114:H124)+1)</f>
        <v/>
      </c>
      <c r="I125" s="133"/>
      <c r="J125" s="133" t="s">
        <v>5846</v>
      </c>
      <c r="K125" s="345"/>
      <c r="L125" s="345"/>
      <c r="M125" s="345"/>
      <c r="N125" s="239"/>
      <c r="AC125" s="212"/>
      <c r="AD125" s="430" t="s">
        <v>1423</v>
      </c>
      <c r="AE125" s="410"/>
      <c r="AF125" s="410"/>
      <c r="AG125" s="410"/>
      <c r="AH125" s="414"/>
      <c r="AI125" s="414"/>
      <c r="AJ125" s="415"/>
      <c r="AK125" s="212"/>
      <c r="AL125" s="464">
        <f t="shared" ref="AL125:AQ125" ca="1" si="18">CELL("largeur",AL125)</f>
        <v>11</v>
      </c>
      <c r="AM125" s="200">
        <f t="shared" ca="1" si="18"/>
        <v>11</v>
      </c>
      <c r="AN125" s="200">
        <f t="shared" ca="1" si="18"/>
        <v>11</v>
      </c>
      <c r="AO125" s="200">
        <f t="shared" ca="1" si="18"/>
        <v>11</v>
      </c>
      <c r="AP125" s="200">
        <f t="shared" ca="1" si="18"/>
        <v>12</v>
      </c>
      <c r="AQ125" s="201">
        <f t="shared" ca="1" si="18"/>
        <v>40</v>
      </c>
      <c r="AS125" s="5"/>
      <c r="AT125" s="231" t="s">
        <v>479</v>
      </c>
      <c r="AU125" s="29"/>
      <c r="AV125" s="19"/>
      <c r="AW125" s="19"/>
      <c r="AX125" s="19"/>
      <c r="AY125" s="19"/>
      <c r="AZ125" s="19"/>
      <c r="BA125" s="19"/>
      <c r="BB125" s="19"/>
      <c r="BC125" s="19"/>
      <c r="BD125" s="19"/>
      <c r="BE125" s="19"/>
      <c r="CS125" s="317"/>
      <c r="CV125" s="216">
        <v>1</v>
      </c>
    </row>
    <row r="126" spans="2:100" ht="24" customHeight="1" thickBot="1">
      <c r="B126" s="317"/>
      <c r="C126" s="317"/>
      <c r="D126" s="206" t="s">
        <v>43</v>
      </c>
      <c r="E126" s="330" t="str">
        <f>E98</f>
        <v>N.Nom de votre recette.Avec alcool.Before dinner.Verre Tumbler(s)</v>
      </c>
      <c r="F126" s="330">
        <f>F98</f>
        <v>1</v>
      </c>
      <c r="G126" s="179" t="str">
        <f>G98</f>
        <v>tumbler(s)</v>
      </c>
      <c r="H126" s="3721" t="s">
        <v>830</v>
      </c>
      <c r="I126" s="3727" t="s">
        <v>1104</v>
      </c>
      <c r="J126" s="3727"/>
      <c r="K126" s="3727"/>
      <c r="L126" s="3727"/>
      <c r="M126" s="3727"/>
      <c r="N126" s="3728"/>
      <c r="AC126" s="212"/>
      <c r="AD126" s="430" t="s">
        <v>1424</v>
      </c>
      <c r="AE126" s="410"/>
      <c r="AF126" s="410"/>
      <c r="AG126" s="410"/>
      <c r="AH126" s="414"/>
      <c r="AI126" s="414"/>
      <c r="AJ126" s="415"/>
      <c r="AK126" s="212"/>
      <c r="AL126" s="465">
        <v>11</v>
      </c>
      <c r="AM126" s="209">
        <v>11</v>
      </c>
      <c r="AN126" s="209">
        <v>11</v>
      </c>
      <c r="AO126" s="209">
        <v>11</v>
      </c>
      <c r="AP126" s="209">
        <v>12</v>
      </c>
      <c r="AQ126" s="210">
        <v>40</v>
      </c>
      <c r="AS126" s="5"/>
      <c r="AT126" s="19"/>
      <c r="AU126" s="19"/>
      <c r="AV126" s="19"/>
      <c r="AW126" s="19"/>
      <c r="AX126" s="19"/>
      <c r="AY126" s="19"/>
      <c r="AZ126" s="19"/>
      <c r="BA126" s="19"/>
      <c r="BB126" s="19"/>
      <c r="BC126" s="19"/>
      <c r="BD126" s="19"/>
      <c r="BE126" s="19"/>
      <c r="CS126" s="317"/>
      <c r="CV126" s="216">
        <v>1</v>
      </c>
    </row>
    <row r="127" spans="2:100" ht="24" customHeight="1">
      <c r="B127" s="317"/>
      <c r="C127" s="317"/>
      <c r="D127" s="206" t="s">
        <v>43</v>
      </c>
      <c r="E127" s="330" t="str">
        <f>E98</f>
        <v>N.Nom de votre recette.Avec alcool.Before dinner.Verre Tumbler(s)</v>
      </c>
      <c r="F127" s="330">
        <f>F98</f>
        <v>1</v>
      </c>
      <c r="G127" s="179" t="str">
        <f>G98</f>
        <v>tumbler(s)</v>
      </c>
      <c r="H127" s="3721"/>
      <c r="I127" s="3727"/>
      <c r="J127" s="3727"/>
      <c r="K127" s="3727"/>
      <c r="L127" s="3727"/>
      <c r="M127" s="3727"/>
      <c r="N127" s="3728"/>
      <c r="AC127" s="212"/>
      <c r="AD127" s="3842" t="s">
        <v>137</v>
      </c>
      <c r="AE127" s="434" t="s">
        <v>138</v>
      </c>
      <c r="AF127" s="434"/>
      <c r="AG127" s="410"/>
      <c r="AH127" s="414"/>
      <c r="AI127" s="414"/>
      <c r="AJ127" s="415"/>
      <c r="AK127" s="212"/>
      <c r="AS127" s="5"/>
      <c r="AT127" s="19"/>
      <c r="AU127" s="19"/>
      <c r="AV127" s="19"/>
      <c r="AW127" s="19"/>
      <c r="AX127" s="19"/>
      <c r="AY127" s="19"/>
      <c r="AZ127" s="19"/>
      <c r="BA127" s="19"/>
      <c r="BB127" s="19"/>
      <c r="BC127" s="19"/>
      <c r="BD127" s="19"/>
      <c r="BE127" s="19"/>
      <c r="CS127" s="317"/>
      <c r="CV127" s="216">
        <v>1</v>
      </c>
    </row>
    <row r="128" spans="2:100" ht="24" customHeight="1">
      <c r="B128" s="317"/>
      <c r="C128" s="317"/>
      <c r="D128" s="206" t="s">
        <v>43</v>
      </c>
      <c r="E128" s="330" t="str">
        <f>E98</f>
        <v>N.Nom de votre recette.Avec alcool.Before dinner.Verre Tumbler(s)</v>
      </c>
      <c r="F128" s="330">
        <f>F98</f>
        <v>1</v>
      </c>
      <c r="G128" s="179" t="str">
        <f>G98</f>
        <v>tumbler(s)</v>
      </c>
      <c r="H128" s="3724" t="s">
        <v>1282</v>
      </c>
      <c r="I128" s="3729" t="s">
        <v>1105</v>
      </c>
      <c r="J128" s="3729"/>
      <c r="K128" s="3729"/>
      <c r="L128" s="3729"/>
      <c r="M128" s="3729"/>
      <c r="N128" s="3730"/>
      <c r="AC128" s="212"/>
      <c r="AD128" s="3842"/>
      <c r="AE128" s="434" t="s">
        <v>146</v>
      </c>
      <c r="AF128" s="434"/>
      <c r="AG128" s="410"/>
      <c r="AH128" s="414"/>
      <c r="AI128" s="414"/>
      <c r="AJ128" s="415"/>
      <c r="AK128" s="212"/>
      <c r="AS128" s="5"/>
      <c r="AT128" s="19"/>
      <c r="AU128" s="19"/>
      <c r="AV128" s="19"/>
      <c r="AW128" s="19"/>
      <c r="AX128" s="19"/>
      <c r="AY128" s="19"/>
      <c r="AZ128" s="19"/>
      <c r="BA128" s="19"/>
      <c r="BB128" s="19"/>
      <c r="BC128" s="19"/>
      <c r="BD128" s="19"/>
      <c r="BE128" s="19"/>
      <c r="CS128" s="317"/>
      <c r="CV128" s="216">
        <v>1</v>
      </c>
    </row>
    <row r="129" spans="1:102" ht="24" customHeight="1" thickBot="1">
      <c r="B129" s="317"/>
      <c r="C129" s="317"/>
      <c r="D129" s="206" t="s">
        <v>43</v>
      </c>
      <c r="E129" s="330" t="str">
        <f>E98</f>
        <v>N.Nom de votre recette.Avec alcool.Before dinner.Verre Tumbler(s)</v>
      </c>
      <c r="F129" s="330">
        <f>F98</f>
        <v>1</v>
      </c>
      <c r="G129" s="179" t="str">
        <f>G98</f>
        <v>tumbler(s)</v>
      </c>
      <c r="H129" s="3724"/>
      <c r="I129" s="3729"/>
      <c r="J129" s="3729"/>
      <c r="K129" s="3729"/>
      <c r="L129" s="3729"/>
      <c r="M129" s="3729"/>
      <c r="N129" s="3730"/>
      <c r="AC129" s="212"/>
      <c r="AD129" s="436">
        <v>11</v>
      </c>
      <c r="AE129" s="437">
        <v>11</v>
      </c>
      <c r="AF129" s="437">
        <v>12</v>
      </c>
      <c r="AG129" s="437">
        <v>40</v>
      </c>
      <c r="AH129" s="438">
        <v>12</v>
      </c>
      <c r="AI129" s="438">
        <v>12</v>
      </c>
      <c r="AJ129" s="439">
        <v>16</v>
      </c>
      <c r="AK129" s="212"/>
      <c r="AS129" s="19"/>
      <c r="AT129" s="19"/>
      <c r="AU129" s="19"/>
      <c r="AV129" s="19"/>
      <c r="AW129" s="19"/>
      <c r="AX129" s="19"/>
      <c r="AY129" s="19"/>
      <c r="AZ129" s="19"/>
      <c r="BA129" s="19"/>
      <c r="BB129" s="19"/>
      <c r="BC129" s="19"/>
      <c r="BD129" s="19"/>
      <c r="BE129" s="19"/>
      <c r="CS129" s="317"/>
      <c r="CV129" s="216">
        <v>1</v>
      </c>
    </row>
    <row r="130" spans="1:102" ht="24" customHeight="1">
      <c r="B130" s="317"/>
      <c r="C130" s="317"/>
      <c r="D130" s="206" t="s">
        <v>43</v>
      </c>
      <c r="E130" s="330" t="str">
        <f>E98</f>
        <v>N.Nom de votre recette.Avec alcool.Before dinner.Verre Tumbler(s)</v>
      </c>
      <c r="F130" s="330">
        <f>F98</f>
        <v>1</v>
      </c>
      <c r="G130" s="179" t="str">
        <f>G98</f>
        <v>tumbler(s)</v>
      </c>
      <c r="H130" s="3319"/>
      <c r="I130" s="3318" t="s">
        <v>1269</v>
      </c>
      <c r="J130" s="3296"/>
      <c r="K130" s="3296"/>
      <c r="L130" s="3296"/>
      <c r="M130" s="3296"/>
      <c r="N130" s="3297"/>
      <c r="O130" s="318"/>
      <c r="P130" s="318"/>
      <c r="AC130" s="212"/>
      <c r="AD130" s="4">
        <f t="shared" ref="AD130:AJ130" ca="1" si="19">CELL("largeur",AD130)</f>
        <v>11</v>
      </c>
      <c r="AE130" s="4">
        <f t="shared" ca="1" si="19"/>
        <v>11</v>
      </c>
      <c r="AF130" s="4">
        <f t="shared" ca="1" si="19"/>
        <v>12</v>
      </c>
      <c r="AG130" s="4">
        <f t="shared" ca="1" si="19"/>
        <v>40</v>
      </c>
      <c r="AH130" s="4">
        <f t="shared" ca="1" si="19"/>
        <v>12</v>
      </c>
      <c r="AI130" s="4">
        <f t="shared" ca="1" si="19"/>
        <v>12</v>
      </c>
      <c r="AJ130" s="4">
        <f t="shared" ca="1" si="19"/>
        <v>16</v>
      </c>
      <c r="AK130" s="212"/>
      <c r="AP130" s="213"/>
      <c r="AQ130" s="213"/>
      <c r="AS130" s="19"/>
      <c r="AT130" s="19"/>
      <c r="AU130" s="19"/>
      <c r="AV130" s="19"/>
      <c r="AW130" s="19"/>
      <c r="AX130" s="19"/>
      <c r="AY130" s="19"/>
      <c r="AZ130" s="19"/>
      <c r="BA130" s="19"/>
      <c r="BB130" s="19"/>
      <c r="BC130" s="19"/>
      <c r="BD130" s="19"/>
      <c r="BE130" s="19"/>
      <c r="CS130" s="317"/>
      <c r="CV130" s="216">
        <v>1</v>
      </c>
    </row>
    <row r="131" spans="1:102" ht="24" customHeight="1">
      <c r="B131" s="317"/>
      <c r="C131" s="317"/>
      <c r="D131" s="206" t="s">
        <v>43</v>
      </c>
      <c r="E131" s="330" t="str">
        <f>E98</f>
        <v>N.Nom de votre recette.Avec alcool.Before dinner.Verre Tumbler(s)</v>
      </c>
      <c r="F131" s="330">
        <f>F98</f>
        <v>1</v>
      </c>
      <c r="G131" s="179" t="str">
        <f>G98</f>
        <v>tumbler(s)</v>
      </c>
      <c r="H131" s="199">
        <v>3</v>
      </c>
      <c r="I131" s="199">
        <v>13</v>
      </c>
      <c r="J131" s="199">
        <v>11</v>
      </c>
      <c r="K131" s="199">
        <v>11</v>
      </c>
      <c r="L131" s="199">
        <v>11</v>
      </c>
      <c r="M131" s="199">
        <v>12</v>
      </c>
      <c r="N131" s="297">
        <v>40</v>
      </c>
      <c r="AC131" s="212"/>
      <c r="AD131" s="212"/>
      <c r="AE131" s="212"/>
      <c r="AF131" s="212"/>
      <c r="AG131" s="212"/>
      <c r="AH131" s="212"/>
      <c r="AI131" s="212"/>
      <c r="AJ131" s="212"/>
      <c r="AK131" s="212"/>
      <c r="AS131" s="19"/>
      <c r="AT131" s="19"/>
      <c r="AU131" s="19"/>
      <c r="AV131" s="19"/>
      <c r="AW131" s="19"/>
      <c r="AX131" s="19"/>
      <c r="AY131" s="19"/>
      <c r="AZ131" s="19"/>
      <c r="BA131" s="19"/>
      <c r="BB131" s="19"/>
      <c r="BC131" s="19"/>
      <c r="BD131" s="19"/>
      <c r="BE131" s="19"/>
      <c r="CS131" s="317"/>
      <c r="CV131" s="216">
        <v>1</v>
      </c>
    </row>
    <row r="132" spans="1:102" ht="24" customHeight="1" thickBot="1">
      <c r="B132" s="317"/>
      <c r="C132" s="317"/>
      <c r="D132" s="208" t="s">
        <v>43</v>
      </c>
      <c r="E132" s="292">
        <f t="shared" ref="E132:L132" ca="1" si="20">CELL("largeur",E132)</f>
        <v>2</v>
      </c>
      <c r="F132" s="292">
        <f t="shared" ca="1" si="20"/>
        <v>2</v>
      </c>
      <c r="G132" s="292">
        <f t="shared" ca="1" si="20"/>
        <v>2</v>
      </c>
      <c r="H132" s="292">
        <f t="shared" ca="1" si="20"/>
        <v>3</v>
      </c>
      <c r="I132" s="292">
        <f t="shared" ca="1" si="20"/>
        <v>13</v>
      </c>
      <c r="J132" s="292">
        <f t="shared" ca="1" si="20"/>
        <v>11</v>
      </c>
      <c r="K132" s="292">
        <f t="shared" ca="1" si="20"/>
        <v>11</v>
      </c>
      <c r="L132" s="292">
        <f t="shared" ca="1" si="20"/>
        <v>11</v>
      </c>
      <c r="M132" s="292">
        <v>12</v>
      </c>
      <c r="N132" s="293">
        <f ca="1">CELL("largeur",N132)</f>
        <v>40</v>
      </c>
      <c r="AC132" s="212"/>
      <c r="AD132" s="212"/>
      <c r="AE132" s="212"/>
      <c r="AF132" s="212"/>
      <c r="AG132" s="212"/>
      <c r="AH132" s="212"/>
      <c r="AI132" s="212"/>
      <c r="AJ132" s="212"/>
      <c r="AK132" s="212"/>
      <c r="AS132" s="19"/>
      <c r="AT132" s="19"/>
      <c r="AU132" s="19"/>
      <c r="AV132" s="19"/>
      <c r="AW132" s="19"/>
      <c r="AX132" s="19"/>
      <c r="AY132" s="19"/>
      <c r="AZ132" s="19"/>
      <c r="BA132" s="19"/>
      <c r="BB132" s="19"/>
      <c r="BC132" s="19"/>
      <c r="BD132" s="19"/>
      <c r="BE132" s="19"/>
      <c r="CS132" s="317"/>
      <c r="CV132" s="216">
        <v>1</v>
      </c>
    </row>
    <row r="133" spans="1:102" ht="24" customHeight="1">
      <c r="B133" s="317"/>
      <c r="C133" s="317"/>
      <c r="AC133" s="212"/>
      <c r="AD133" s="212"/>
      <c r="AE133" s="212"/>
      <c r="AF133" s="212"/>
      <c r="AG133" s="212"/>
      <c r="AH133" s="212"/>
      <c r="AI133" s="212"/>
      <c r="AJ133" s="212"/>
      <c r="AK133" s="212"/>
      <c r="AS133" s="19"/>
      <c r="AT133" s="19"/>
      <c r="AU133" s="19"/>
      <c r="AV133" s="19"/>
      <c r="AW133" s="19"/>
      <c r="AX133" s="19"/>
      <c r="AY133" s="19"/>
      <c r="AZ133" s="19"/>
      <c r="BA133" s="19"/>
      <c r="BB133" s="19"/>
      <c r="BC133" s="19"/>
      <c r="BD133" s="19"/>
      <c r="BE133" s="19"/>
      <c r="CS133" s="317"/>
      <c r="CV133" s="629" t="s">
        <v>972</v>
      </c>
    </row>
    <row r="134" spans="1:102">
      <c r="A134" s="216">
        <v>1</v>
      </c>
      <c r="B134" s="216">
        <v>1</v>
      </c>
      <c r="C134" s="216">
        <v>1</v>
      </c>
      <c r="D134" s="216">
        <v>1</v>
      </c>
      <c r="E134" s="216">
        <v>1</v>
      </c>
      <c r="F134" s="216">
        <v>1</v>
      </c>
      <c r="G134" s="216">
        <v>1</v>
      </c>
      <c r="H134" s="216">
        <v>1</v>
      </c>
      <c r="I134" s="216">
        <v>1</v>
      </c>
      <c r="J134" s="216">
        <v>1</v>
      </c>
      <c r="K134" s="216">
        <v>1</v>
      </c>
      <c r="L134" s="216">
        <v>1</v>
      </c>
      <c r="M134" s="216">
        <v>1</v>
      </c>
      <c r="N134" s="216">
        <v>1</v>
      </c>
      <c r="O134" s="216">
        <v>1</v>
      </c>
      <c r="P134" s="216">
        <v>1</v>
      </c>
      <c r="Q134" s="216">
        <v>1</v>
      </c>
      <c r="R134" s="216">
        <v>1</v>
      </c>
      <c r="S134" s="216">
        <v>1</v>
      </c>
      <c r="T134" s="216">
        <v>1</v>
      </c>
      <c r="U134" s="216">
        <v>1</v>
      </c>
      <c r="V134" s="216">
        <v>1</v>
      </c>
      <c r="W134" s="216">
        <v>1</v>
      </c>
      <c r="X134" s="216">
        <v>1</v>
      </c>
      <c r="Y134" s="216">
        <v>1</v>
      </c>
      <c r="Z134" s="216">
        <v>1</v>
      </c>
      <c r="AA134" s="216">
        <v>1</v>
      </c>
      <c r="AB134" s="216">
        <v>1</v>
      </c>
      <c r="AC134" s="216">
        <v>1</v>
      </c>
      <c r="AD134" s="216">
        <v>1</v>
      </c>
      <c r="AE134" s="216">
        <v>1</v>
      </c>
      <c r="AF134" s="216">
        <v>1</v>
      </c>
      <c r="AG134" s="216">
        <v>1</v>
      </c>
      <c r="AH134" s="216">
        <v>1</v>
      </c>
      <c r="AI134" s="216">
        <v>1</v>
      </c>
      <c r="AJ134" s="216">
        <v>1</v>
      </c>
      <c r="AK134" s="216">
        <v>1</v>
      </c>
      <c r="AL134" s="216">
        <v>1</v>
      </c>
      <c r="AM134" s="216">
        <v>1</v>
      </c>
      <c r="AN134" s="216">
        <v>1</v>
      </c>
      <c r="AO134" s="216">
        <v>1</v>
      </c>
      <c r="AP134" s="216">
        <v>1</v>
      </c>
      <c r="AQ134" s="216">
        <v>1</v>
      </c>
      <c r="AR134" s="216">
        <v>1</v>
      </c>
      <c r="AS134" s="216">
        <v>1</v>
      </c>
      <c r="AT134" s="216">
        <v>1</v>
      </c>
      <c r="AU134" s="216">
        <v>1</v>
      </c>
      <c r="AV134" s="216">
        <v>1</v>
      </c>
      <c r="AW134" s="216">
        <v>1</v>
      </c>
      <c r="AX134" s="216">
        <v>1</v>
      </c>
      <c r="AY134" s="216">
        <v>1</v>
      </c>
      <c r="AZ134" s="216">
        <v>1</v>
      </c>
      <c r="BA134" s="216">
        <v>1</v>
      </c>
      <c r="BB134" s="216">
        <v>1</v>
      </c>
      <c r="BC134" s="216">
        <v>1</v>
      </c>
      <c r="BD134" s="216">
        <v>1</v>
      </c>
      <c r="BE134" s="216">
        <v>1</v>
      </c>
      <c r="BF134" s="216">
        <v>1</v>
      </c>
      <c r="BG134" s="216">
        <v>1</v>
      </c>
      <c r="BH134" s="216">
        <v>1</v>
      </c>
      <c r="BI134" s="216">
        <v>1</v>
      </c>
      <c r="BJ134" s="216">
        <v>1</v>
      </c>
      <c r="BK134" s="216">
        <v>1</v>
      </c>
      <c r="BL134" s="216">
        <v>1</v>
      </c>
      <c r="BM134" s="216">
        <v>1</v>
      </c>
      <c r="BN134" s="216">
        <v>1</v>
      </c>
      <c r="BO134" s="216">
        <v>1</v>
      </c>
      <c r="BP134" s="216">
        <v>1</v>
      </c>
      <c r="BQ134" s="216">
        <v>1</v>
      </c>
      <c r="BR134" s="216">
        <v>1</v>
      </c>
      <c r="BS134" s="216">
        <v>1</v>
      </c>
      <c r="BT134" s="216">
        <v>1</v>
      </c>
      <c r="BU134" s="216">
        <v>1</v>
      </c>
      <c r="BV134" s="216">
        <v>1</v>
      </c>
      <c r="BW134" s="216">
        <v>1</v>
      </c>
      <c r="BX134" s="216">
        <v>1</v>
      </c>
      <c r="BY134" s="216">
        <v>1</v>
      </c>
      <c r="BZ134" s="216">
        <v>1</v>
      </c>
      <c r="CA134" s="216">
        <v>1</v>
      </c>
      <c r="CB134" s="216">
        <v>1</v>
      </c>
      <c r="CC134" s="216">
        <v>1</v>
      </c>
      <c r="CD134" s="216">
        <v>1</v>
      </c>
      <c r="CE134" s="216">
        <v>1</v>
      </c>
      <c r="CF134" s="216">
        <v>1</v>
      </c>
      <c r="CG134" s="216">
        <v>1</v>
      </c>
      <c r="CH134" s="216">
        <v>1</v>
      </c>
      <c r="CI134" s="216">
        <v>1</v>
      </c>
      <c r="CJ134" s="216">
        <v>1</v>
      </c>
      <c r="CK134" s="216">
        <v>1</v>
      </c>
      <c r="CL134" s="216">
        <v>1</v>
      </c>
      <c r="CM134" s="216">
        <v>1</v>
      </c>
      <c r="CN134" s="216">
        <v>1</v>
      </c>
      <c r="CO134" s="216">
        <v>1</v>
      </c>
      <c r="CP134" s="216">
        <v>1</v>
      </c>
      <c r="CQ134" s="216">
        <v>1</v>
      </c>
      <c r="CR134" s="216">
        <v>1</v>
      </c>
      <c r="CS134" s="216">
        <v>1</v>
      </c>
      <c r="CT134" s="216">
        <v>1</v>
      </c>
      <c r="CU134" s="216">
        <v>1</v>
      </c>
      <c r="CV134" s="1" t="str">
        <f>ADDRESS(ROW(),COLUMN(),4)</f>
        <v>CV134</v>
      </c>
      <c r="CW134" s="630"/>
      <c r="CX134" s="631" t="str">
        <f>ADDRESS(ROW(),COLUMN(),4)</f>
        <v>CX134</v>
      </c>
    </row>
  </sheetData>
  <mergeCells count="84">
    <mergeCell ref="AL94:AL95"/>
    <mergeCell ref="AM94:AQ95"/>
    <mergeCell ref="AL96:AL97"/>
    <mergeCell ref="AM96:AQ97"/>
    <mergeCell ref="AD127:AD128"/>
    <mergeCell ref="H83:H84"/>
    <mergeCell ref="I83:N84"/>
    <mergeCell ref="H85:H86"/>
    <mergeCell ref="I85:N86"/>
    <mergeCell ref="AL92:AL93"/>
    <mergeCell ref="I48:J48"/>
    <mergeCell ref="K48:N49"/>
    <mergeCell ref="I49:J49"/>
    <mergeCell ref="I50:J50"/>
    <mergeCell ref="AM92:AQ93"/>
    <mergeCell ref="I56:I57"/>
    <mergeCell ref="J56:J57"/>
    <mergeCell ref="K56:K57"/>
    <mergeCell ref="L56:L57"/>
    <mergeCell ref="M56:M57"/>
    <mergeCell ref="AP73:AQ74"/>
    <mergeCell ref="I91:J91"/>
    <mergeCell ref="K91:N92"/>
    <mergeCell ref="I92:J92"/>
    <mergeCell ref="I93:J93"/>
    <mergeCell ref="O28:V29"/>
    <mergeCell ref="AQ28:AQ29"/>
    <mergeCell ref="AM52:AP53"/>
    <mergeCell ref="M51:N52"/>
    <mergeCell ref="M53:N54"/>
    <mergeCell ref="AL32:AL33"/>
    <mergeCell ref="AL37:AL38"/>
    <mergeCell ref="AM37:AM38"/>
    <mergeCell ref="AN37:AN38"/>
    <mergeCell ref="AO37:AO38"/>
    <mergeCell ref="AP37:AP38"/>
    <mergeCell ref="AM45:AP46"/>
    <mergeCell ref="AQ30:AQ31"/>
    <mergeCell ref="AL25:AM25"/>
    <mergeCell ref="AL26:AM26"/>
    <mergeCell ref="AL27:AM27"/>
    <mergeCell ref="X22:Z23"/>
    <mergeCell ref="AL23:AM23"/>
    <mergeCell ref="AN23:AQ24"/>
    <mergeCell ref="AL24:AM24"/>
    <mergeCell ref="CS10:CT12"/>
    <mergeCell ref="AD11:AJ11"/>
    <mergeCell ref="AD12:AJ14"/>
    <mergeCell ref="AL12:AQ15"/>
    <mergeCell ref="CS15:CT18"/>
    <mergeCell ref="AL16:AQ17"/>
    <mergeCell ref="AD18:AJ19"/>
    <mergeCell ref="AD20:AJ20"/>
    <mergeCell ref="AD21:AJ21"/>
    <mergeCell ref="X15:Z16"/>
    <mergeCell ref="AS9:AS21"/>
    <mergeCell ref="AD15:AJ17"/>
    <mergeCell ref="O13:O14"/>
    <mergeCell ref="P13:P14"/>
    <mergeCell ref="Q13:T14"/>
    <mergeCell ref="U13:U14"/>
    <mergeCell ref="V13:V14"/>
    <mergeCell ref="AJ4:AJ5"/>
    <mergeCell ref="S5:T6"/>
    <mergeCell ref="U5:U6"/>
    <mergeCell ref="V5:V6"/>
    <mergeCell ref="AL9:AQ11"/>
    <mergeCell ref="AH3:AI3"/>
    <mergeCell ref="AD4:AD5"/>
    <mergeCell ref="AE4:AE5"/>
    <mergeCell ref="AF4:AF5"/>
    <mergeCell ref="AG4:AG5"/>
    <mergeCell ref="AH4:AH5"/>
    <mergeCell ref="H126:H127"/>
    <mergeCell ref="I126:N127"/>
    <mergeCell ref="H128:H129"/>
    <mergeCell ref="I128:N129"/>
    <mergeCell ref="M94:N95"/>
    <mergeCell ref="M96:N97"/>
    <mergeCell ref="I99:I100"/>
    <mergeCell ref="J99:J100"/>
    <mergeCell ref="K99:K100"/>
    <mergeCell ref="L99:L100"/>
    <mergeCell ref="M99:M100"/>
  </mergeCells>
  <hyperlinks>
    <hyperlink ref="AE127" r:id="rId1" xr:uid="{4F3B5910-A862-406E-A4F6-A1C10CBEC4D7}"/>
    <hyperlink ref="AE128" r:id="rId2" xr:uid="{EC2DA425-743C-453C-8B2A-87C24E24EB73}"/>
    <hyperlink ref="Q44" r:id="rId3" xr:uid="{9A36FDC7-87CC-46E2-BD8B-44DB99DF4AEF}"/>
    <hyperlink ref="Q43" r:id="rId4" xr:uid="{2B02C4A0-6871-4FAF-B7E6-8AA93CBE4994}"/>
    <hyperlink ref="BL37"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C892A810-DC05-4A77-8B7B-02039A60134A}"/>
    <hyperlink ref="BL25" r:id="rId6" xr:uid="{884D40C4-AC3F-49AE-8A33-53301E58C4B8}"/>
    <hyperlink ref="BL27" r:id="rId7" xr:uid="{3D8BD2FD-62F7-42C0-BF51-8CF0B55B967D}"/>
    <hyperlink ref="BL29" r:id="rId8" xr:uid="{63B86B36-5B5E-4FBD-A410-A12C9448324B}"/>
    <hyperlink ref="BL31" r:id="rId9" xr:uid="{85206D63-4945-4C8F-8267-9D6C2F064ECC}"/>
    <hyperlink ref="AT104" r:id="rId10" xr:uid="{9C0ED728-CA25-464F-86C2-3B8A6CA2E84F}"/>
    <hyperlink ref="AT108" r:id="rId11" xr:uid="{E0DE66EE-852E-4493-879D-2A59FE0458F7}"/>
  </hyperlinks>
  <printOptions horizontalCentered="1"/>
  <pageMargins left="0.31496062992125984" right="0.11811023622047245" top="0.15748031496062992" bottom="0.15748031496062992" header="0.11811023622047245" footer="0.11811023622047245"/>
  <pageSetup paperSize="9" scale="46" orientation="portrait"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2D1C-4314-4820-B70E-E33394A37FA1}">
  <sheetPr>
    <pageSetUpPr fitToPage="1"/>
  </sheetPr>
  <dimension ref="A1:DZ139"/>
  <sheetViews>
    <sheetView showZeros="0" topLeftCell="S84" zoomScaleNormal="100" workbookViewId="0">
      <selection activeCell="Z93" sqref="Z93:AJ134"/>
    </sheetView>
  </sheetViews>
  <sheetFormatPr baseColWidth="10" defaultRowHeight="15"/>
  <cols>
    <col min="1" max="1" width="4.42578125" style="3" customWidth="1"/>
    <col min="2" max="2" width="4" customWidth="1"/>
    <col min="3" max="3" width="6.5703125" customWidth="1"/>
    <col min="4" max="5" width="20.7109375" customWidth="1"/>
    <col min="6" max="6" width="30.85546875" customWidth="1"/>
    <col min="7" max="7" width="18" customWidth="1"/>
    <col min="8" max="8" width="18.7109375" customWidth="1"/>
    <col min="9" max="10" width="3.7109375" customWidth="1"/>
    <col min="11" max="11" width="6.7109375" customWidth="1"/>
    <col min="12" max="13" width="20.7109375" customWidth="1"/>
    <col min="14" max="14" width="30.7109375" customWidth="1"/>
    <col min="15" max="15" width="17.7109375" customWidth="1"/>
    <col min="16" max="16" width="18.7109375" customWidth="1"/>
    <col min="17" max="17" width="4.42578125" style="3" customWidth="1"/>
    <col min="18" max="23" width="9.7109375" style="213" customWidth="1"/>
    <col min="24" max="25" width="4.42578125" style="3" customWidth="1"/>
    <col min="26" max="26" width="3.7109375" style="3" customWidth="1"/>
    <col min="27" max="29" width="2.7109375" style="3" customWidth="1"/>
    <col min="30" max="30" width="3.7109375" style="3" customWidth="1"/>
    <col min="31" max="31" width="13.7109375" style="3" customWidth="1"/>
    <col min="32" max="34" width="11.7109375" style="3" customWidth="1"/>
    <col min="35" max="35" width="12.7109375" style="3" customWidth="1"/>
    <col min="36" max="36" width="40.7109375" style="3" customWidth="1"/>
    <col min="37" max="37" width="11.7109375" style="3" customWidth="1"/>
    <col min="38" max="38" width="8.7109375" style="3" customWidth="1"/>
    <col min="39" max="41" width="11.7109375" style="3" customWidth="1"/>
    <col min="42" max="43" width="12.7109375" style="3" customWidth="1"/>
    <col min="44" max="44" width="13.7109375" style="3" customWidth="1"/>
    <col min="45" max="45" width="21" style="3" customWidth="1"/>
    <col min="46" max="46" width="3.7109375" style="3" customWidth="1"/>
    <col min="47" max="49" width="2.7109375" style="3" customWidth="1"/>
    <col min="50" max="50" width="3.7109375" style="3" customWidth="1"/>
    <col min="51" max="51" width="13.7109375" style="3" customWidth="1"/>
    <col min="52" max="54" width="11.7109375" style="3" customWidth="1"/>
    <col min="55" max="55" width="12.7109375" style="3" customWidth="1"/>
    <col min="56" max="56" width="40.7109375" style="3" customWidth="1"/>
    <col min="57" max="57" width="11.7109375" style="3" customWidth="1"/>
    <col min="58" max="58" width="8.7109375" style="3" customWidth="1"/>
    <col min="59" max="60" width="11.7109375" style="32" customWidth="1"/>
    <col min="61" max="61" width="11.7109375" customWidth="1"/>
    <col min="62" max="63" width="12.7109375" customWidth="1"/>
    <col min="64" max="64" width="13.7109375" customWidth="1"/>
    <col min="66" max="69" width="11.7109375" customWidth="1"/>
    <col min="70" max="70" width="12.7109375" customWidth="1"/>
    <col min="71" max="71" width="40.7109375" customWidth="1"/>
    <col min="76" max="76" width="11.42578125" style="3"/>
    <col min="77" max="121" width="12.7109375" style="3" customWidth="1"/>
    <col min="122" max="127" width="11.42578125" style="3"/>
    <col min="128" max="128" width="8.7109375" style="213" customWidth="1"/>
    <col min="129" max="129" width="11.42578125" style="212"/>
    <col min="130" max="130" width="43.5703125" style="212" customWidth="1"/>
    <col min="131" max="16384" width="11.42578125" style="3"/>
  </cols>
  <sheetData>
    <row r="1" spans="1:130" ht="17.25" thickTop="1" thickBot="1">
      <c r="A1" s="212"/>
      <c r="B1" s="219">
        <v>3</v>
      </c>
      <c r="C1" s="2865">
        <v>6</v>
      </c>
      <c r="D1" s="220">
        <v>20</v>
      </c>
      <c r="E1" s="220">
        <v>20</v>
      </c>
      <c r="F1" s="220">
        <v>30</v>
      </c>
      <c r="G1" s="220">
        <v>17</v>
      </c>
      <c r="H1" s="220">
        <v>18</v>
      </c>
      <c r="I1" s="2885"/>
      <c r="J1" s="220">
        <v>3</v>
      </c>
      <c r="K1" s="2866">
        <v>6</v>
      </c>
      <c r="L1" s="220">
        <v>20</v>
      </c>
      <c r="M1" s="220">
        <v>20</v>
      </c>
      <c r="N1" s="220">
        <v>30</v>
      </c>
      <c r="O1" s="220">
        <v>17</v>
      </c>
      <c r="P1" s="221">
        <v>18</v>
      </c>
      <c r="Q1" s="212"/>
      <c r="R1" s="170" t="str">
        <f t="shared" ref="R1:W1" si="0">SUBSTITUTE(ADDRESS(1,COLUMN(),4),"1","")</f>
        <v>R</v>
      </c>
      <c r="S1" s="170" t="str">
        <f t="shared" si="0"/>
        <v>S</v>
      </c>
      <c r="T1" s="170" t="str">
        <f t="shared" si="0"/>
        <v>T</v>
      </c>
      <c r="U1" s="170" t="str">
        <f t="shared" si="0"/>
        <v>U</v>
      </c>
      <c r="V1" s="170" t="str">
        <f t="shared" si="0"/>
        <v>V</v>
      </c>
      <c r="W1" s="170" t="str">
        <f t="shared" si="0"/>
        <v>W</v>
      </c>
      <c r="X1" s="8"/>
      <c r="Y1" s="8"/>
      <c r="Z1" s="222"/>
      <c r="AA1" s="222"/>
      <c r="AB1" s="222"/>
      <c r="AC1" s="222"/>
      <c r="AD1" s="222"/>
      <c r="AE1" s="222"/>
      <c r="AF1" s="222"/>
      <c r="AG1" s="222"/>
      <c r="AH1" s="222"/>
      <c r="AI1" s="222"/>
      <c r="AJ1" s="222"/>
      <c r="AK1" s="222"/>
      <c r="AL1" s="222"/>
      <c r="AM1" s="222"/>
      <c r="AN1" s="222"/>
      <c r="AO1" s="222"/>
      <c r="AP1" s="222"/>
      <c r="AQ1" s="222"/>
      <c r="AR1" s="222"/>
      <c r="AS1" s="3073"/>
      <c r="AT1" s="222"/>
      <c r="AU1" s="222"/>
      <c r="AV1" s="222"/>
      <c r="AW1" s="222"/>
      <c r="AX1" s="222"/>
      <c r="AY1" s="222"/>
      <c r="AZ1" s="222"/>
      <c r="BA1" s="222"/>
      <c r="BB1" s="222"/>
      <c r="BC1" s="222"/>
      <c r="BD1" s="222"/>
      <c r="BE1" s="222"/>
      <c r="BF1" s="222"/>
      <c r="BG1" s="222"/>
      <c r="BH1" s="222"/>
      <c r="BI1" s="222"/>
      <c r="BJ1" s="222"/>
      <c r="BK1" s="222"/>
      <c r="BL1" s="222"/>
      <c r="DX1" s="216">
        <v>1</v>
      </c>
      <c r="DY1" s="584" t="str">
        <f>SUBSTITUTE(ADDRESS(1,COLUMN(),4),"1","")</f>
        <v>DY</v>
      </c>
      <c r="DZ1" s="585" t="str">
        <f>SUBSTITUTE(ADDRESS(1,COLUMN(),4),"1","")</f>
        <v>DZ</v>
      </c>
    </row>
    <row r="2" spans="1:130" ht="30" customHeight="1" thickBot="1">
      <c r="A2" s="212"/>
      <c r="B2" s="3858" t="s">
        <v>0</v>
      </c>
      <c r="C2" s="2886"/>
      <c r="D2" s="3860" t="s">
        <v>5216</v>
      </c>
      <c r="E2" s="3860"/>
      <c r="F2" s="3860"/>
      <c r="G2" s="3860"/>
      <c r="H2" s="3860"/>
      <c r="I2" s="3860"/>
      <c r="J2" s="3860"/>
      <c r="K2" s="3860"/>
      <c r="L2" s="3860"/>
      <c r="M2" s="3860"/>
      <c r="N2" s="3860"/>
      <c r="O2" s="3860"/>
      <c r="P2" s="3861"/>
      <c r="Q2" s="212"/>
      <c r="R2" s="171">
        <f t="shared" ref="R2:W2" ca="1" si="1">CELL("largeur",R2)</f>
        <v>9</v>
      </c>
      <c r="S2" s="171">
        <f t="shared" ca="1" si="1"/>
        <v>9</v>
      </c>
      <c r="T2" s="171">
        <f t="shared" ca="1" si="1"/>
        <v>9</v>
      </c>
      <c r="U2" s="171">
        <f t="shared" ca="1" si="1"/>
        <v>9</v>
      </c>
      <c r="V2" s="171">
        <f t="shared" ca="1" si="1"/>
        <v>9</v>
      </c>
      <c r="W2" s="171">
        <f t="shared" ca="1" si="1"/>
        <v>9</v>
      </c>
      <c r="X2" s="8"/>
      <c r="Y2" s="8"/>
      <c r="Z2" s="2905" t="s">
        <v>2005</v>
      </c>
      <c r="AA2" s="2906" t="s">
        <v>5221</v>
      </c>
      <c r="AB2" s="222"/>
      <c r="AC2" s="222"/>
      <c r="AD2" s="222"/>
      <c r="AE2" s="2906"/>
      <c r="AF2" s="222"/>
      <c r="AG2" s="222"/>
      <c r="AH2" s="222"/>
      <c r="AI2" s="222"/>
      <c r="AJ2" s="222"/>
      <c r="AK2" s="222"/>
      <c r="AL2" s="222"/>
      <c r="AM2" s="222"/>
      <c r="AN2" s="222"/>
      <c r="AO2" s="222"/>
      <c r="AP2" s="222"/>
      <c r="AQ2" s="222"/>
      <c r="AR2" s="222"/>
      <c r="AS2" s="3073"/>
      <c r="AT2" s="2905" t="s">
        <v>2005</v>
      </c>
      <c r="AU2" s="2906" t="s">
        <v>5222</v>
      </c>
      <c r="AV2" s="222"/>
      <c r="AW2" s="222"/>
      <c r="AX2" s="222"/>
      <c r="AY2" s="2906"/>
      <c r="AZ2" s="222"/>
      <c r="BA2" s="222"/>
      <c r="BB2" s="222"/>
      <c r="BC2" s="222"/>
      <c r="BD2" s="222"/>
      <c r="BE2" s="222"/>
      <c r="BF2" s="222"/>
      <c r="BG2" s="222"/>
      <c r="BH2" s="222"/>
      <c r="BI2" s="222"/>
      <c r="BJ2" s="222"/>
      <c r="BK2" s="222"/>
      <c r="BL2" s="222"/>
      <c r="DX2" s="216">
        <v>1</v>
      </c>
      <c r="DY2" s="11"/>
      <c r="DZ2" s="11" t="s">
        <v>2004</v>
      </c>
    </row>
    <row r="3" spans="1:130" ht="18.75" customHeight="1">
      <c r="A3" s="212"/>
      <c r="B3" s="3858"/>
      <c r="C3" s="2886"/>
      <c r="D3" s="118"/>
      <c r="E3" s="118"/>
      <c r="F3" s="119" t="s">
        <v>745</v>
      </c>
      <c r="G3" s="120" t="str">
        <f>C7</f>
        <v>Americano</v>
      </c>
      <c r="H3" s="121"/>
      <c r="I3" s="121"/>
      <c r="J3" s="121"/>
      <c r="K3" s="121"/>
      <c r="L3" s="121"/>
      <c r="M3" s="119" t="s">
        <v>747</v>
      </c>
      <c r="N3" s="121">
        <f>K7</f>
        <v>0</v>
      </c>
      <c r="O3" s="121"/>
      <c r="P3" s="122"/>
      <c r="Q3" s="212"/>
      <c r="R3" s="2889" t="s">
        <v>2019</v>
      </c>
      <c r="S3" s="2888"/>
      <c r="T3" s="2888"/>
      <c r="U3" s="2888"/>
      <c r="V3" s="2888"/>
      <c r="W3" s="2888"/>
      <c r="X3" s="8"/>
      <c r="Y3" s="8"/>
      <c r="Z3" s="222"/>
      <c r="AA3" s="222"/>
      <c r="AB3" s="222"/>
      <c r="AC3" s="222"/>
      <c r="AD3" s="222"/>
      <c r="AE3" s="222"/>
      <c r="AF3" s="222"/>
      <c r="AG3" s="222"/>
      <c r="AH3" s="222"/>
      <c r="AI3" s="119" t="s">
        <v>745</v>
      </c>
      <c r="AJ3" s="120" t="str">
        <f>AG7</f>
        <v>Americano</v>
      </c>
      <c r="AK3" s="222"/>
      <c r="AL3" s="222"/>
      <c r="AM3" s="222"/>
      <c r="AN3" s="222"/>
      <c r="AO3" s="222"/>
      <c r="AP3" s="2961" t="s">
        <v>13</v>
      </c>
      <c r="AQ3" s="1" t="str">
        <f>DX139</f>
        <v>DX139</v>
      </c>
      <c r="AR3" s="222"/>
      <c r="AS3" s="3073"/>
      <c r="AT3" s="222"/>
      <c r="AU3" s="222"/>
      <c r="AV3" s="222"/>
      <c r="AW3" s="222"/>
      <c r="AX3" s="222"/>
      <c r="AY3" s="222"/>
      <c r="AZ3" s="222"/>
      <c r="BA3" s="222"/>
      <c r="BB3" s="222"/>
      <c r="BC3" s="119" t="s">
        <v>747</v>
      </c>
      <c r="BD3" s="120">
        <f>BA7</f>
        <v>0</v>
      </c>
      <c r="BE3" s="222"/>
      <c r="BF3" s="222"/>
      <c r="BG3" s="222"/>
      <c r="BH3" s="222"/>
      <c r="BI3" s="222"/>
      <c r="BJ3" s="222"/>
      <c r="BK3" s="222"/>
      <c r="BL3" s="222"/>
      <c r="DX3" s="216">
        <v>1</v>
      </c>
      <c r="DY3" s="23" cm="1">
        <f t="array" aca="1" ref="DY3" ca="1">COUNTA(A1:DX139+COUNTBLANK(A1:DX139))</f>
        <v>17792</v>
      </c>
      <c r="DZ3" s="24" t="str">
        <f>"cellules entre"&amp;" " &amp;BO1&amp;" et  "&amp;DX139</f>
        <v>cellules entre  et  DX139</v>
      </c>
    </row>
    <row r="4" spans="1:130" ht="23.25">
      <c r="A4" s="212"/>
      <c r="B4" s="3858"/>
      <c r="C4" s="2886"/>
      <c r="D4" s="118"/>
      <c r="E4" s="118"/>
      <c r="F4" s="119" t="s">
        <v>746</v>
      </c>
      <c r="G4" s="120">
        <f>C40</f>
        <v>0</v>
      </c>
      <c r="H4" s="121"/>
      <c r="I4" s="121"/>
      <c r="J4" s="121"/>
      <c r="K4" s="121"/>
      <c r="L4" s="121"/>
      <c r="M4" s="119" t="s">
        <v>5217</v>
      </c>
      <c r="N4" s="121">
        <f>K40</f>
        <v>0</v>
      </c>
      <c r="O4" s="121"/>
      <c r="P4" s="122"/>
      <c r="Q4" s="212"/>
      <c r="R4" s="602" t="s">
        <v>2020</v>
      </c>
      <c r="S4" s="2888"/>
      <c r="T4" s="2888"/>
      <c r="U4" s="2888"/>
      <c r="V4" s="2888"/>
      <c r="W4" s="2888"/>
      <c r="X4" s="8"/>
      <c r="Y4" s="8"/>
      <c r="Z4" s="222"/>
      <c r="AA4" s="222"/>
      <c r="AB4" s="222"/>
      <c r="AC4" s="222"/>
      <c r="AD4" s="222"/>
      <c r="AE4" s="222"/>
      <c r="AF4" s="222"/>
      <c r="AG4" s="222"/>
      <c r="AH4" s="222"/>
      <c r="AI4" s="119" t="s">
        <v>746</v>
      </c>
      <c r="AJ4" s="120">
        <f>AG50</f>
        <v>0</v>
      </c>
      <c r="AK4" s="222"/>
      <c r="AL4" s="222"/>
      <c r="AM4" s="222"/>
      <c r="AN4" s="222"/>
      <c r="AO4" s="222"/>
      <c r="AP4" s="222"/>
      <c r="AQ4" s="222"/>
      <c r="AR4" s="222"/>
      <c r="AS4" s="3073"/>
      <c r="AT4" s="222"/>
      <c r="AU4" s="222"/>
      <c r="AV4" s="222"/>
      <c r="AW4" s="222"/>
      <c r="AX4" s="222"/>
      <c r="AY4" s="222"/>
      <c r="AZ4" s="222"/>
      <c r="BA4" s="222"/>
      <c r="BB4" s="222"/>
      <c r="BC4" s="119" t="s">
        <v>5217</v>
      </c>
      <c r="BD4" s="120">
        <f>BA50</f>
        <v>0</v>
      </c>
      <c r="BE4" s="222"/>
      <c r="BF4" s="222"/>
      <c r="BG4" s="222"/>
      <c r="BH4" s="222"/>
      <c r="BI4" s="222"/>
      <c r="BJ4" s="222"/>
      <c r="BK4" s="222"/>
      <c r="BL4" s="222"/>
      <c r="BN4" s="3167" t="s">
        <v>5651</v>
      </c>
      <c r="DX4" s="216">
        <v>1</v>
      </c>
      <c r="DY4" s="23">
        <f ca="1">COUNTA(A1:DX139)</f>
        <v>2674</v>
      </c>
      <c r="DZ4" s="24" t="s">
        <v>2006</v>
      </c>
    </row>
    <row r="5" spans="1:130" ht="21.75" customHeight="1" thickBot="1">
      <c r="A5" s="212"/>
      <c r="B5" s="3859"/>
      <c r="C5" s="2887"/>
      <c r="D5" s="3074" t="s">
        <v>5353</v>
      </c>
      <c r="E5" s="123"/>
      <c r="F5" s="124"/>
      <c r="G5" s="125"/>
      <c r="H5" s="126"/>
      <c r="I5" s="126"/>
      <c r="J5" s="126"/>
      <c r="K5" s="126"/>
      <c r="L5" s="126"/>
      <c r="M5" s="124"/>
      <c r="N5" s="126"/>
      <c r="O5" s="126"/>
      <c r="P5" s="127"/>
      <c r="Q5" s="212"/>
      <c r="R5" s="2890" t="s">
        <v>2005</v>
      </c>
      <c r="S5" s="749" t="s">
        <v>5220</v>
      </c>
      <c r="T5" s="2888"/>
      <c r="U5" s="2888"/>
      <c r="V5" s="2888"/>
      <c r="W5" s="2888"/>
      <c r="X5" s="8"/>
      <c r="Y5" s="8"/>
      <c r="Z5" s="178"/>
      <c r="AA5" s="2831" t="str">
        <f t="shared" ref="AA5:AC5" si="2">SUBSTITUTE(ADDRESS(1,COLUMN(),4),"1","")</f>
        <v>AA</v>
      </c>
      <c r="AB5" s="2831" t="str">
        <f t="shared" si="2"/>
        <v>AB</v>
      </c>
      <c r="AC5" s="2831" t="str">
        <f t="shared" si="2"/>
        <v>AC</v>
      </c>
      <c r="AD5" s="2828" t="str">
        <f>"◄ Masquez ces 3 colonnes "&amp;AA5&amp;" "&amp;AB5&amp;" "&amp;AC5</f>
        <v>◄ Masquez ces 3 colonnes AA AB AC</v>
      </c>
      <c r="AE5" s="2828"/>
      <c r="AF5" s="2828"/>
      <c r="AG5" s="2828"/>
      <c r="AH5" s="222"/>
      <c r="AI5" s="222"/>
      <c r="AJ5" s="222"/>
      <c r="AK5" s="222"/>
      <c r="AL5" s="222"/>
      <c r="AM5" s="222"/>
      <c r="AN5" s="222"/>
      <c r="AO5" s="222"/>
      <c r="AP5" s="222"/>
      <c r="AQ5" s="222"/>
      <c r="AR5" s="222"/>
      <c r="AS5" s="3073"/>
      <c r="AT5" s="178"/>
      <c r="AU5" s="2831" t="str">
        <f t="shared" ref="AU5:AW5" si="3">SUBSTITUTE(ADDRESS(1,COLUMN(),4),"1","")</f>
        <v>AU</v>
      </c>
      <c r="AV5" s="2831" t="str">
        <f t="shared" si="3"/>
        <v>AV</v>
      </c>
      <c r="AW5" s="2831" t="str">
        <f t="shared" si="3"/>
        <v>AW</v>
      </c>
      <c r="AX5" s="2828" t="str">
        <f>"◄ Masquez ces 3 colonnes "&amp;AU5&amp;" "&amp;AV5&amp;" "&amp;AW5</f>
        <v>◄ Masquez ces 3 colonnes AU AV AW</v>
      </c>
      <c r="AY5" s="2828"/>
      <c r="AZ5" s="2828"/>
      <c r="BA5" s="2828"/>
      <c r="BB5" s="222"/>
      <c r="BC5" s="222"/>
      <c r="BD5" s="222"/>
      <c r="BE5" s="222"/>
      <c r="BF5" s="222"/>
      <c r="BG5" s="222"/>
      <c r="BH5" s="222"/>
      <c r="BI5" s="222"/>
      <c r="BJ5" s="222"/>
      <c r="BK5" s="222"/>
      <c r="BL5" s="222"/>
      <c r="DX5" s="216">
        <v>1</v>
      </c>
      <c r="DY5" s="23">
        <f ca="1">COUNTBLANK(A1:DX139)</f>
        <v>15149</v>
      </c>
      <c r="DZ5" s="24" t="s">
        <v>21</v>
      </c>
    </row>
    <row r="6" spans="1:130" ht="11.25" customHeight="1" thickBot="1">
      <c r="A6" s="212"/>
      <c r="B6" s="223"/>
      <c r="C6" s="224"/>
      <c r="D6" s="224"/>
      <c r="E6" s="225"/>
      <c r="J6" s="223"/>
      <c r="K6" s="224"/>
      <c r="L6" s="224"/>
      <c r="M6" s="225"/>
      <c r="Q6" s="212"/>
      <c r="R6" s="2888"/>
      <c r="S6" s="2888"/>
      <c r="T6" s="2888"/>
      <c r="U6" s="2888"/>
      <c r="V6" s="2888"/>
      <c r="W6" s="2888"/>
      <c r="X6" s="8"/>
      <c r="Y6" s="8"/>
      <c r="Z6" s="14"/>
      <c r="AA6" s="14"/>
      <c r="AB6" s="14"/>
      <c r="AC6" s="7">
        <v>1</v>
      </c>
      <c r="AD6" s="222">
        <v>1</v>
      </c>
      <c r="AE6" s="222">
        <v>1</v>
      </c>
      <c r="AF6" s="222">
        <v>1</v>
      </c>
      <c r="AG6" s="222">
        <v>1</v>
      </c>
      <c r="AH6" s="222"/>
      <c r="AI6" s="222"/>
      <c r="AJ6" s="222"/>
      <c r="AK6" s="222"/>
      <c r="AL6" s="222"/>
      <c r="AM6" s="222"/>
      <c r="AN6" s="222"/>
      <c r="AO6" s="222"/>
      <c r="AP6" s="222"/>
      <c r="AQ6" s="222"/>
      <c r="AR6" s="222"/>
      <c r="AS6" s="3073"/>
      <c r="AT6" s="14"/>
      <c r="AU6" s="14"/>
      <c r="AV6" s="14"/>
      <c r="AW6" s="7">
        <v>1</v>
      </c>
      <c r="AX6" s="222">
        <v>1</v>
      </c>
      <c r="AY6" s="222">
        <v>1</v>
      </c>
      <c r="AZ6" s="222">
        <v>1</v>
      </c>
      <c r="BA6" s="222">
        <v>1</v>
      </c>
      <c r="BB6" s="222"/>
      <c r="BC6" s="222"/>
      <c r="BD6" s="222"/>
      <c r="BE6" s="222"/>
      <c r="BF6" s="222"/>
      <c r="BG6" s="222"/>
      <c r="BH6" s="222"/>
      <c r="BI6" s="222"/>
      <c r="BJ6" s="222"/>
      <c r="BK6" s="222"/>
      <c r="BL6" s="222"/>
      <c r="DX6" s="216">
        <v>1</v>
      </c>
      <c r="DY6" s="23">
        <f>SUM(DX1:DX137)+2</f>
        <v>139</v>
      </c>
      <c r="DZ6" s="24" t="s">
        <v>392</v>
      </c>
    </row>
    <row r="7" spans="1:130" s="32" customFormat="1" ht="39.950000000000003" customHeight="1">
      <c r="A7" s="212"/>
      <c r="B7" s="2869" t="s">
        <v>43</v>
      </c>
      <c r="C7" s="3862" t="str">
        <f>AG7</f>
        <v>Americano</v>
      </c>
      <c r="D7" s="3862"/>
      <c r="E7" s="3862"/>
      <c r="F7" s="3862"/>
      <c r="G7" s="3855" t="str">
        <f>AE7&amp;" "&amp;AN7&amp;" "&amp;AN8</f>
        <v>AVEC ALCOOL TAV  0.13</v>
      </c>
      <c r="H7" s="3856"/>
      <c r="I7"/>
      <c r="J7" s="2869" t="s">
        <v>43</v>
      </c>
      <c r="K7" s="3863">
        <f>BA7</f>
        <v>0</v>
      </c>
      <c r="L7" s="3863"/>
      <c r="M7" s="3863"/>
      <c r="N7" s="3863"/>
      <c r="O7" s="3855" t="str">
        <f>AY7&amp;" "&amp;BH7&amp;" "&amp;BH8</f>
        <v xml:space="preserve"> TAV  0</v>
      </c>
      <c r="P7" s="3856"/>
      <c r="Q7" s="212"/>
      <c r="R7" s="2869" t="s">
        <v>43</v>
      </c>
      <c r="S7" s="2891" t="s">
        <v>5218</v>
      </c>
      <c r="T7" s="2899"/>
      <c r="U7" s="2899"/>
      <c r="V7" s="2899"/>
      <c r="W7" s="2899"/>
      <c r="X7" s="135"/>
      <c r="Y7" s="135"/>
      <c r="Z7" s="176" t="s">
        <v>43</v>
      </c>
      <c r="AA7" s="2829" t="str">
        <f>AA14</f>
        <v>A.Americano.Avec alcool.Before dinner.Verre Tumbler(s)</v>
      </c>
      <c r="AB7" s="2829">
        <f>AB14</f>
        <v>1</v>
      </c>
      <c r="AC7" s="2829" t="str">
        <f>AC14</f>
        <v>tumbler(s)</v>
      </c>
      <c r="AD7" s="2830"/>
      <c r="AE7" s="3815" t="s">
        <v>1046</v>
      </c>
      <c r="AF7" s="3815"/>
      <c r="AG7" s="3827" t="s">
        <v>840</v>
      </c>
      <c r="AH7" s="3827"/>
      <c r="AI7" s="3827"/>
      <c r="AJ7" s="3828"/>
      <c r="AK7" s="518" t="str">
        <f>AE8</f>
        <v>BEFORE DINNER</v>
      </c>
      <c r="AL7" s="449"/>
      <c r="AM7" s="319"/>
      <c r="AN7" s="281" t="s">
        <v>1041</v>
      </c>
      <c r="AO7" s="3752" t="str">
        <f>AE7</f>
        <v>AVEC ALCOOL</v>
      </c>
      <c r="AP7" s="3752"/>
      <c r="AQ7" s="3754" t="s">
        <v>826</v>
      </c>
      <c r="AR7" s="3075" t="str">
        <f>LEFT(AG7,1)</f>
        <v>A</v>
      </c>
      <c r="AS7" s="3073"/>
      <c r="AT7" s="2907"/>
      <c r="AU7" s="2908"/>
      <c r="AV7" s="2908"/>
      <c r="AW7" s="2908"/>
      <c r="AX7" s="2909"/>
      <c r="AY7" s="374"/>
      <c r="AZ7" s="374"/>
      <c r="BA7" s="375"/>
      <c r="BB7" s="375"/>
      <c r="BC7" s="375"/>
      <c r="BD7" s="376"/>
      <c r="BE7" s="518">
        <f>AY8</f>
        <v>0</v>
      </c>
      <c r="BF7" s="449"/>
      <c r="BG7" s="319"/>
      <c r="BH7" s="281" t="s">
        <v>1041</v>
      </c>
      <c r="BI7" s="3752">
        <f>AY7</f>
        <v>0</v>
      </c>
      <c r="BJ7" s="3752"/>
      <c r="BK7" s="3754" t="s">
        <v>826</v>
      </c>
      <c r="BL7" s="3075" t="str">
        <f>LEFT(BA7,1)</f>
        <v/>
      </c>
      <c r="BN7" s="3758" t="s">
        <v>1782</v>
      </c>
      <c r="BO7" s="3759"/>
      <c r="BP7" s="3759"/>
      <c r="BQ7" s="3759"/>
      <c r="BR7" s="3759"/>
      <c r="BS7" s="3760"/>
      <c r="BU7" s="3766" t="s">
        <v>1296</v>
      </c>
      <c r="BV7" s="99"/>
      <c r="BW7" s="99"/>
      <c r="BX7" s="99"/>
      <c r="BY7" s="532" t="s">
        <v>1890</v>
      </c>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317"/>
      <c r="DT7" s="317"/>
      <c r="DU7" s="317"/>
      <c r="DV7" s="317"/>
      <c r="DW7" s="135"/>
      <c r="DX7" s="216">
        <v>1</v>
      </c>
      <c r="DY7" s="23">
        <f>SUM(A139:DW139)+1</f>
        <v>128</v>
      </c>
      <c r="DZ7" s="24" t="s">
        <v>2009</v>
      </c>
    </row>
    <row r="8" spans="1:130" s="32" customFormat="1" ht="24.95" customHeight="1">
      <c r="A8" s="212"/>
      <c r="B8" s="2870" t="s">
        <v>43</v>
      </c>
      <c r="C8" s="2875">
        <v>1</v>
      </c>
      <c r="D8" s="2872">
        <f>AP10</f>
        <v>2</v>
      </c>
      <c r="E8" s="2873" t="str">
        <f>AQ10</f>
        <v>Trembler(s)</v>
      </c>
      <c r="F8" s="3843">
        <f>AJ10</f>
        <v>0</v>
      </c>
      <c r="G8" s="3843"/>
      <c r="H8" s="3844"/>
      <c r="I8"/>
      <c r="J8" s="2878" t="s">
        <v>43</v>
      </c>
      <c r="K8" s="2875">
        <v>1</v>
      </c>
      <c r="L8" s="2872">
        <f>BJ10</f>
        <v>2</v>
      </c>
      <c r="M8" s="2873" t="str">
        <f>BK10</f>
        <v>Coupette(s)</v>
      </c>
      <c r="N8" s="3843">
        <f>BD10</f>
        <v>0</v>
      </c>
      <c r="O8" s="3843"/>
      <c r="P8" s="3844"/>
      <c r="Q8" s="212"/>
      <c r="R8" s="2870" t="str">
        <f t="shared" ref="R8:R71" si="4">B8</f>
        <v>A</v>
      </c>
      <c r="S8" s="610" t="s">
        <v>72</v>
      </c>
      <c r="T8" s="2899"/>
      <c r="U8" s="2899"/>
      <c r="V8" s="2899"/>
      <c r="W8" s="2899"/>
      <c r="X8" s="135"/>
      <c r="Y8" s="135"/>
      <c r="Z8" s="178" t="s">
        <v>43</v>
      </c>
      <c r="AA8" s="2838" t="str">
        <f>AA14</f>
        <v>A.Americano.Avec alcool.Before dinner.Verre Tumbler(s)</v>
      </c>
      <c r="AB8" s="2838">
        <f>AB14</f>
        <v>1</v>
      </c>
      <c r="AC8" s="2838" t="str">
        <f>AC14</f>
        <v>tumbler(s)</v>
      </c>
      <c r="AD8" s="2839"/>
      <c r="AE8" s="3691" t="s">
        <v>839</v>
      </c>
      <c r="AF8" s="3691"/>
      <c r="AG8" s="3829"/>
      <c r="AH8" s="3829"/>
      <c r="AI8" s="3829"/>
      <c r="AJ8" s="3830"/>
      <c r="AK8" s="519" t="str">
        <f>AQ10&amp;"."&amp;AP11&amp;"."&amp;AQ11</f>
        <v>Trembler(s).150.ml</v>
      </c>
      <c r="AL8" s="450"/>
      <c r="AM8" s="320"/>
      <c r="AN8" s="282">
        <f>IFERROR(ROUND(AR29/AL29/100,2),0)</f>
        <v>0.13</v>
      </c>
      <c r="AO8" s="3753"/>
      <c r="AP8" s="3753"/>
      <c r="AQ8" s="3755"/>
      <c r="AR8" s="3076" t="str">
        <f>LEFT(AB8,1)</f>
        <v>1</v>
      </c>
      <c r="AS8" s="3073"/>
      <c r="AT8" s="2910"/>
      <c r="AU8" s="2911"/>
      <c r="AV8" s="2911"/>
      <c r="AW8" s="2911"/>
      <c r="AX8" s="2912"/>
      <c r="AY8" s="377"/>
      <c r="AZ8" s="377"/>
      <c r="BA8" s="378"/>
      <c r="BB8" s="378"/>
      <c r="BC8" s="378"/>
      <c r="BD8" s="379"/>
      <c r="BE8" s="519" t="str">
        <f>BK10&amp;"."&amp;BJ11&amp;"."&amp;BK11</f>
        <v>Coupette(s).150.ml</v>
      </c>
      <c r="BF8" s="450"/>
      <c r="BG8" s="320"/>
      <c r="BH8" s="282">
        <f>IFERROR(ROUND(BL29/BF29/100,2),0)</f>
        <v>0</v>
      </c>
      <c r="BI8" s="3753"/>
      <c r="BJ8" s="3753"/>
      <c r="BK8" s="3755"/>
      <c r="BL8" s="3076" t="str">
        <f>LEFT(AV8,1)</f>
        <v/>
      </c>
      <c r="BN8" s="3761"/>
      <c r="BO8" s="3762"/>
      <c r="BP8" s="3762"/>
      <c r="BQ8" s="3762"/>
      <c r="BR8" s="3762"/>
      <c r="BS8" s="3763"/>
      <c r="BU8" s="3766"/>
      <c r="BV8" s="13"/>
      <c r="BW8" s="478" t="s">
        <v>1888</v>
      </c>
      <c r="BX8" s="497" t="s">
        <v>43</v>
      </c>
      <c r="BY8" s="2832" t="s">
        <v>69</v>
      </c>
      <c r="BZ8" s="2833" t="s">
        <v>377</v>
      </c>
      <c r="CA8" s="3086" t="s">
        <v>1280</v>
      </c>
      <c r="CB8" s="3086" t="s">
        <v>1286</v>
      </c>
      <c r="CC8" s="3086" t="s">
        <v>1291</v>
      </c>
      <c r="CD8" s="2836" t="s">
        <v>731</v>
      </c>
      <c r="CE8" s="2837" t="s">
        <v>730</v>
      </c>
      <c r="CF8" s="2835" t="s">
        <v>91</v>
      </c>
      <c r="CG8" s="2835" t="s">
        <v>90</v>
      </c>
      <c r="CH8" s="3092" t="s">
        <v>68</v>
      </c>
      <c r="CI8" s="2834" t="s">
        <v>70</v>
      </c>
      <c r="CJ8" s="2834" t="s">
        <v>77</v>
      </c>
      <c r="CK8" s="2834" t="s">
        <v>78</v>
      </c>
      <c r="CL8" s="2834" t="s">
        <v>79</v>
      </c>
      <c r="CM8" s="3314" t="s">
        <v>5806</v>
      </c>
      <c r="CN8" s="3166" t="s">
        <v>743</v>
      </c>
      <c r="CO8" s="3166" t="s">
        <v>5807</v>
      </c>
      <c r="CP8" s="3166" t="s">
        <v>5808</v>
      </c>
      <c r="CQ8" s="3166" t="s">
        <v>225</v>
      </c>
      <c r="CR8" s="3314" t="s">
        <v>724</v>
      </c>
      <c r="CS8" s="3314" t="s">
        <v>5809</v>
      </c>
      <c r="CT8" s="3314" t="s">
        <v>727</v>
      </c>
      <c r="CU8" s="3314" t="s">
        <v>5810</v>
      </c>
      <c r="CV8" s="3314" t="s">
        <v>5823</v>
      </c>
      <c r="CW8" s="3314" t="s">
        <v>5811</v>
      </c>
      <c r="CX8" s="3314" t="s">
        <v>725</v>
      </c>
      <c r="CY8" s="3314" t="s">
        <v>726</v>
      </c>
      <c r="CZ8" s="3166" t="s">
        <v>753</v>
      </c>
      <c r="DA8" s="3166" t="s">
        <v>752</v>
      </c>
      <c r="DB8" s="3314" t="s">
        <v>723</v>
      </c>
      <c r="DC8" s="3166" t="s">
        <v>732</v>
      </c>
      <c r="DD8" s="3314" t="s">
        <v>5822</v>
      </c>
      <c r="DE8" s="3166" t="s">
        <v>742</v>
      </c>
      <c r="DF8" s="3166" t="s">
        <v>207</v>
      </c>
      <c r="DG8" s="3166" t="s">
        <v>728</v>
      </c>
      <c r="DH8" s="3160" t="s">
        <v>5764</v>
      </c>
      <c r="DI8" s="3160" t="s">
        <v>5765</v>
      </c>
      <c r="DJ8" s="3160" t="s">
        <v>1358</v>
      </c>
      <c r="DK8" s="3160" t="s">
        <v>5768</v>
      </c>
      <c r="DL8" s="3160" t="s">
        <v>1360</v>
      </c>
      <c r="DM8" s="3160" t="s">
        <v>5766</v>
      </c>
      <c r="DN8" s="3166" t="s">
        <v>744</v>
      </c>
      <c r="DO8" s="3166" t="s">
        <v>744</v>
      </c>
      <c r="DP8" s="3166" t="s">
        <v>744</v>
      </c>
      <c r="DQ8" s="3166" t="s">
        <v>744</v>
      </c>
      <c r="DR8" s="497" t="s">
        <v>43</v>
      </c>
      <c r="DS8" s="491" t="s">
        <v>1788</v>
      </c>
      <c r="DT8" s="327"/>
      <c r="DU8" s="3781" t="s">
        <v>1296</v>
      </c>
      <c r="DV8" s="3782"/>
      <c r="DW8" s="317"/>
      <c r="DX8" s="216">
        <v>1</v>
      </c>
      <c r="DY8" s="212"/>
      <c r="DZ8" s="212"/>
    </row>
    <row r="9" spans="1:130" s="32" customFormat="1" ht="24.95" customHeight="1">
      <c r="A9" s="212"/>
      <c r="B9" s="2870" t="s">
        <v>43</v>
      </c>
      <c r="C9" s="3392">
        <f>AR11</f>
        <v>0.15</v>
      </c>
      <c r="D9" s="3393">
        <f>AP12</f>
        <v>0.3</v>
      </c>
      <c r="E9" s="2874"/>
      <c r="F9" s="3843"/>
      <c r="G9" s="3843"/>
      <c r="H9" s="3844"/>
      <c r="I9"/>
      <c r="J9" s="2878" t="s">
        <v>43</v>
      </c>
      <c r="K9" s="3392">
        <f>BL11</f>
        <v>0.15</v>
      </c>
      <c r="L9" s="3393">
        <f>AP12</f>
        <v>0.3</v>
      </c>
      <c r="M9" s="2874"/>
      <c r="N9" s="3843"/>
      <c r="O9" s="3843"/>
      <c r="P9" s="3844"/>
      <c r="Q9" s="212"/>
      <c r="R9" s="2870" t="str">
        <f t="shared" si="4"/>
        <v>A</v>
      </c>
      <c r="S9" s="2899"/>
      <c r="T9" s="2899"/>
      <c r="U9" s="2899"/>
      <c r="V9" s="2899"/>
      <c r="W9" s="2899"/>
      <c r="X9" s="135"/>
      <c r="Y9" s="135"/>
      <c r="Z9" s="178" t="s">
        <v>43</v>
      </c>
      <c r="AA9" s="2838" t="str">
        <f>AA14</f>
        <v>A.Americano.Avec alcool.Before dinner.Verre Tumbler(s)</v>
      </c>
      <c r="AB9" s="2838">
        <f>AB14</f>
        <v>1</v>
      </c>
      <c r="AC9" s="2838" t="str">
        <f>AC14</f>
        <v>tumbler(s)</v>
      </c>
      <c r="AD9" s="2839"/>
      <c r="AE9" s="3813" t="s">
        <v>1409</v>
      </c>
      <c r="AF9" s="3813"/>
      <c r="AG9" s="321" t="s">
        <v>827</v>
      </c>
      <c r="AH9" s="322" t="s">
        <v>828</v>
      </c>
      <c r="AI9" s="322"/>
      <c r="AJ9" s="323"/>
      <c r="AK9" s="529" t="str">
        <f>AE9</f>
        <v>Couleur : rouge doux</v>
      </c>
      <c r="AL9" s="324"/>
      <c r="AM9" s="324"/>
      <c r="AN9" s="325"/>
      <c r="AO9" s="324"/>
      <c r="AP9" s="326" t="str">
        <f>AG7</f>
        <v>Americano</v>
      </c>
      <c r="AQ9" s="326"/>
      <c r="AR9" s="3115" t="s">
        <v>5402</v>
      </c>
      <c r="AS9" s="3073"/>
      <c r="AT9" s="2910"/>
      <c r="AU9" s="2911"/>
      <c r="AV9" s="2911"/>
      <c r="AW9" s="2911"/>
      <c r="AX9" s="2912"/>
      <c r="AY9" s="2913"/>
      <c r="AZ9" s="2914"/>
      <c r="BA9" s="2915"/>
      <c r="BB9" s="2916"/>
      <c r="BC9" s="2916"/>
      <c r="BD9" s="2917"/>
      <c r="BE9" s="529">
        <f>AY10</f>
        <v>0</v>
      </c>
      <c r="BF9" s="324"/>
      <c r="BG9" s="324"/>
      <c r="BH9" s="325"/>
      <c r="BI9" s="324"/>
      <c r="BJ9" s="326">
        <f>BA7</f>
        <v>0</v>
      </c>
      <c r="BK9" s="326"/>
      <c r="BL9" s="3115" t="s">
        <v>5402</v>
      </c>
      <c r="BN9" s="3761"/>
      <c r="BO9" s="3762"/>
      <c r="BP9" s="3762"/>
      <c r="BQ9" s="3762"/>
      <c r="BR9" s="3762"/>
      <c r="BS9" s="3763"/>
      <c r="BU9" s="3766"/>
      <c r="BV9" s="13"/>
      <c r="BW9" s="475"/>
      <c r="BX9" s="475" t="s">
        <v>1786</v>
      </c>
      <c r="BY9" s="520">
        <v>1E-3</v>
      </c>
      <c r="BZ9" s="521">
        <v>1</v>
      </c>
      <c r="CA9" s="522">
        <v>0</v>
      </c>
      <c r="CB9" s="522">
        <v>0</v>
      </c>
      <c r="CC9" s="522">
        <v>0</v>
      </c>
      <c r="CD9" s="523">
        <v>0.25</v>
      </c>
      <c r="CE9" s="523">
        <v>0.5</v>
      </c>
      <c r="CF9" s="479">
        <v>0.25</v>
      </c>
      <c r="CG9" s="479">
        <v>0.5</v>
      </c>
      <c r="CH9" s="479">
        <v>0.1</v>
      </c>
      <c r="CI9" s="479">
        <v>1</v>
      </c>
      <c r="CJ9" s="479">
        <v>0.1</v>
      </c>
      <c r="CK9" s="479">
        <v>0.01</v>
      </c>
      <c r="CL9" s="479">
        <v>1E-3</v>
      </c>
      <c r="CM9" s="479">
        <f t="shared" ref="CM9" si="5">CM10 / 1000</f>
        <v>5.0000000000000001E-3</v>
      </c>
      <c r="CN9" s="479">
        <f>CN10 / 1000</f>
        <v>0.35</v>
      </c>
      <c r="CO9" s="479">
        <f t="shared" ref="CO9:DG9" si="6">CO10 / 1000</f>
        <v>4.9299999999999995E-3</v>
      </c>
      <c r="CP9" s="479">
        <f t="shared" si="6"/>
        <v>0.01</v>
      </c>
      <c r="CQ9" s="479">
        <f t="shared" si="6"/>
        <v>4.9299999999999995E-3</v>
      </c>
      <c r="CR9" s="479">
        <f t="shared" si="6"/>
        <v>2.5000000000000001E-3</v>
      </c>
      <c r="CS9" s="479">
        <f t="shared" si="6"/>
        <v>5.67E-2</v>
      </c>
      <c r="CT9" s="479">
        <f t="shared" si="6"/>
        <v>4.4999999999999998E-2</v>
      </c>
      <c r="CU9" s="530">
        <f t="shared" si="6"/>
        <v>2.8300000000000002E-2</v>
      </c>
      <c r="CV9" s="479">
        <f t="shared" si="6"/>
        <v>0.03</v>
      </c>
      <c r="CW9" s="479">
        <f t="shared" si="6"/>
        <v>2.9600000000000001E-2</v>
      </c>
      <c r="CX9" s="479">
        <f t="shared" si="6"/>
        <v>0.15</v>
      </c>
      <c r="CY9" s="479">
        <f t="shared" si="6"/>
        <v>0.04</v>
      </c>
      <c r="CZ9" s="479">
        <f t="shared" si="6"/>
        <v>0.32</v>
      </c>
      <c r="DA9" s="479">
        <f t="shared" si="6"/>
        <v>0.12</v>
      </c>
      <c r="DB9" s="479">
        <f t="shared" si="6"/>
        <v>5.9000000000000007E-3</v>
      </c>
      <c r="DC9" s="479">
        <f t="shared" si="6"/>
        <v>0.15</v>
      </c>
      <c r="DD9" s="479">
        <f t="shared" si="6"/>
        <v>1E-3</v>
      </c>
      <c r="DE9" s="479">
        <f t="shared" si="6"/>
        <v>0.2366</v>
      </c>
      <c r="DF9" s="479">
        <f t="shared" si="6"/>
        <v>0.03</v>
      </c>
      <c r="DG9" s="479">
        <f t="shared" si="6"/>
        <v>0.22500000000000001</v>
      </c>
      <c r="DH9" s="479">
        <f>DH10 / 1000</f>
        <v>0.35</v>
      </c>
      <c r="DI9" s="479">
        <f t="shared" ref="DI9:DQ9" si="7">DI10 / 1000</f>
        <v>7.4999999999999997E-2</v>
      </c>
      <c r="DJ9" s="479">
        <f t="shared" si="7"/>
        <v>0.19500000000000001</v>
      </c>
      <c r="DK9" s="479">
        <f t="shared" si="7"/>
        <v>0.27500000000000002</v>
      </c>
      <c r="DL9" s="479">
        <f t="shared" si="7"/>
        <v>0.25</v>
      </c>
      <c r="DM9" s="479">
        <f t="shared" si="7"/>
        <v>0.3</v>
      </c>
      <c r="DN9" s="3353">
        <f t="shared" si="7"/>
        <v>5.0000000000000001E-4</v>
      </c>
      <c r="DO9" s="3353">
        <f t="shared" si="7"/>
        <v>5.0000000000000001E-4</v>
      </c>
      <c r="DP9" s="3353">
        <f t="shared" si="7"/>
        <v>5.0000000000000001E-4</v>
      </c>
      <c r="DQ9" s="3353">
        <f t="shared" si="7"/>
        <v>5.0000000000000001E-4</v>
      </c>
      <c r="DR9" s="475"/>
      <c r="DS9" s="54" t="s">
        <v>1789</v>
      </c>
      <c r="DT9" s="327"/>
      <c r="DU9" s="3783"/>
      <c r="DV9" s="3784"/>
      <c r="DW9" s="317"/>
      <c r="DX9" s="216">
        <v>1</v>
      </c>
      <c r="DY9" s="212"/>
      <c r="DZ9" s="212"/>
    </row>
    <row r="10" spans="1:130" s="32" customFormat="1" ht="24.95" customHeight="1">
      <c r="A10" s="212"/>
      <c r="B10" s="2901" t="s">
        <v>43</v>
      </c>
      <c r="C10" s="3845" t="s">
        <v>749</v>
      </c>
      <c r="D10" s="3845"/>
      <c r="E10" s="3846"/>
      <c r="F10" s="3851">
        <f>AJ12</f>
        <v>0</v>
      </c>
      <c r="G10" s="3852"/>
      <c r="H10" s="3853"/>
      <c r="I10"/>
      <c r="J10" s="2878" t="s">
        <v>43</v>
      </c>
      <c r="K10" s="3845" t="s">
        <v>749</v>
      </c>
      <c r="L10" s="3845"/>
      <c r="M10" s="3846"/>
      <c r="N10" s="3851">
        <f>BD12</f>
        <v>0</v>
      </c>
      <c r="O10" s="3852"/>
      <c r="P10" s="3853"/>
      <c r="Q10" s="212"/>
      <c r="R10" s="2901" t="str">
        <f t="shared" si="4"/>
        <v>A</v>
      </c>
      <c r="S10" s="610" t="s">
        <v>82</v>
      </c>
      <c r="T10" s="2899"/>
      <c r="U10" s="2899"/>
      <c r="V10" s="2899"/>
      <c r="W10" s="2899"/>
      <c r="X10" s="135"/>
      <c r="Y10" s="135"/>
      <c r="Z10" s="178" t="s">
        <v>43</v>
      </c>
      <c r="AA10" s="330" t="str">
        <f>AA14</f>
        <v>A.Americano.Avec alcool.Before dinner.Verre Tumbler(s)</v>
      </c>
      <c r="AB10" s="505">
        <f>AB14</f>
        <v>1</v>
      </c>
      <c r="AC10" s="316"/>
      <c r="AD10" s="506" t="s">
        <v>1884</v>
      </c>
      <c r="AE10" s="218" t="s">
        <v>1812</v>
      </c>
      <c r="AF10" s="317"/>
      <c r="AG10" s="3639" t="str">
        <f>"❽ Volume du "&amp;AF11</f>
        <v>❽ Volume du tumbler(s)</v>
      </c>
      <c r="AH10" s="327"/>
      <c r="AI10" s="3731" t="s">
        <v>6179</v>
      </c>
      <c r="AJ10" s="3732"/>
      <c r="AK10" s="328"/>
      <c r="AL10" s="13"/>
      <c r="AM10" s="329"/>
      <c r="AN10" s="317"/>
      <c r="AO10" s="244" t="s">
        <v>1781</v>
      </c>
      <c r="AP10" s="250">
        <v>2</v>
      </c>
      <c r="AQ10" s="3160" t="s">
        <v>5804</v>
      </c>
      <c r="AR10" s="331">
        <f>IFERROR(INDEX($BY$9:$DQ$9, MATCH(AQ10, $BY$8:$DQ$8, 0)), 0) + IFERROR(INDEX($BY$14:$DQ$14, MATCH(AQ10, $BY$13:$DQ$13, 0)), 0)</f>
        <v>0.12</v>
      </c>
      <c r="AS10" s="3073"/>
      <c r="AT10" s="2910"/>
      <c r="AU10" s="2918"/>
      <c r="AV10" s="2919"/>
      <c r="AW10" s="2920"/>
      <c r="AX10" s="2921"/>
      <c r="AY10" s="373"/>
      <c r="AZ10" s="373"/>
      <c r="BA10" s="101"/>
      <c r="BB10" s="101"/>
      <c r="BC10" s="2922"/>
      <c r="BD10" s="2923"/>
      <c r="BE10" s="328"/>
      <c r="BF10" s="13"/>
      <c r="BG10" s="329"/>
      <c r="BH10" s="317"/>
      <c r="BI10" s="244" t="s">
        <v>1781</v>
      </c>
      <c r="BJ10" s="250">
        <v>2</v>
      </c>
      <c r="BK10" s="3160" t="s">
        <v>5769</v>
      </c>
      <c r="BL10" s="331">
        <f>IFERROR(INDEX($BY$9:$DQ$9, MATCH(BK10, $BY$8:$DQ$8, 0)), 0) + IFERROR(INDEX($BY$14:$DQ$14, MATCH(BK10, $BY$13:$DQ$13, 0)), 0)</f>
        <v>0.12</v>
      </c>
      <c r="BN10" s="3793" t="s">
        <v>5225</v>
      </c>
      <c r="BO10" s="3794"/>
      <c r="BP10" s="3794"/>
      <c r="BQ10" s="3794"/>
      <c r="BR10" s="3794"/>
      <c r="BS10" s="3795"/>
      <c r="BU10" s="3766"/>
      <c r="BV10" s="13"/>
      <c r="BW10" s="477" t="s">
        <v>1887</v>
      </c>
      <c r="BX10" s="497" t="s">
        <v>740</v>
      </c>
      <c r="BY10" s="483"/>
      <c r="BZ10" s="483"/>
      <c r="CA10" s="483"/>
      <c r="CB10" s="483"/>
      <c r="CC10" s="483"/>
      <c r="CD10" s="483"/>
      <c r="CE10" s="483"/>
      <c r="CF10" s="483"/>
      <c r="CG10" s="483"/>
      <c r="CH10" s="483"/>
      <c r="CI10" s="484"/>
      <c r="CJ10" s="483"/>
      <c r="CK10" s="483"/>
      <c r="CL10" s="483"/>
      <c r="CM10" s="472">
        <v>5</v>
      </c>
      <c r="CN10" s="472">
        <v>350</v>
      </c>
      <c r="CO10" s="481">
        <v>4.93</v>
      </c>
      <c r="CP10" s="472">
        <v>10</v>
      </c>
      <c r="CQ10" s="481">
        <v>4.93</v>
      </c>
      <c r="CR10" s="481">
        <v>2.5</v>
      </c>
      <c r="CS10" s="480">
        <v>56.7</v>
      </c>
      <c r="CT10" s="472">
        <v>45</v>
      </c>
      <c r="CU10" s="531">
        <v>28.3</v>
      </c>
      <c r="CV10" s="472">
        <v>30</v>
      </c>
      <c r="CW10" s="480">
        <v>29.6</v>
      </c>
      <c r="CX10" s="472">
        <v>150</v>
      </c>
      <c r="CY10" s="472">
        <v>40</v>
      </c>
      <c r="CZ10" s="472">
        <v>320</v>
      </c>
      <c r="DA10" s="472">
        <v>120</v>
      </c>
      <c r="DB10" s="481">
        <v>5.9</v>
      </c>
      <c r="DC10" s="472">
        <v>150</v>
      </c>
      <c r="DD10" s="472">
        <v>1</v>
      </c>
      <c r="DE10" s="480">
        <v>236.6</v>
      </c>
      <c r="DF10" s="472">
        <v>30</v>
      </c>
      <c r="DG10" s="472">
        <v>225</v>
      </c>
      <c r="DH10" s="472">
        <v>350</v>
      </c>
      <c r="DI10" s="472">
        <v>75</v>
      </c>
      <c r="DJ10" s="472">
        <v>195</v>
      </c>
      <c r="DK10" s="472">
        <v>275</v>
      </c>
      <c r="DL10" s="472">
        <v>250</v>
      </c>
      <c r="DM10" s="472">
        <v>300</v>
      </c>
      <c r="DN10" s="480">
        <v>0.5</v>
      </c>
      <c r="DO10" s="480">
        <v>0.5</v>
      </c>
      <c r="DP10" s="480">
        <v>0.5</v>
      </c>
      <c r="DQ10" s="480">
        <v>0.5</v>
      </c>
      <c r="DR10" s="497" t="s">
        <v>740</v>
      </c>
      <c r="DS10" s="175" t="s">
        <v>1889</v>
      </c>
      <c r="DT10" s="327"/>
      <c r="DU10" s="3785"/>
      <c r="DV10" s="3786"/>
      <c r="DW10" s="317"/>
      <c r="DX10" s="216">
        <v>1</v>
      </c>
      <c r="DY10" s="212"/>
      <c r="DZ10" s="212"/>
    </row>
    <row r="11" spans="1:130" s="32" customFormat="1" ht="24.95" customHeight="1">
      <c r="A11" s="212"/>
      <c r="B11" s="2870" t="s">
        <v>43</v>
      </c>
      <c r="C11" s="3847"/>
      <c r="D11" s="3847"/>
      <c r="E11" s="3848"/>
      <c r="F11" s="3851"/>
      <c r="G11" s="3852"/>
      <c r="H11" s="3853"/>
      <c r="I11"/>
      <c r="J11" s="2878" t="s">
        <v>43</v>
      </c>
      <c r="K11" s="3847"/>
      <c r="L11" s="3847"/>
      <c r="M11" s="3848"/>
      <c r="N11" s="3851"/>
      <c r="O11" s="3852"/>
      <c r="P11" s="3853"/>
      <c r="Q11" s="212"/>
      <c r="R11" s="2870" t="str">
        <f t="shared" si="4"/>
        <v>A</v>
      </c>
      <c r="S11" s="2899"/>
      <c r="T11" s="2899"/>
      <c r="U11" s="2899"/>
      <c r="V11" s="2899"/>
      <c r="W11" s="2899"/>
      <c r="X11" s="135"/>
      <c r="Y11" s="135"/>
      <c r="Z11" s="178" t="s">
        <v>43</v>
      </c>
      <c r="AA11" s="330" t="str">
        <f>AA14</f>
        <v>A.Americano.Avec alcool.Before dinner.Verre Tumbler(s)</v>
      </c>
      <c r="AB11" s="505">
        <f>AB14</f>
        <v>1</v>
      </c>
      <c r="AC11" s="316"/>
      <c r="AD11" s="507" t="s">
        <v>1885</v>
      </c>
      <c r="AE11" s="286">
        <v>1</v>
      </c>
      <c r="AF11" s="3135" t="s">
        <v>751</v>
      </c>
      <c r="AG11" s="287">
        <v>120</v>
      </c>
      <c r="AH11" s="2834" t="s">
        <v>79</v>
      </c>
      <c r="AI11" s="3731"/>
      <c r="AJ11" s="3732"/>
      <c r="AK11" s="350" t="s">
        <v>1812</v>
      </c>
      <c r="AL11" s="451"/>
      <c r="AM11" s="327"/>
      <c r="AN11" s="327"/>
      <c r="AO11" s="245" t="str">
        <f>"❿ Volume "&amp; AQ10</f>
        <v>❿ Volume Trembler(s)</v>
      </c>
      <c r="AP11" s="252">
        <v>150</v>
      </c>
      <c r="AQ11" s="128" t="s">
        <v>79</v>
      </c>
      <c r="AR11" s="331">
        <f>IFERROR(INDEX(BY9:DQ9, MATCH(AQ11, BY8:DQ8, 0)) * AP11, 0) + IFERROR(INDEX(BY14:DQ14, MATCH(AQ11, BY13:DQ13, 0)) * AP11, 0)</f>
        <v>0.15</v>
      </c>
      <c r="AS11" s="3073"/>
      <c r="AT11" s="2910"/>
      <c r="AU11" s="2918"/>
      <c r="AV11" s="2919"/>
      <c r="AW11" s="2920"/>
      <c r="AX11" s="2921"/>
      <c r="AY11" s="2924"/>
      <c r="AZ11" s="99"/>
      <c r="BA11" s="2925"/>
      <c r="BB11" s="2926" t="s">
        <v>6183</v>
      </c>
      <c r="BC11" s="101"/>
      <c r="BD11" s="2923"/>
      <c r="BE11" s="350" t="s">
        <v>1812</v>
      </c>
      <c r="BF11" s="451"/>
      <c r="BG11" s="327"/>
      <c r="BH11" s="327"/>
      <c r="BI11" s="245" t="str">
        <f>"❿ Volume "&amp; BK10</f>
        <v>❿ Volume Coupette(s)</v>
      </c>
      <c r="BJ11" s="252">
        <v>150</v>
      </c>
      <c r="BK11" s="128" t="s">
        <v>79</v>
      </c>
      <c r="BL11" s="331">
        <f>IFERROR(INDEX(BY9:DQ9, MATCH(BK11, BY8:DQ8, 0)) * BJ11, 0) + IFERROR(INDEX(BY14:DQ14, MATCH(BK11, BY13:DQ13, 0)) * BJ11, 0)</f>
        <v>0.15</v>
      </c>
      <c r="BN11" s="3793"/>
      <c r="BO11" s="3794"/>
      <c r="BP11" s="3794"/>
      <c r="BQ11" s="3794"/>
      <c r="BR11" s="3794"/>
      <c r="BS11" s="3795"/>
      <c r="BU11" s="3766"/>
      <c r="BV11" s="13"/>
      <c r="BW11" s="13"/>
      <c r="BX11" s="477"/>
      <c r="BY11" s="471"/>
      <c r="BZ11" s="327"/>
      <c r="CA11" s="327"/>
      <c r="CB11" s="327"/>
      <c r="CC11" s="327"/>
      <c r="CD11" s="327"/>
      <c r="CE11" s="327"/>
      <c r="CF11" s="327"/>
      <c r="CG11" s="327"/>
      <c r="CH11" s="327"/>
      <c r="CI11" s="327"/>
      <c r="CJ11" s="327"/>
      <c r="CK11" s="327"/>
      <c r="CL11" s="327"/>
      <c r="CM11" s="327"/>
      <c r="CN11" s="327"/>
      <c r="CO11" s="327"/>
      <c r="CP11" s="327"/>
      <c r="CQ11" s="327"/>
      <c r="CR11" s="327"/>
      <c r="CS11" s="327"/>
      <c r="CT11" s="327"/>
      <c r="CU11" s="327"/>
      <c r="CV11" s="327"/>
      <c r="CW11" s="327"/>
      <c r="CX11" s="327"/>
      <c r="CY11" s="327"/>
      <c r="CZ11" s="327"/>
      <c r="DA11" s="327"/>
      <c r="DB11" s="327"/>
      <c r="DC11" s="327"/>
      <c r="DD11" s="327"/>
      <c r="DE11" s="327"/>
      <c r="DF11" s="327"/>
      <c r="DG11" s="469" t="s">
        <v>1783</v>
      </c>
      <c r="DH11" s="473">
        <v>200</v>
      </c>
      <c r="DI11" s="473">
        <v>30</v>
      </c>
      <c r="DJ11" s="473">
        <v>150</v>
      </c>
      <c r="DK11" s="473">
        <v>200</v>
      </c>
      <c r="DL11" s="473">
        <v>200</v>
      </c>
      <c r="DM11" s="473">
        <v>200</v>
      </c>
      <c r="DN11" s="327"/>
      <c r="DO11" s="327"/>
      <c r="DP11" s="327"/>
      <c r="DQ11" s="327"/>
      <c r="DR11" s="477"/>
      <c r="DS11" s="327"/>
      <c r="DT11" s="327"/>
      <c r="DU11" s="317"/>
      <c r="DV11" s="317"/>
      <c r="DW11" s="317"/>
      <c r="DX11" s="216">
        <v>1</v>
      </c>
      <c r="DY11" s="212"/>
      <c r="DZ11" s="212"/>
    </row>
    <row r="12" spans="1:130" s="32" customFormat="1" ht="24.95" customHeight="1">
      <c r="A12" s="212"/>
      <c r="B12" s="2870" t="s">
        <v>43</v>
      </c>
      <c r="C12" s="3847"/>
      <c r="D12" s="3847"/>
      <c r="E12" s="3848"/>
      <c r="F12" s="2867" t="str">
        <f>AJ17</f>
        <v>vermouth rouge Italien</v>
      </c>
      <c r="G12" s="227" t="str">
        <f>AO17&amp;" "&amp;AP17</f>
        <v>50 ml</v>
      </c>
      <c r="H12" s="228">
        <f>AQ17</f>
        <v>0</v>
      </c>
      <c r="I12"/>
      <c r="J12" s="2878" t="s">
        <v>43</v>
      </c>
      <c r="K12" s="3847"/>
      <c r="L12" s="3847"/>
      <c r="M12" s="3848"/>
      <c r="N12" s="2876">
        <f>BD17</f>
        <v>0</v>
      </c>
      <c r="O12" s="229" t="str">
        <f>BI17&amp;" "&amp;BJ17</f>
        <v>0 0</v>
      </c>
      <c r="P12" s="230">
        <f>BK17</f>
        <v>0</v>
      </c>
      <c r="Q12" s="212"/>
      <c r="R12" s="2870" t="str">
        <f t="shared" si="4"/>
        <v>A</v>
      </c>
      <c r="S12" s="610" t="s">
        <v>92</v>
      </c>
      <c r="T12" s="2899"/>
      <c r="U12" s="2899"/>
      <c r="V12" s="2899"/>
      <c r="W12" s="2899"/>
      <c r="X12" s="135"/>
      <c r="Y12" s="135"/>
      <c r="Z12" s="178" t="s">
        <v>43</v>
      </c>
      <c r="AA12" s="330" t="str">
        <f>AA14</f>
        <v>A.Americano.Avec alcool.Before dinner.Verre Tumbler(s)</v>
      </c>
      <c r="AB12" s="505">
        <f>AB14</f>
        <v>1</v>
      </c>
      <c r="AC12" s="316"/>
      <c r="AD12" s="506" t="s">
        <v>392</v>
      </c>
      <c r="AE12" s="327"/>
      <c r="AF12" s="327"/>
      <c r="AG12" s="327"/>
      <c r="AH12" s="327"/>
      <c r="AI12" s="3733" t="str">
        <f>AA14&amp;"  intensité"&amp;" "&amp;AF13&amp;" "&amp;"coût"&amp;AH13&amp;" "&amp;" "&amp;AE9</f>
        <v>A.Americano.Avec alcool.Before dinner.Verre Tumbler(s)  intensité ** coût**  Couleur : rouge doux</v>
      </c>
      <c r="AJ12" s="3734"/>
      <c r="AK12" s="333">
        <f>AE11</f>
        <v>1</v>
      </c>
      <c r="AL12" s="249" t="str">
        <f>AF11</f>
        <v>tumbler(s)</v>
      </c>
      <c r="AM12" s="513" t="str">
        <f>AG11&amp;" "&amp;AH11</f>
        <v>120 ml</v>
      </c>
      <c r="AN12" s="248"/>
      <c r="AO12" s="248"/>
      <c r="AP12" s="3369">
        <f>AR11*AP10</f>
        <v>0.3</v>
      </c>
      <c r="AQ12" s="302">
        <f>IFERROR(AP12/AK13,0)</f>
        <v>2.5</v>
      </c>
      <c r="AR12" s="334"/>
      <c r="AS12" s="3073"/>
      <c r="AT12" s="2910"/>
      <c r="AU12" s="2918"/>
      <c r="AV12" s="2919"/>
      <c r="AW12" s="2920"/>
      <c r="AX12" s="2921"/>
      <c r="AY12" s="2927"/>
      <c r="AZ12" s="2928"/>
      <c r="BA12" s="2925"/>
      <c r="BB12" s="2926"/>
      <c r="BC12" s="101"/>
      <c r="BD12" s="2929"/>
      <c r="BE12" s="333">
        <f>AY11</f>
        <v>0</v>
      </c>
      <c r="BF12" s="249">
        <f>AZ11</f>
        <v>0</v>
      </c>
      <c r="BG12" s="513" t="str">
        <f>BA11&amp;" "&amp;BB11</f>
        <v xml:space="preserve"> COLLEZ VOTRE POSTIT ICI voir ligne 93 col.Z</v>
      </c>
      <c r="BH12" s="248"/>
      <c r="BI12" s="248"/>
      <c r="BJ12" s="3369">
        <f>BL11*BJ10</f>
        <v>0.3</v>
      </c>
      <c r="BK12" s="302">
        <f>IFERROR(BJ12/BE13,0)</f>
        <v>0</v>
      </c>
      <c r="BL12" s="334"/>
      <c r="BN12" s="3793"/>
      <c r="BO12" s="3794"/>
      <c r="BP12" s="3794"/>
      <c r="BQ12" s="3794"/>
      <c r="BR12" s="3794"/>
      <c r="BS12" s="3795"/>
      <c r="BU12" s="3766"/>
      <c r="BV12" s="13"/>
      <c r="BW12" s="13"/>
      <c r="BX12" s="327"/>
      <c r="BY12" s="498" t="s">
        <v>1787</v>
      </c>
      <c r="BZ12" s="327"/>
      <c r="CA12" s="327"/>
      <c r="CB12" s="327"/>
      <c r="CC12" s="327"/>
      <c r="CD12" s="327"/>
      <c r="CE12" s="327"/>
      <c r="CF12" s="327"/>
      <c r="CG12" s="532" t="s">
        <v>5650</v>
      </c>
      <c r="CH12" s="327"/>
      <c r="CI12" s="327"/>
      <c r="CJ12" s="327"/>
      <c r="CK12" s="327"/>
      <c r="CL12" s="327"/>
      <c r="CM12" s="327"/>
      <c r="CN12" s="340"/>
      <c r="CO12" s="327"/>
      <c r="CP12" s="327"/>
      <c r="CQ12" s="327"/>
      <c r="CR12" s="105"/>
      <c r="CS12" s="428"/>
      <c r="CT12" s="428"/>
      <c r="CU12" s="428"/>
      <c r="CV12" s="428"/>
      <c r="CW12" s="428"/>
      <c r="CX12" s="428"/>
      <c r="CY12" s="428"/>
      <c r="CZ12" s="428"/>
      <c r="DA12" s="407"/>
      <c r="DB12" s="3321" t="s">
        <v>1787</v>
      </c>
      <c r="DC12" s="407"/>
      <c r="DD12" s="407"/>
      <c r="DE12" s="327"/>
      <c r="DF12" s="327"/>
      <c r="DG12" s="470" t="s">
        <v>1784</v>
      </c>
      <c r="DH12" s="474">
        <v>500</v>
      </c>
      <c r="DI12" s="474">
        <v>120</v>
      </c>
      <c r="DJ12" s="474">
        <v>240</v>
      </c>
      <c r="DK12" s="474">
        <v>350</v>
      </c>
      <c r="DL12" s="474">
        <v>300</v>
      </c>
      <c r="DM12" s="474">
        <v>400</v>
      </c>
      <c r="DN12" s="327"/>
      <c r="DO12" s="327"/>
      <c r="DP12" s="327"/>
      <c r="DQ12" s="327"/>
      <c r="DR12" s="327"/>
      <c r="DS12" s="327"/>
      <c r="DT12" s="327"/>
      <c r="DU12" s="327"/>
      <c r="DV12" s="488" t="s">
        <v>1787</v>
      </c>
      <c r="DW12" s="317"/>
      <c r="DX12" s="216">
        <v>1</v>
      </c>
      <c r="DY12" s="212"/>
      <c r="DZ12" s="212"/>
    </row>
    <row r="13" spans="1:130" s="32" customFormat="1" ht="24.95" customHeight="1">
      <c r="A13" s="212"/>
      <c r="B13" s="2902" t="str">
        <f>Z18</f>
        <v>A</v>
      </c>
      <c r="C13" s="3847"/>
      <c r="D13" s="3847"/>
      <c r="E13" s="3848"/>
      <c r="F13" s="2868" t="str">
        <f t="shared" ref="F13:F24" si="8">AJ18</f>
        <v>bitter Campari</v>
      </c>
      <c r="G13" s="242" t="str">
        <f t="shared" ref="G13:G24" si="9">AO18&amp;" "&amp;AP18</f>
        <v>125 ml</v>
      </c>
      <c r="H13" s="243">
        <f t="shared" ref="H13:H24" si="10">AQ18</f>
        <v>0</v>
      </c>
      <c r="I13"/>
      <c r="J13" s="2902">
        <f t="shared" ref="J13:J24" si="11">AT18</f>
        <v>0</v>
      </c>
      <c r="K13" s="3847"/>
      <c r="L13" s="3847"/>
      <c r="M13" s="3848"/>
      <c r="N13" s="2868">
        <f t="shared" ref="N13:N24" si="12">BD18</f>
        <v>0</v>
      </c>
      <c r="O13" s="242" t="str">
        <f t="shared" ref="O13:O24" si="13">BI18&amp;" "&amp;BJ18</f>
        <v>0 0</v>
      </c>
      <c r="P13" s="243">
        <f t="shared" ref="P13:P24" si="14">BK18</f>
        <v>0</v>
      </c>
      <c r="Q13" s="212"/>
      <c r="R13" s="2902" t="str">
        <f t="shared" si="4"/>
        <v>A</v>
      </c>
      <c r="S13" s="2893"/>
      <c r="T13" s="2899"/>
      <c r="U13" s="2899"/>
      <c r="V13" s="2899"/>
      <c r="W13" s="2899"/>
      <c r="X13" s="135"/>
      <c r="Y13" s="135"/>
      <c r="Z13" s="178" t="s">
        <v>37</v>
      </c>
      <c r="AA13" s="330" t="str">
        <f>AA14</f>
        <v>A.Americano.Avec alcool.Before dinner.Verre Tumbler(s)</v>
      </c>
      <c r="AB13" s="330">
        <f>AB14</f>
        <v>1</v>
      </c>
      <c r="AC13" s="316"/>
      <c r="AD13" s="507">
        <v>24</v>
      </c>
      <c r="AE13" s="3640" t="s">
        <v>1882</v>
      </c>
      <c r="AF13" s="3641" t="s">
        <v>305</v>
      </c>
      <c r="AG13" s="3640" t="s">
        <v>1883</v>
      </c>
      <c r="AH13" s="3641" t="s">
        <v>305</v>
      </c>
      <c r="AI13" s="3733"/>
      <c r="AJ13" s="3734"/>
      <c r="AK13" s="500">
        <f>IFERROR(INDEX($BY$9:$DQ$9, MATCH(AH11, $BY$8:$DQ$8, 0)) * AG11, 0) + IFERROR(INDEX($BY$14:$DQ$14, MATCH(AH11, $BY$13:$DQ$13, 0)) * AG11, 0)</f>
        <v>0.12</v>
      </c>
      <c r="AL13" s="247" t="str" cm="1">
        <f t="array" ref="AL13">IFERROR(AG11 * INDEX($BY$9:$DQ$9,, MATCH(AH11, $BY$8:$DQ$8, 0)), 0) + IFERROR(AG11 * INDEX($BY$14:$DQ$14, MATCH(AH11, $BY$13:$DQ$13, 0)), 0) &amp; " L"</f>
        <v>0.12 L</v>
      </c>
      <c r="AM13" s="327"/>
      <c r="AN13" s="327"/>
      <c r="AO13" s="327"/>
      <c r="AP13" s="327"/>
      <c r="AQ13" s="180"/>
      <c r="AR13" s="181" t="str">
        <f>ROWS(Z7:Z48)-SUBTOTAL(103,Z7:Z48)&amp;" "&amp;"Lignes masquées"</f>
        <v>0 Lignes masquées</v>
      </c>
      <c r="AS13" s="3073"/>
      <c r="AT13" s="2910"/>
      <c r="AU13" s="2918"/>
      <c r="AV13" s="2918"/>
      <c r="AW13" s="2920"/>
      <c r="AX13" s="2921"/>
      <c r="AY13" s="2930"/>
      <c r="AZ13" s="2931"/>
      <c r="BA13" s="2932"/>
      <c r="BB13" s="114"/>
      <c r="BC13" s="101"/>
      <c r="BD13" s="2929"/>
      <c r="BE13" s="500">
        <f>IFERROR(INDEX($BY$9:$DQ$9, MATCH(BB11, $BY$8:$DQ$8, 0)) * BA11, 0) + IFERROR(INDEX($BY$14:$DQ$14, MATCH(BB11, $BY$13:$DQ$13, 0)) * BA11, 0)</f>
        <v>0</v>
      </c>
      <c r="BF13" s="247" t="str" cm="1">
        <f t="array" ref="BF13">IFERROR(BA11 * INDEX($BY$9:$DQ$9,, MATCH(BB11, $BY$8:$DQ$8, 0)), 0) + IFERROR(BA11 * INDEX($BY$14:$DQ$14, MATCH(BB11, $BY$13:$DQ$13, 0)), 0) &amp; " L"</f>
        <v>0 L</v>
      </c>
      <c r="BG13" s="327"/>
      <c r="BH13" s="327"/>
      <c r="BI13" s="327"/>
      <c r="BJ13" s="327"/>
      <c r="BK13" s="180"/>
      <c r="BL13" s="181" t="str">
        <f>ROWS(AT7:AT48)-SUBTOTAL(103,AT7:AT48)&amp;" "&amp;"Lignes masquées"</f>
        <v>42 Lignes masquées</v>
      </c>
      <c r="BN13" s="3793"/>
      <c r="BO13" s="3794"/>
      <c r="BP13" s="3794"/>
      <c r="BQ13" s="3794"/>
      <c r="BR13" s="3794"/>
      <c r="BS13" s="3795"/>
      <c r="BU13" s="3766"/>
      <c r="BV13" s="13"/>
      <c r="BW13" s="478" t="s">
        <v>1888</v>
      </c>
      <c r="BX13" s="497" t="s">
        <v>43</v>
      </c>
      <c r="BY13" s="3160" t="s">
        <v>5769</v>
      </c>
      <c r="BZ13" s="3160" t="s">
        <v>729</v>
      </c>
      <c r="CA13" s="3160" t="s">
        <v>5770</v>
      </c>
      <c r="CB13" s="3160" t="s">
        <v>5771</v>
      </c>
      <c r="CC13" s="3160" t="s">
        <v>5772</v>
      </c>
      <c r="CD13" s="3160" t="s">
        <v>5773</v>
      </c>
      <c r="CE13" s="3160" t="s">
        <v>5774</v>
      </c>
      <c r="CF13" s="3160" t="s">
        <v>5775</v>
      </c>
      <c r="CG13" s="3160" t="s">
        <v>5776</v>
      </c>
      <c r="CH13" s="3160" t="s">
        <v>5777</v>
      </c>
      <c r="CI13" s="3160" t="s">
        <v>5778</v>
      </c>
      <c r="CJ13" s="3160" t="s">
        <v>5779</v>
      </c>
      <c r="CK13" s="3160" t="s">
        <v>5780</v>
      </c>
      <c r="CL13" s="3160" t="s">
        <v>5781</v>
      </c>
      <c r="CM13" s="3160" t="s">
        <v>5782</v>
      </c>
      <c r="CN13" s="3160" t="s">
        <v>5783</v>
      </c>
      <c r="CO13" s="3160" t="s">
        <v>5784</v>
      </c>
      <c r="CP13" s="3160" t="s">
        <v>5785</v>
      </c>
      <c r="CQ13" s="3160" t="s">
        <v>5786</v>
      </c>
      <c r="CR13" s="3160" t="s">
        <v>5787</v>
      </c>
      <c r="CS13" s="3160" t="s">
        <v>5788</v>
      </c>
      <c r="CT13" s="3160" t="s">
        <v>5789</v>
      </c>
      <c r="CU13" s="3160" t="s">
        <v>1776</v>
      </c>
      <c r="CV13" s="3160" t="s">
        <v>5790</v>
      </c>
      <c r="CW13" s="3160" t="s">
        <v>5791</v>
      </c>
      <c r="CX13" s="3160" t="s">
        <v>5792</v>
      </c>
      <c r="CY13" s="3160" t="s">
        <v>5793</v>
      </c>
      <c r="CZ13" s="3160" t="s">
        <v>5794</v>
      </c>
      <c r="DA13" s="3160" t="s">
        <v>5795</v>
      </c>
      <c r="DB13" s="3160" t="s">
        <v>5702</v>
      </c>
      <c r="DC13" s="3160" t="s">
        <v>5796</v>
      </c>
      <c r="DD13" s="3160" t="s">
        <v>5797</v>
      </c>
      <c r="DE13" s="3160" t="s">
        <v>5798</v>
      </c>
      <c r="DF13" s="3160" t="s">
        <v>5799</v>
      </c>
      <c r="DG13" s="3160" t="s">
        <v>5706</v>
      </c>
      <c r="DH13" s="3160" t="s">
        <v>5767</v>
      </c>
      <c r="DI13" s="3160" t="s">
        <v>5800</v>
      </c>
      <c r="DJ13" s="3160" t="s">
        <v>5801</v>
      </c>
      <c r="DK13" s="3160" t="s">
        <v>5802</v>
      </c>
      <c r="DL13" s="3160" t="s">
        <v>5803</v>
      </c>
      <c r="DM13" s="3160" t="s">
        <v>5804</v>
      </c>
      <c r="DN13" s="3160" t="s">
        <v>5703</v>
      </c>
      <c r="DO13" s="3160" t="s">
        <v>5805</v>
      </c>
      <c r="DP13" s="3166" t="s">
        <v>744</v>
      </c>
      <c r="DQ13" s="3166" t="s">
        <v>744</v>
      </c>
      <c r="DR13" s="497" t="s">
        <v>43</v>
      </c>
      <c r="DS13" s="491" t="s">
        <v>1788</v>
      </c>
      <c r="DT13" s="327"/>
      <c r="DU13" s="3781" t="s">
        <v>1296</v>
      </c>
      <c r="DV13" s="3782"/>
      <c r="DW13" s="317"/>
      <c r="DX13" s="216">
        <v>1</v>
      </c>
      <c r="DY13" s="212"/>
      <c r="DZ13" s="212"/>
    </row>
    <row r="14" spans="1:130" s="32" customFormat="1" ht="24.95" customHeight="1">
      <c r="A14" s="212"/>
      <c r="B14" s="2902" t="str">
        <f t="shared" ref="B14:B23" si="15">Z19</f>
        <v>A</v>
      </c>
      <c r="C14" s="3847"/>
      <c r="D14" s="3847"/>
      <c r="E14" s="3848"/>
      <c r="F14" s="2867" t="str">
        <f t="shared" si="8"/>
        <v>eau gazeuse ou Soda</v>
      </c>
      <c r="G14" s="227" t="str">
        <f t="shared" si="9"/>
        <v>125 ml</v>
      </c>
      <c r="H14" s="228">
        <f t="shared" si="10"/>
        <v>0</v>
      </c>
      <c r="I14"/>
      <c r="J14" s="2902">
        <f t="shared" si="11"/>
        <v>0</v>
      </c>
      <c r="K14" s="3847"/>
      <c r="L14" s="3847"/>
      <c r="M14" s="3848"/>
      <c r="N14" s="2876">
        <f t="shared" si="12"/>
        <v>0</v>
      </c>
      <c r="O14" s="229" t="str">
        <f t="shared" si="13"/>
        <v>0 0</v>
      </c>
      <c r="P14" s="230">
        <f t="shared" si="14"/>
        <v>0</v>
      </c>
      <c r="Q14" s="212"/>
      <c r="R14" s="2902" t="str">
        <f t="shared" si="4"/>
        <v>A</v>
      </c>
      <c r="S14" s="2894" t="s">
        <v>2024</v>
      </c>
      <c r="T14" s="2899"/>
      <c r="U14" s="2899"/>
      <c r="V14" s="2899"/>
      <c r="W14" s="2899"/>
      <c r="X14" s="135"/>
      <c r="Y14" s="135"/>
      <c r="Z14" s="178" t="s">
        <v>37</v>
      </c>
      <c r="AA14" s="3642" t="str">
        <f>UPPER(LEFT(AG7,1))&amp;"."&amp;UPPER(LEFT(AG7,1))&amp;LOWER(MID(AG7,2,999))&amp;"."&amp;UPPER(LEFT(AE7,1))&amp;LOWER(MID(AE7,2,999))&amp;"."&amp;UPPER(LEFT(AE8,1))&amp;LOWER(MID(AE8,2,999))&amp;"."&amp;"Verre "&amp;UPPER(LEFT(AF11,1))&amp;LOWER(MID(AF11,2,999))</f>
        <v>A.Americano.Avec alcool.Before dinner.Verre Tumbler(s)</v>
      </c>
      <c r="AB14" s="3643">
        <f>AE11</f>
        <v>1</v>
      </c>
      <c r="AC14" s="3644" t="str">
        <f>AF11</f>
        <v>tumbler(s)</v>
      </c>
      <c r="AD14" s="182" t="s">
        <v>41</v>
      </c>
      <c r="AE14" s="182" t="s">
        <v>42</v>
      </c>
      <c r="AF14" s="182" t="s">
        <v>103</v>
      </c>
      <c r="AG14" s="182" t="s">
        <v>104</v>
      </c>
      <c r="AH14" s="182" t="s">
        <v>105</v>
      </c>
      <c r="AI14" s="182" t="s">
        <v>106</v>
      </c>
      <c r="AJ14" s="183" t="s">
        <v>107</v>
      </c>
      <c r="AK14" s="303" t="s">
        <v>108</v>
      </c>
      <c r="AL14" s="304" t="s">
        <v>109</v>
      </c>
      <c r="AM14" s="304" t="s">
        <v>110</v>
      </c>
      <c r="AN14" s="304" t="s">
        <v>111</v>
      </c>
      <c r="AO14" s="304" t="s">
        <v>112</v>
      </c>
      <c r="AP14" s="304" t="s">
        <v>113</v>
      </c>
      <c r="AQ14" s="304" t="s">
        <v>114</v>
      </c>
      <c r="AR14" s="306" t="s">
        <v>115</v>
      </c>
      <c r="AS14" s="3073"/>
      <c r="AT14" s="2910"/>
      <c r="AU14" s="2933"/>
      <c r="AV14" s="2934"/>
      <c r="AW14" s="2935"/>
      <c r="AX14" s="2936"/>
      <c r="AY14" s="2936"/>
      <c r="AZ14" s="2936"/>
      <c r="BA14" s="2936"/>
      <c r="BB14" s="2936"/>
      <c r="BC14" s="2936"/>
      <c r="BD14" s="2937"/>
      <c r="BE14" s="303" t="s">
        <v>108</v>
      </c>
      <c r="BF14" s="304" t="s">
        <v>109</v>
      </c>
      <c r="BG14" s="304" t="s">
        <v>110</v>
      </c>
      <c r="BH14" s="304" t="s">
        <v>111</v>
      </c>
      <c r="BI14" s="304" t="s">
        <v>112</v>
      </c>
      <c r="BJ14" s="304" t="s">
        <v>113</v>
      </c>
      <c r="BK14" s="304" t="s">
        <v>114</v>
      </c>
      <c r="BL14" s="306" t="s">
        <v>115</v>
      </c>
      <c r="BN14" s="3796" t="s">
        <v>1787</v>
      </c>
      <c r="BO14" s="3797"/>
      <c r="BP14" s="3797"/>
      <c r="BQ14" s="3797"/>
      <c r="BR14" s="3797"/>
      <c r="BS14" s="3798"/>
      <c r="BU14" s="3766"/>
      <c r="BV14" s="13"/>
      <c r="BW14" s="475"/>
      <c r="BX14" s="475" t="s">
        <v>1786</v>
      </c>
      <c r="BY14" s="479">
        <f t="shared" ref="BY14:DQ14" si="16">BY15 / 1000</f>
        <v>0.12</v>
      </c>
      <c r="BZ14" s="479">
        <f t="shared" si="16"/>
        <v>0.22500000000000001</v>
      </c>
      <c r="CA14" s="479">
        <f t="shared" si="16"/>
        <v>0.185</v>
      </c>
      <c r="CB14" s="479">
        <f t="shared" si="16"/>
        <v>0.09</v>
      </c>
      <c r="CC14" s="479">
        <f t="shared" si="16"/>
        <v>0.04</v>
      </c>
      <c r="CD14" s="479">
        <f t="shared" si="16"/>
        <v>0.15</v>
      </c>
      <c r="CE14" s="479">
        <f t="shared" si="16"/>
        <v>0.22500000000000001</v>
      </c>
      <c r="CF14" s="479">
        <f t="shared" si="16"/>
        <v>0.12</v>
      </c>
      <c r="CG14" s="479">
        <f t="shared" si="16"/>
        <v>0.19500000000000001</v>
      </c>
      <c r="CH14" s="479">
        <f t="shared" si="16"/>
        <v>9.7500000000000003E-2</v>
      </c>
      <c r="CI14" s="479">
        <f t="shared" si="16"/>
        <v>0.12</v>
      </c>
      <c r="CJ14" s="479">
        <f t="shared" si="16"/>
        <v>0.24</v>
      </c>
      <c r="CK14" s="479">
        <f t="shared" si="16"/>
        <v>0.22500000000000001</v>
      </c>
      <c r="CL14" s="479">
        <f t="shared" si="16"/>
        <v>0.35</v>
      </c>
      <c r="CM14" s="479">
        <f t="shared" si="16"/>
        <v>0.06</v>
      </c>
      <c r="CN14" s="479">
        <f t="shared" si="16"/>
        <v>0.19500000000000001</v>
      </c>
      <c r="CO14" s="479">
        <f t="shared" si="16"/>
        <v>0.18</v>
      </c>
      <c r="CP14" s="479">
        <f t="shared" si="16"/>
        <v>0.09</v>
      </c>
      <c r="CQ14" s="479">
        <f t="shared" si="16"/>
        <v>0.25</v>
      </c>
      <c r="CR14" s="479">
        <f t="shared" si="16"/>
        <v>0.24</v>
      </c>
      <c r="CS14" s="479">
        <f t="shared" si="16"/>
        <v>4.4999999999999998E-2</v>
      </c>
      <c r="CT14" s="479">
        <f t="shared" si="16"/>
        <v>0.105</v>
      </c>
      <c r="CU14" s="479">
        <f t="shared" si="16"/>
        <v>0.25</v>
      </c>
      <c r="CV14" s="479">
        <f t="shared" si="16"/>
        <v>0.56799999999999995</v>
      </c>
      <c r="CW14" s="479">
        <f t="shared" si="16"/>
        <v>0.47299999999999998</v>
      </c>
      <c r="CX14" s="479">
        <f t="shared" si="16"/>
        <v>0.22500000000000001</v>
      </c>
      <c r="CY14" s="479">
        <f t="shared" si="16"/>
        <v>4.4999999999999998E-2</v>
      </c>
      <c r="CZ14" s="479">
        <f t="shared" si="16"/>
        <v>0.27500000000000002</v>
      </c>
      <c r="DA14" s="479">
        <f t="shared" si="16"/>
        <v>0.24</v>
      </c>
      <c r="DB14" s="479">
        <f t="shared" si="16"/>
        <v>0.12</v>
      </c>
      <c r="DC14" s="479">
        <f t="shared" si="16"/>
        <v>0.04</v>
      </c>
      <c r="DD14" s="479">
        <f t="shared" si="16"/>
        <v>9.7500000000000003E-2</v>
      </c>
      <c r="DE14" s="479">
        <f t="shared" si="16"/>
        <v>0.2</v>
      </c>
      <c r="DF14" s="479">
        <f t="shared" si="16"/>
        <v>0.3</v>
      </c>
      <c r="DG14" s="479">
        <f t="shared" si="16"/>
        <v>0.12</v>
      </c>
      <c r="DH14" s="479">
        <f t="shared" si="16"/>
        <v>0.12</v>
      </c>
      <c r="DI14" s="479">
        <f t="shared" si="16"/>
        <v>0.2</v>
      </c>
      <c r="DJ14" s="479">
        <f t="shared" si="16"/>
        <v>4.4999999999999998E-2</v>
      </c>
      <c r="DK14" s="479">
        <f t="shared" si="16"/>
        <v>0.3</v>
      </c>
      <c r="DL14" s="479">
        <f t="shared" si="16"/>
        <v>0.2</v>
      </c>
      <c r="DM14" s="479">
        <f t="shared" si="16"/>
        <v>0.12</v>
      </c>
      <c r="DN14" s="479">
        <f t="shared" si="16"/>
        <v>0.23658999999999999</v>
      </c>
      <c r="DO14" s="479">
        <f t="shared" si="16"/>
        <v>7.0000000000000007E-2</v>
      </c>
      <c r="DP14" s="3353">
        <f t="shared" si="16"/>
        <v>5.0000000000000001E-4</v>
      </c>
      <c r="DQ14" s="3353">
        <f t="shared" si="16"/>
        <v>5.0000000000000001E-4</v>
      </c>
      <c r="DR14" s="475"/>
      <c r="DS14" s="54" t="s">
        <v>1789</v>
      </c>
      <c r="DT14" s="327"/>
      <c r="DU14" s="3783"/>
      <c r="DV14" s="3784"/>
      <c r="DW14" s="317"/>
      <c r="DX14" s="216">
        <v>1</v>
      </c>
      <c r="DY14" s="212"/>
      <c r="DZ14" s="212"/>
    </row>
    <row r="15" spans="1:130" s="32" customFormat="1" ht="24.95" customHeight="1">
      <c r="A15" s="212"/>
      <c r="B15" s="2902" t="str">
        <f t="shared" si="15"/>
        <v>A</v>
      </c>
      <c r="C15" s="3847"/>
      <c r="D15" s="3847"/>
      <c r="E15" s="3848"/>
      <c r="F15" s="2868" t="str">
        <f t="shared" si="8"/>
        <v>tranche d'orange</v>
      </c>
      <c r="G15" s="242" t="str">
        <f t="shared" si="9"/>
        <v>2.5 demi</v>
      </c>
      <c r="H15" s="243" t="str">
        <f t="shared" si="10"/>
        <v>tranches</v>
      </c>
      <c r="I15"/>
      <c r="J15" s="2902">
        <f t="shared" si="11"/>
        <v>0</v>
      </c>
      <c r="K15" s="3847"/>
      <c r="L15" s="3847"/>
      <c r="M15" s="3848"/>
      <c r="N15" s="2868">
        <f t="shared" si="12"/>
        <v>0</v>
      </c>
      <c r="O15" s="242" t="str">
        <f t="shared" si="13"/>
        <v>0 0</v>
      </c>
      <c r="P15" s="243">
        <f t="shared" si="14"/>
        <v>0</v>
      </c>
      <c r="Q15" s="212"/>
      <c r="R15" s="2902" t="str">
        <f t="shared" si="4"/>
        <v>A</v>
      </c>
      <c r="S15" s="2899"/>
      <c r="T15" s="2899"/>
      <c r="U15" s="2899"/>
      <c r="V15" s="2899"/>
      <c r="W15" s="2899"/>
      <c r="X15" s="135"/>
      <c r="Y15" s="135"/>
      <c r="Z15" s="178" t="s">
        <v>43</v>
      </c>
      <c r="AA15" s="330" t="str">
        <f>AA14</f>
        <v>A.Americano.Avec alcool.Before dinner.Verre Tumbler(s)</v>
      </c>
      <c r="AB15" s="330">
        <f>AB14</f>
        <v>1</v>
      </c>
      <c r="AC15" s="179" t="str">
        <f>AC14</f>
        <v>tumbler(s)</v>
      </c>
      <c r="AD15" s="184"/>
      <c r="AE15" s="3735" t="s">
        <v>1431</v>
      </c>
      <c r="AF15" s="3737" t="s">
        <v>1432</v>
      </c>
      <c r="AG15" s="3739" t="s">
        <v>1434</v>
      </c>
      <c r="AH15" s="3741" t="s">
        <v>1433</v>
      </c>
      <c r="AI15" s="3743" t="s">
        <v>1881</v>
      </c>
      <c r="AJ15" s="315" t="s">
        <v>374</v>
      </c>
      <c r="AK15" s="3770" t="s">
        <v>1792</v>
      </c>
      <c r="AL15" s="3771" t="s">
        <v>1891</v>
      </c>
      <c r="AM15" s="3772" t="s">
        <v>1886</v>
      </c>
      <c r="AN15" s="3772"/>
      <c r="AO15" s="3772"/>
      <c r="AP15" s="3772"/>
      <c r="AQ15" s="3772" t="s">
        <v>1281</v>
      </c>
      <c r="AR15" s="3774" t="s">
        <v>1039</v>
      </c>
      <c r="AS15" s="3073"/>
      <c r="AT15" s="2910"/>
      <c r="AU15" s="2918"/>
      <c r="AV15" s="2918"/>
      <c r="AW15" s="2918"/>
      <c r="AX15" s="2938"/>
      <c r="AY15" s="2842"/>
      <c r="AZ15" s="2843"/>
      <c r="BA15" s="2840"/>
      <c r="BB15" s="2844"/>
      <c r="BC15" s="2844"/>
      <c r="BD15" s="2939"/>
      <c r="BE15" s="3770" t="s">
        <v>1792</v>
      </c>
      <c r="BF15" s="3771" t="s">
        <v>1891</v>
      </c>
      <c r="BG15" s="3772" t="s">
        <v>1886</v>
      </c>
      <c r="BH15" s="3772"/>
      <c r="BI15" s="3772"/>
      <c r="BJ15" s="3772"/>
      <c r="BK15" s="3772" t="s">
        <v>1281</v>
      </c>
      <c r="BL15" s="3774" t="s">
        <v>1039</v>
      </c>
      <c r="BN15" s="3796"/>
      <c r="BO15" s="3797"/>
      <c r="BP15" s="3797"/>
      <c r="BQ15" s="3797"/>
      <c r="BR15" s="3797"/>
      <c r="BS15" s="3798"/>
      <c r="BU15" s="3766"/>
      <c r="BV15" s="13"/>
      <c r="BW15" s="477" t="s">
        <v>1887</v>
      </c>
      <c r="BX15" s="497" t="s">
        <v>740</v>
      </c>
      <c r="BY15" s="472">
        <v>120</v>
      </c>
      <c r="BZ15" s="472">
        <v>225</v>
      </c>
      <c r="CA15" s="472">
        <v>185</v>
      </c>
      <c r="CB15" s="472">
        <v>90</v>
      </c>
      <c r="CC15" s="472">
        <v>40</v>
      </c>
      <c r="CD15" s="472">
        <v>150</v>
      </c>
      <c r="CE15" s="472">
        <v>225</v>
      </c>
      <c r="CF15" s="472">
        <v>120</v>
      </c>
      <c r="CG15" s="472">
        <v>195</v>
      </c>
      <c r="CH15" s="472">
        <v>97.5</v>
      </c>
      <c r="CI15" s="472">
        <v>120</v>
      </c>
      <c r="CJ15" s="472">
        <v>240</v>
      </c>
      <c r="CK15" s="472">
        <v>225</v>
      </c>
      <c r="CL15" s="472">
        <v>350</v>
      </c>
      <c r="CM15" s="472">
        <v>60</v>
      </c>
      <c r="CN15" s="472">
        <v>195</v>
      </c>
      <c r="CO15" s="472">
        <v>180</v>
      </c>
      <c r="CP15" s="472">
        <v>90</v>
      </c>
      <c r="CQ15" s="472">
        <v>250</v>
      </c>
      <c r="CR15" s="472">
        <v>240</v>
      </c>
      <c r="CS15" s="472">
        <v>45</v>
      </c>
      <c r="CT15" s="472">
        <v>105</v>
      </c>
      <c r="CU15" s="472">
        <v>250</v>
      </c>
      <c r="CV15" s="472">
        <v>568</v>
      </c>
      <c r="CW15" s="472">
        <v>473</v>
      </c>
      <c r="CX15" s="472">
        <v>225</v>
      </c>
      <c r="CY15" s="472">
        <v>45</v>
      </c>
      <c r="CZ15" s="472">
        <v>275</v>
      </c>
      <c r="DA15" s="472">
        <v>240</v>
      </c>
      <c r="DB15" s="472">
        <v>120</v>
      </c>
      <c r="DC15" s="472">
        <v>40</v>
      </c>
      <c r="DD15" s="472">
        <v>97.5</v>
      </c>
      <c r="DE15" s="472">
        <v>200</v>
      </c>
      <c r="DF15" s="472">
        <v>300</v>
      </c>
      <c r="DG15" s="472">
        <v>120</v>
      </c>
      <c r="DH15" s="472">
        <v>120</v>
      </c>
      <c r="DI15" s="472">
        <v>200</v>
      </c>
      <c r="DJ15" s="485">
        <v>45</v>
      </c>
      <c r="DK15" s="485">
        <v>300</v>
      </c>
      <c r="DL15" s="485">
        <v>200</v>
      </c>
      <c r="DM15" s="485">
        <v>120</v>
      </c>
      <c r="DN15" s="485">
        <v>236.59</v>
      </c>
      <c r="DO15" s="485">
        <v>70</v>
      </c>
      <c r="DP15" s="480">
        <v>0.5</v>
      </c>
      <c r="DQ15" s="480">
        <v>0.5</v>
      </c>
      <c r="DR15" s="497" t="s">
        <v>740</v>
      </c>
      <c r="DS15" s="175" t="s">
        <v>1889</v>
      </c>
      <c r="DT15" s="327"/>
      <c r="DU15" s="3783"/>
      <c r="DV15" s="3784"/>
      <c r="DW15" s="317"/>
      <c r="DX15" s="216">
        <v>1</v>
      </c>
      <c r="DY15" s="212"/>
      <c r="DZ15" s="212"/>
    </row>
    <row r="16" spans="1:130" s="32" customFormat="1" ht="24.95" customHeight="1">
      <c r="A16" s="212"/>
      <c r="B16" s="2902" t="str">
        <f t="shared" si="15"/>
        <v>A</v>
      </c>
      <c r="C16" s="3847"/>
      <c r="D16" s="3847"/>
      <c r="E16" s="3848"/>
      <c r="F16" s="2867" t="str">
        <f t="shared" si="8"/>
        <v>tranche de citron</v>
      </c>
      <c r="G16" s="227" t="str">
        <f t="shared" si="9"/>
        <v>2.5 0</v>
      </c>
      <c r="H16" s="228" t="str">
        <f t="shared" si="10"/>
        <v>tranches</v>
      </c>
      <c r="I16"/>
      <c r="J16" s="2902">
        <f t="shared" si="11"/>
        <v>0</v>
      </c>
      <c r="K16" s="3847"/>
      <c r="L16" s="3847"/>
      <c r="M16" s="3848"/>
      <c r="N16" s="2876">
        <f t="shared" si="12"/>
        <v>0</v>
      </c>
      <c r="O16" s="229" t="str">
        <f t="shared" si="13"/>
        <v>0 0</v>
      </c>
      <c r="P16" s="230">
        <f t="shared" si="14"/>
        <v>0</v>
      </c>
      <c r="Q16" s="212"/>
      <c r="R16" s="2902" t="str">
        <f t="shared" si="4"/>
        <v>A</v>
      </c>
      <c r="S16" s="2894" t="s">
        <v>2025</v>
      </c>
      <c r="T16" s="2899"/>
      <c r="U16" s="2899"/>
      <c r="V16" s="2899"/>
      <c r="W16" s="2899"/>
      <c r="X16" s="135"/>
      <c r="Y16" s="135"/>
      <c r="Z16" s="178" t="s">
        <v>43</v>
      </c>
      <c r="AA16" s="330" t="str">
        <f>AA14</f>
        <v>A.Americano.Avec alcool.Before dinner.Verre Tumbler(s)</v>
      </c>
      <c r="AB16" s="330">
        <f>AB14</f>
        <v>1</v>
      </c>
      <c r="AC16" s="179" t="str">
        <f>AC14</f>
        <v>tumbler(s)</v>
      </c>
      <c r="AD16" s="188"/>
      <c r="AE16" s="3736"/>
      <c r="AF16" s="3738"/>
      <c r="AG16" s="3740"/>
      <c r="AH16" s="3742"/>
      <c r="AI16" s="3744"/>
      <c r="AJ16" s="185" t="s">
        <v>1297</v>
      </c>
      <c r="AK16" s="3770"/>
      <c r="AL16" s="3771"/>
      <c r="AM16" s="3772"/>
      <c r="AN16" s="3772"/>
      <c r="AO16" s="3772"/>
      <c r="AP16" s="3772"/>
      <c r="AQ16" s="3773"/>
      <c r="AR16" s="3774"/>
      <c r="AS16" s="3073"/>
      <c r="AT16" s="2910"/>
      <c r="AU16" s="2918"/>
      <c r="AV16" s="2918"/>
      <c r="AW16" s="2918"/>
      <c r="AX16" s="2940"/>
      <c r="AY16" s="2845"/>
      <c r="AZ16" s="2846"/>
      <c r="BA16" s="2841"/>
      <c r="BB16" s="2847"/>
      <c r="BC16" s="2847"/>
      <c r="BD16" s="2941"/>
      <c r="BE16" s="3770"/>
      <c r="BF16" s="3771"/>
      <c r="BG16" s="3772"/>
      <c r="BH16" s="3772"/>
      <c r="BI16" s="3772"/>
      <c r="BJ16" s="3772"/>
      <c r="BK16" s="3773"/>
      <c r="BL16" s="3774"/>
      <c r="BN16" s="538"/>
      <c r="BO16" s="539"/>
      <c r="BP16" s="539"/>
      <c r="BQ16" s="539"/>
      <c r="BR16"/>
      <c r="BS16" s="100"/>
      <c r="BU16" s="3766"/>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492"/>
      <c r="DS16" s="327"/>
      <c r="DT16" s="327"/>
      <c r="DU16" s="3783"/>
      <c r="DV16" s="3784"/>
      <c r="DW16" s="317"/>
      <c r="DX16" s="216">
        <v>1</v>
      </c>
      <c r="DY16" s="212"/>
      <c r="DZ16" s="212"/>
    </row>
    <row r="17" spans="1:130" s="32" customFormat="1" ht="24.95" customHeight="1">
      <c r="A17" s="212"/>
      <c r="B17" s="2902" t="str">
        <f t="shared" si="15"/>
        <v>►</v>
      </c>
      <c r="C17" s="3847"/>
      <c r="D17" s="3847"/>
      <c r="E17" s="3848"/>
      <c r="F17" s="2868">
        <f t="shared" si="8"/>
        <v>0</v>
      </c>
      <c r="G17" s="242" t="str">
        <f t="shared" si="9"/>
        <v>0 0</v>
      </c>
      <c r="H17" s="243">
        <f t="shared" si="10"/>
        <v>0</v>
      </c>
      <c r="I17"/>
      <c r="J17" s="2902">
        <f t="shared" si="11"/>
        <v>0</v>
      </c>
      <c r="K17" s="3847"/>
      <c r="L17" s="3847"/>
      <c r="M17" s="3848"/>
      <c r="N17" s="2868">
        <f t="shared" si="12"/>
        <v>0</v>
      </c>
      <c r="O17" s="242" t="str">
        <f t="shared" si="13"/>
        <v>0 0</v>
      </c>
      <c r="P17" s="243">
        <f t="shared" si="14"/>
        <v>0</v>
      </c>
      <c r="Q17" s="212"/>
      <c r="R17" s="2902" t="str">
        <f t="shared" si="4"/>
        <v>►</v>
      </c>
      <c r="S17" s="2899"/>
      <c r="T17" s="2899"/>
      <c r="U17" s="2899"/>
      <c r="V17" s="2899"/>
      <c r="W17" s="2899"/>
      <c r="X17" s="135"/>
      <c r="Y17" s="135"/>
      <c r="Z17" s="178" t="s">
        <v>43</v>
      </c>
      <c r="AA17" s="330" t="str">
        <f>AA14</f>
        <v>A.Americano.Avec alcool.Before dinner.Verre Tumbler(s)</v>
      </c>
      <c r="AB17" s="330">
        <f>AB14</f>
        <v>1</v>
      </c>
      <c r="AC17" s="179" t="str">
        <f>AC14</f>
        <v>tumbler(s)</v>
      </c>
      <c r="AD17" s="3129">
        <v>1</v>
      </c>
      <c r="AE17" s="62">
        <v>20</v>
      </c>
      <c r="AF17" s="514" t="s">
        <v>79</v>
      </c>
      <c r="AG17" s="515"/>
      <c r="AH17" s="516">
        <v>15</v>
      </c>
      <c r="AI17" s="517">
        <v>1.03</v>
      </c>
      <c r="AJ17" s="2771" t="s">
        <v>1276</v>
      </c>
      <c r="AK17" s="501">
        <f>IFERROR(INDEX(BY9:DQ9, MATCH(AF17, BY8:DQ8, 0)) * AE17, 0) + IFERROR(INDEX(BY14:DQ14, MATCH(AF17, BY13:DQ13, 0)) * AE17, 0)</f>
        <v>0.02</v>
      </c>
      <c r="AL17" s="528">
        <f>AK17*AI17*AQ12</f>
        <v>5.1500000000000004E-2</v>
      </c>
      <c r="AM17" s="526">
        <f>IF(AL29=0,0,AL17/AL29)</f>
        <v>0.16768416768416772</v>
      </c>
      <c r="AN17" s="525" t="str">
        <f>IF(AL17=0,0,IF(OR(AF17="Kg",AF17="g",AF17="demi(s)",AF17="quart(s)"),IF(ROUND(AL17,3)&gt;=1,ROUND(AL17,3)&amp;" Kg",ROUND(AL17*1000,0)&amp;" g"),IF(AF17="demi(s)",ROUND(AL17*0.5,0)&amp;" demi(s)",IF(AF17="quart(s)",ROUND(AL17*0.25,0)&amp;" quart(s)",IF(ROUND(AL17,3)&gt;=1,ROUND(AL17,3)&amp;" L",ROUND(AL17*100,0)&amp;" cl")))))</f>
        <v>5 cl</v>
      </c>
      <c r="AO17" s="254">
        <f>AE17*AQ12</f>
        <v>50</v>
      </c>
      <c r="AP17" s="647" t="str">
        <f t="shared" ref="AP17:AQ28" si="17">AF17</f>
        <v>ml</v>
      </c>
      <c r="AQ17" s="338">
        <f t="shared" si="17"/>
        <v>0</v>
      </c>
      <c r="AR17" s="284">
        <f t="shared" ref="AR17:AR28" si="18">AL17*AH17</f>
        <v>0.77250000000000008</v>
      </c>
      <c r="AS17" s="3073"/>
      <c r="AT17" s="2910"/>
      <c r="AU17" s="2918"/>
      <c r="AV17" s="2918"/>
      <c r="AW17" s="2918"/>
      <c r="AX17" s="2940"/>
      <c r="AY17" s="2942"/>
      <c r="AZ17" s="2951"/>
      <c r="BA17" s="2943"/>
      <c r="BB17" s="2944"/>
      <c r="BC17" s="2945"/>
      <c r="BD17" s="2950"/>
      <c r="BE17" s="501">
        <f>IFERROR(INDEX(BY9:DQ9, MATCH(AZ17, BY8:DQ8, 0)) * AY17, 0) + IFERROR(INDEX(BY14:DQ14, MATCH(AZ17, BY13:DQ13, 0)) * AY17, 0)</f>
        <v>0</v>
      </c>
      <c r="BF17" s="528">
        <f>BE17*BC17*BK12</f>
        <v>0</v>
      </c>
      <c r="BG17" s="526">
        <f>IF(BF29=0,0,BF17/BF29)</f>
        <v>0</v>
      </c>
      <c r="BH17" s="525">
        <f>IF(BF17=0,0,IF(OR(AZ17="Kg",AZ17="g",AZ17="demi(s)",AZ17="quart(s)"),IF(ROUND(BF17,3)&gt;=1,ROUND(BF17,3)&amp;" Kg",ROUND(BF17*1000,0)&amp;" g"),IF(AZ17="demi(s)",ROUND(BF17*0.5,0)&amp;" demi(s)",IF(AZ17="quart(s)",ROUND(BF17*0.25,0)&amp;" quart(s)",IF(ROUND(BF17,3)&gt;=1,ROUND(BF17,3)&amp;" L",ROUND(BF17*100,0)&amp;" cl")))))</f>
        <v>0</v>
      </c>
      <c r="BI17" s="254">
        <f>AY17*BK12</f>
        <v>0</v>
      </c>
      <c r="BJ17" s="647">
        <f t="shared" ref="BJ17:BK28" si="19">AZ17</f>
        <v>0</v>
      </c>
      <c r="BK17" s="338">
        <f t="shared" si="19"/>
        <v>0</v>
      </c>
      <c r="BL17" s="284">
        <f t="shared" ref="BL17:BL28" si="20">BF17*BB17</f>
        <v>0</v>
      </c>
      <c r="BN17" s="540" t="s">
        <v>68</v>
      </c>
      <c r="BO17" s="115" t="s">
        <v>748</v>
      </c>
      <c r="BP17" s="499" t="s">
        <v>1348</v>
      </c>
      <c r="BQ17" s="499" t="s">
        <v>1363</v>
      </c>
      <c r="BR17" s="499" t="s">
        <v>1775</v>
      </c>
      <c r="BS17" s="541" t="s">
        <v>1923</v>
      </c>
      <c r="BU17" s="3766"/>
      <c r="BV17" s="489" t="s">
        <v>1785</v>
      </c>
      <c r="BW17" s="414"/>
      <c r="BX17" s="414"/>
      <c r="BY17" s="471"/>
      <c r="BZ17" s="471"/>
      <c r="CA17" s="471"/>
      <c r="CB17" s="471"/>
      <c r="CC17" s="471"/>
      <c r="CD17" s="471"/>
      <c r="CE17" s="471"/>
      <c r="CF17" s="414"/>
      <c r="CG17" s="489" t="s">
        <v>1785</v>
      </c>
      <c r="CH17" s="471"/>
      <c r="CI17" s="471"/>
      <c r="CJ17" s="471"/>
      <c r="CK17" s="471"/>
      <c r="CL17" s="471"/>
      <c r="CM17" s="471"/>
      <c r="CN17" s="471"/>
      <c r="CO17" s="471"/>
      <c r="CP17" s="471"/>
      <c r="CQ17" s="471"/>
      <c r="CR17" s="471"/>
      <c r="CS17" s="471"/>
      <c r="CT17" s="471"/>
      <c r="CU17" s="471"/>
      <c r="CV17" s="471"/>
      <c r="CW17" s="471"/>
      <c r="CX17" s="471"/>
      <c r="CY17" s="471"/>
      <c r="CZ17" s="471"/>
      <c r="DA17" s="471"/>
      <c r="DB17" s="471"/>
      <c r="DC17" s="471"/>
      <c r="DD17" s="471"/>
      <c r="DE17" s="471"/>
      <c r="DF17" s="471"/>
      <c r="DG17" s="471"/>
      <c r="DH17" s="471"/>
      <c r="DI17" s="471"/>
      <c r="DJ17" s="471"/>
      <c r="DK17" s="471"/>
      <c r="DL17" s="471"/>
      <c r="DM17" s="471"/>
      <c r="DN17" s="471"/>
      <c r="DO17" s="471"/>
      <c r="DP17" s="490"/>
      <c r="DQ17" s="490"/>
      <c r="DR17" s="414"/>
      <c r="DS17" s="327"/>
      <c r="DT17" s="327"/>
      <c r="DU17" s="317"/>
      <c r="DV17" s="317"/>
      <c r="DW17" s="317"/>
      <c r="DX17" s="216">
        <v>1</v>
      </c>
      <c r="DY17" s="212"/>
      <c r="DZ17" s="212"/>
    </row>
    <row r="18" spans="1:130" s="32" customFormat="1" ht="24.95" customHeight="1">
      <c r="A18" s="212"/>
      <c r="B18" s="2902" t="str">
        <f t="shared" si="15"/>
        <v>►</v>
      </c>
      <c r="C18" s="3847"/>
      <c r="D18" s="3847"/>
      <c r="E18" s="3848"/>
      <c r="F18" s="2867">
        <f t="shared" si="8"/>
        <v>0</v>
      </c>
      <c r="G18" s="227" t="str">
        <f t="shared" si="9"/>
        <v>0 0</v>
      </c>
      <c r="H18" s="228">
        <f t="shared" si="10"/>
        <v>0</v>
      </c>
      <c r="I18"/>
      <c r="J18" s="2902">
        <f t="shared" si="11"/>
        <v>0</v>
      </c>
      <c r="K18" s="3847"/>
      <c r="L18" s="3847"/>
      <c r="M18" s="3848"/>
      <c r="N18" s="2876">
        <f t="shared" si="12"/>
        <v>0</v>
      </c>
      <c r="O18" s="229" t="str">
        <f t="shared" si="13"/>
        <v>0 0</v>
      </c>
      <c r="P18" s="230">
        <f t="shared" si="14"/>
        <v>0</v>
      </c>
      <c r="Q18" s="212"/>
      <c r="R18" s="2902" t="str">
        <f t="shared" si="4"/>
        <v>►</v>
      </c>
      <c r="S18" s="2894" t="s">
        <v>2026</v>
      </c>
      <c r="T18" s="2899"/>
      <c r="U18" s="2899"/>
      <c r="V18" s="2899"/>
      <c r="W18" s="2899"/>
      <c r="X18" s="135"/>
      <c r="Y18" s="135"/>
      <c r="Z18" s="187" t="str">
        <f t="shared" ref="Z18:Z28" si="21">IF(AJ18&lt;&gt;"","A","►")</f>
        <v>A</v>
      </c>
      <c r="AA18" s="330" t="str">
        <f>AA14</f>
        <v>A.Americano.Avec alcool.Before dinner.Verre Tumbler(s)</v>
      </c>
      <c r="AB18" s="330">
        <f>AB14</f>
        <v>1</v>
      </c>
      <c r="AC18" s="179" t="str">
        <f>AC14</f>
        <v>tumbler(s)</v>
      </c>
      <c r="AD18" s="3130">
        <v>2</v>
      </c>
      <c r="AE18" s="62">
        <v>50</v>
      </c>
      <c r="AF18" s="3120" t="s">
        <v>79</v>
      </c>
      <c r="AG18" s="510"/>
      <c r="AH18" s="511">
        <v>25</v>
      </c>
      <c r="AI18" s="512">
        <v>1.0449999999999999</v>
      </c>
      <c r="AJ18" s="2772" t="s">
        <v>1277</v>
      </c>
      <c r="AK18" s="501">
        <f>IFERROR(INDEX(BY9:DQ9, MATCH(AF18, BY8:DQ8, 0)) * AE18, 0) + IFERROR(INDEX(BY14:DQ14, MATCH(AF18, BY13:DQ13, 0)) * AE18, 0)</f>
        <v>0.05</v>
      </c>
      <c r="AL18" s="528">
        <f>AK18*AI18*AQ12</f>
        <v>0.13062499999999999</v>
      </c>
      <c r="AM18" s="527">
        <f>IF(AL29=0,0,AL18/AL29)</f>
        <v>0.42531542531542532</v>
      </c>
      <c r="AN18" s="241" t="str">
        <f t="shared" ref="AN18:AN28" si="22">IF(AL18=0,0,IF(OR(AF18="Kg",AF18="g",AF18="demi(s)",AF18="quart(s)"),IF(ROUND(AL18,3)&gt;=1,ROUND(AL18,3)&amp;" Kg",ROUND(AL18*1000,0)&amp;" g"),IF(AF18="demi(s)",ROUND(AL18*0.5,0)&amp;" demi(s)",IF(AF18="quart(s)",ROUND(AL18*0.25,0)&amp;" quart(s)",IF(ROUND(AL18,3)&gt;=1,ROUND(AL18,3)&amp;" L",ROUND(AL18*100,0)&amp;" cl")))))</f>
        <v>13 cl</v>
      </c>
      <c r="AO18" s="253">
        <f>AE18*AQ12</f>
        <v>125</v>
      </c>
      <c r="AP18" s="648" t="str">
        <f t="shared" si="17"/>
        <v>ml</v>
      </c>
      <c r="AQ18" s="339">
        <f t="shared" si="17"/>
        <v>0</v>
      </c>
      <c r="AR18" s="285">
        <f t="shared" si="18"/>
        <v>3.265625</v>
      </c>
      <c r="AS18" s="3073"/>
      <c r="AT18" s="2946"/>
      <c r="AU18" s="2918"/>
      <c r="AV18" s="2918"/>
      <c r="AW18" s="2918"/>
      <c r="AX18" s="2940"/>
      <c r="AY18" s="2942"/>
      <c r="AZ18" s="2951"/>
      <c r="BA18" s="2947"/>
      <c r="BB18" s="2948"/>
      <c r="BC18" s="2949"/>
      <c r="BD18" s="2950"/>
      <c r="BE18" s="501">
        <f>IFERROR(INDEX(BY9:DQ9, MATCH(AZ18, BY8:DQ8, 0)) * AY18, 0) + IFERROR(INDEX(BY14:DQ14, MATCH(AZ18, BY13:DQ13, 0)) * AY18, 0)</f>
        <v>0</v>
      </c>
      <c r="BF18" s="528">
        <f>BE18*BC18*BK12</f>
        <v>0</v>
      </c>
      <c r="BG18" s="527">
        <f>IF(BF29=0,0,BF18/BF29)</f>
        <v>0</v>
      </c>
      <c r="BH18" s="241">
        <f t="shared" ref="BH18:BH28" si="23">IF(BF18=0,0,IF(OR(AZ18="Kg",AZ18="g",AZ18="demi(s)",AZ18="quart(s)"),IF(ROUND(BF18,3)&gt;=1,ROUND(BF18,3)&amp;" Kg",ROUND(BF18*1000,0)&amp;" g"),IF(AZ18="demi(s)",ROUND(BF18*0.5,0)&amp;" demi(s)",IF(AZ18="quart(s)",ROUND(BF18*0.25,0)&amp;" quart(s)",IF(ROUND(BF18,3)&gt;=1,ROUND(BF18,3)&amp;" L",ROUND(BF18*100,0)&amp;" cl")))))</f>
        <v>0</v>
      </c>
      <c r="BI18" s="253">
        <f>AY18*BK12</f>
        <v>0</v>
      </c>
      <c r="BJ18" s="648">
        <f t="shared" si="19"/>
        <v>0</v>
      </c>
      <c r="BK18" s="339">
        <f t="shared" si="19"/>
        <v>0</v>
      </c>
      <c r="BL18" s="285">
        <f t="shared" si="20"/>
        <v>0</v>
      </c>
      <c r="BN18" s="542">
        <v>0.1</v>
      </c>
      <c r="BO18" s="479">
        <f t="shared" ref="BO18:BR18" si="24">BO19 / 1000</f>
        <v>0.24</v>
      </c>
      <c r="BP18" s="479">
        <f t="shared" si="24"/>
        <v>0.02</v>
      </c>
      <c r="BQ18" s="479">
        <f t="shared" si="24"/>
        <v>0.15</v>
      </c>
      <c r="BR18" s="479">
        <f t="shared" si="24"/>
        <v>0.25</v>
      </c>
      <c r="BS18" s="543" t="s">
        <v>1789</v>
      </c>
      <c r="BU18" s="3766"/>
      <c r="BV18" s="469"/>
      <c r="BW18" s="469"/>
      <c r="BX18" s="469" t="s">
        <v>1783</v>
      </c>
      <c r="BY18" s="473">
        <v>90</v>
      </c>
      <c r="BZ18" s="473">
        <v>150</v>
      </c>
      <c r="CA18" s="473">
        <v>120</v>
      </c>
      <c r="CB18" s="473">
        <v>60</v>
      </c>
      <c r="CC18" s="473">
        <v>20</v>
      </c>
      <c r="CD18" s="473">
        <v>120</v>
      </c>
      <c r="CE18" s="473">
        <v>150</v>
      </c>
      <c r="CF18" s="473">
        <v>90</v>
      </c>
      <c r="CG18" s="473">
        <v>150</v>
      </c>
      <c r="CH18" s="473">
        <v>75</v>
      </c>
      <c r="CI18" s="473">
        <v>90</v>
      </c>
      <c r="CJ18" s="473">
        <v>180</v>
      </c>
      <c r="CK18" s="473">
        <v>150</v>
      </c>
      <c r="CL18" s="473">
        <v>250</v>
      </c>
      <c r="CM18" s="473">
        <v>30</v>
      </c>
      <c r="CN18" s="473">
        <v>150</v>
      </c>
      <c r="CO18" s="473">
        <v>120</v>
      </c>
      <c r="CP18" s="473">
        <v>60</v>
      </c>
      <c r="CQ18" s="473">
        <v>200</v>
      </c>
      <c r="CR18" s="473">
        <v>180</v>
      </c>
      <c r="CS18" s="473">
        <v>30</v>
      </c>
      <c r="CT18" s="473">
        <v>90</v>
      </c>
      <c r="CU18" s="473">
        <v>200</v>
      </c>
      <c r="CV18" s="473">
        <v>568</v>
      </c>
      <c r="CW18" s="473">
        <v>473</v>
      </c>
      <c r="CX18" s="473">
        <v>150</v>
      </c>
      <c r="CY18" s="473">
        <v>30</v>
      </c>
      <c r="CZ18" s="473">
        <v>150</v>
      </c>
      <c r="DA18" s="473">
        <v>180</v>
      </c>
      <c r="DB18" s="473">
        <v>90</v>
      </c>
      <c r="DC18" s="473">
        <v>20</v>
      </c>
      <c r="DD18" s="473">
        <v>75</v>
      </c>
      <c r="DE18" s="473">
        <v>150</v>
      </c>
      <c r="DF18" s="473">
        <v>200</v>
      </c>
      <c r="DG18" s="473">
        <v>90</v>
      </c>
      <c r="DH18" s="473">
        <v>90</v>
      </c>
      <c r="DI18" s="473">
        <v>150</v>
      </c>
      <c r="DJ18" s="473">
        <v>30</v>
      </c>
      <c r="DK18" s="486">
        <v>200</v>
      </c>
      <c r="DL18" s="486">
        <v>150</v>
      </c>
      <c r="DM18" s="486">
        <v>90</v>
      </c>
      <c r="DN18" s="486">
        <v>236.59</v>
      </c>
      <c r="DO18" s="486">
        <v>50</v>
      </c>
      <c r="DP18" s="486"/>
      <c r="DQ18" s="486"/>
      <c r="DR18" s="493" t="s">
        <v>1790</v>
      </c>
      <c r="DS18" s="493"/>
      <c r="DT18" s="317"/>
      <c r="DU18" s="317"/>
      <c r="DV18" s="317"/>
      <c r="DW18" s="317"/>
      <c r="DX18" s="216">
        <v>1</v>
      </c>
      <c r="DY18" s="212"/>
      <c r="DZ18" s="212"/>
    </row>
    <row r="19" spans="1:130" s="32" customFormat="1" ht="24.95" customHeight="1">
      <c r="A19" s="212"/>
      <c r="B19" s="2902" t="str">
        <f t="shared" si="15"/>
        <v>►</v>
      </c>
      <c r="C19" s="3847"/>
      <c r="D19" s="3847"/>
      <c r="E19" s="3848"/>
      <c r="F19" s="2868">
        <f t="shared" si="8"/>
        <v>0</v>
      </c>
      <c r="G19" s="242" t="str">
        <f t="shared" si="9"/>
        <v>0 0</v>
      </c>
      <c r="H19" s="243">
        <f t="shared" si="10"/>
        <v>0</v>
      </c>
      <c r="I19"/>
      <c r="J19" s="2902">
        <f t="shared" si="11"/>
        <v>0</v>
      </c>
      <c r="K19" s="3847"/>
      <c r="L19" s="3847"/>
      <c r="M19" s="3848"/>
      <c r="N19" s="2868">
        <f t="shared" si="12"/>
        <v>0</v>
      </c>
      <c r="O19" s="242" t="str">
        <f t="shared" si="13"/>
        <v>0 0</v>
      </c>
      <c r="P19" s="243">
        <f t="shared" si="14"/>
        <v>0</v>
      </c>
      <c r="Q19" s="212"/>
      <c r="R19" s="2902" t="str">
        <f t="shared" si="4"/>
        <v>►</v>
      </c>
      <c r="S19" s="2899"/>
      <c r="T19" s="2899"/>
      <c r="U19" s="2899"/>
      <c r="V19" s="2899"/>
      <c r="W19" s="2899"/>
      <c r="X19" s="135"/>
      <c r="Y19" s="135"/>
      <c r="Z19" s="187" t="str">
        <f t="shared" si="21"/>
        <v>A</v>
      </c>
      <c r="AA19" s="330" t="str">
        <f>AA14</f>
        <v>A.Americano.Avec alcool.Before dinner.Verre Tumbler(s)</v>
      </c>
      <c r="AB19" s="330">
        <f>AB14</f>
        <v>1</v>
      </c>
      <c r="AC19" s="179" t="str">
        <f>AC14</f>
        <v>tumbler(s)</v>
      </c>
      <c r="AD19" s="3131">
        <v>3</v>
      </c>
      <c r="AE19" s="62">
        <v>50</v>
      </c>
      <c r="AF19" s="3120" t="s">
        <v>79</v>
      </c>
      <c r="AG19" s="510"/>
      <c r="AH19" s="511"/>
      <c r="AI19" s="512">
        <v>1</v>
      </c>
      <c r="AJ19" s="2773" t="s">
        <v>1278</v>
      </c>
      <c r="AK19" s="501">
        <f>IFERROR(INDEX(BY9:DQ9, MATCH(AF19, BY8:DQ8, 0)) * AE19, 0) + IFERROR(INDEX(BY14:DQ14, MATCH(AF19, BY13:DQ13, 0)) * AE19, 0)</f>
        <v>0.05</v>
      </c>
      <c r="AL19" s="528">
        <f>AK19*AI19*AQ12</f>
        <v>0.125</v>
      </c>
      <c r="AM19" s="526">
        <f>IF(AL29=0,0,AL19/AL29)</f>
        <v>0.40700040700040702</v>
      </c>
      <c r="AN19" s="240" t="str">
        <f t="shared" si="22"/>
        <v>13 cl</v>
      </c>
      <c r="AO19" s="254">
        <f>AE19*AQ12</f>
        <v>125</v>
      </c>
      <c r="AP19" s="647" t="str">
        <f t="shared" si="17"/>
        <v>ml</v>
      </c>
      <c r="AQ19" s="337">
        <f t="shared" si="17"/>
        <v>0</v>
      </c>
      <c r="AR19" s="284">
        <f t="shared" si="18"/>
        <v>0</v>
      </c>
      <c r="AS19" s="3073"/>
      <c r="AT19" s="2946"/>
      <c r="AU19" s="2918"/>
      <c r="AV19" s="2918"/>
      <c r="AW19" s="2918"/>
      <c r="AX19" s="2940"/>
      <c r="AY19" s="2942"/>
      <c r="AZ19" s="2951"/>
      <c r="BA19" s="2947"/>
      <c r="BB19" s="2948"/>
      <c r="BC19" s="2949"/>
      <c r="BD19" s="2950"/>
      <c r="BE19" s="501">
        <f>IFERROR(INDEX(BY9:DQ9, MATCH(AZ19, BY8:DQ8, 0)) * AY19, 0) + IFERROR(INDEX(BY14:DQ14, MATCH(AZ19, BY13:DQ13, 0)) * AY19, 0)</f>
        <v>0</v>
      </c>
      <c r="BF19" s="528">
        <f>BE19*BC19*BK12</f>
        <v>0</v>
      </c>
      <c r="BG19" s="526">
        <f>IF(BF29=0,0,BF19/BF29)</f>
        <v>0</v>
      </c>
      <c r="BH19" s="240">
        <f t="shared" si="23"/>
        <v>0</v>
      </c>
      <c r="BI19" s="254">
        <f>AY19*BK12</f>
        <v>0</v>
      </c>
      <c r="BJ19" s="647">
        <f t="shared" si="19"/>
        <v>0</v>
      </c>
      <c r="BK19" s="337">
        <f t="shared" si="19"/>
        <v>0</v>
      </c>
      <c r="BL19" s="284">
        <f t="shared" si="20"/>
        <v>0</v>
      </c>
      <c r="BN19" s="544"/>
      <c r="BO19" s="472">
        <v>240</v>
      </c>
      <c r="BP19" s="472">
        <v>20</v>
      </c>
      <c r="BQ19" s="472">
        <v>150</v>
      </c>
      <c r="BR19" s="472">
        <v>250</v>
      </c>
      <c r="BS19" s="541" t="s">
        <v>1924</v>
      </c>
      <c r="BU19" s="3766"/>
      <c r="BV19" s="468"/>
      <c r="BW19" s="470"/>
      <c r="BX19" s="470" t="s">
        <v>1784</v>
      </c>
      <c r="BY19" s="474">
        <v>150</v>
      </c>
      <c r="BZ19" s="474">
        <v>300</v>
      </c>
      <c r="CA19" s="474">
        <v>250</v>
      </c>
      <c r="CB19" s="474">
        <v>120</v>
      </c>
      <c r="CC19" s="474">
        <v>60</v>
      </c>
      <c r="CD19" s="474">
        <v>180</v>
      </c>
      <c r="CE19" s="474">
        <v>300</v>
      </c>
      <c r="CF19" s="474">
        <v>150</v>
      </c>
      <c r="CG19" s="474">
        <v>240</v>
      </c>
      <c r="CH19" s="474">
        <v>120</v>
      </c>
      <c r="CI19" s="474">
        <v>150</v>
      </c>
      <c r="CJ19" s="474">
        <v>300</v>
      </c>
      <c r="CK19" s="474">
        <v>300</v>
      </c>
      <c r="CL19" s="474">
        <v>450</v>
      </c>
      <c r="CM19" s="474">
        <v>90</v>
      </c>
      <c r="CN19" s="474">
        <v>240</v>
      </c>
      <c r="CO19" s="474">
        <v>240</v>
      </c>
      <c r="CP19" s="474">
        <v>120</v>
      </c>
      <c r="CQ19" s="474">
        <v>300</v>
      </c>
      <c r="CR19" s="474">
        <v>300</v>
      </c>
      <c r="CS19" s="474">
        <v>60</v>
      </c>
      <c r="CT19" s="474">
        <v>120</v>
      </c>
      <c r="CU19" s="474">
        <v>300</v>
      </c>
      <c r="CV19" s="474">
        <v>568</v>
      </c>
      <c r="CW19" s="474">
        <v>473</v>
      </c>
      <c r="CX19" s="474">
        <v>300</v>
      </c>
      <c r="CY19" s="474">
        <v>60</v>
      </c>
      <c r="CZ19" s="474">
        <v>400</v>
      </c>
      <c r="DA19" s="474">
        <v>300</v>
      </c>
      <c r="DB19" s="474">
        <v>150</v>
      </c>
      <c r="DC19" s="474">
        <v>60</v>
      </c>
      <c r="DD19" s="474">
        <v>120</v>
      </c>
      <c r="DE19" s="474">
        <v>250</v>
      </c>
      <c r="DF19" s="474">
        <v>400</v>
      </c>
      <c r="DG19" s="474">
        <v>150</v>
      </c>
      <c r="DH19" s="474">
        <v>150</v>
      </c>
      <c r="DI19" s="474">
        <v>250</v>
      </c>
      <c r="DJ19" s="474">
        <v>60</v>
      </c>
      <c r="DK19" s="487">
        <v>400</v>
      </c>
      <c r="DL19" s="487">
        <v>250</v>
      </c>
      <c r="DM19" s="487">
        <v>150</v>
      </c>
      <c r="DN19" s="487">
        <v>236.59</v>
      </c>
      <c r="DO19" s="487">
        <v>90</v>
      </c>
      <c r="DP19" s="487"/>
      <c r="DQ19" s="487"/>
      <c r="DR19" s="494" t="s">
        <v>1791</v>
      </c>
      <c r="DS19" s="494"/>
      <c r="DT19" s="317"/>
      <c r="DU19" s="317"/>
      <c r="DV19" s="317"/>
      <c r="DW19" s="317"/>
      <c r="DX19" s="216">
        <v>1</v>
      </c>
      <c r="DY19" s="212"/>
      <c r="DZ19" s="212"/>
    </row>
    <row r="20" spans="1:130" s="32" customFormat="1" ht="24.95" customHeight="1" thickBot="1">
      <c r="A20" s="212"/>
      <c r="B20" s="2902" t="str">
        <f t="shared" si="15"/>
        <v>►</v>
      </c>
      <c r="C20" s="3847"/>
      <c r="D20" s="3847"/>
      <c r="E20" s="3848"/>
      <c r="F20" s="2867">
        <f t="shared" si="8"/>
        <v>0</v>
      </c>
      <c r="G20" s="227" t="str">
        <f t="shared" si="9"/>
        <v>0 0</v>
      </c>
      <c r="H20" s="228">
        <f t="shared" si="10"/>
        <v>0</v>
      </c>
      <c r="I20"/>
      <c r="J20" s="2902">
        <f t="shared" si="11"/>
        <v>0</v>
      </c>
      <c r="K20" s="3847"/>
      <c r="L20" s="3847"/>
      <c r="M20" s="3848"/>
      <c r="N20" s="2876">
        <f t="shared" si="12"/>
        <v>0</v>
      </c>
      <c r="O20" s="229" t="str">
        <f t="shared" si="13"/>
        <v>0 0</v>
      </c>
      <c r="P20" s="230">
        <f t="shared" si="14"/>
        <v>0</v>
      </c>
      <c r="Q20" s="212"/>
      <c r="R20" s="2902" t="str">
        <f t="shared" si="4"/>
        <v>►</v>
      </c>
      <c r="S20" s="2899"/>
      <c r="T20" s="2899"/>
      <c r="U20" s="2899"/>
      <c r="V20" s="2899"/>
      <c r="W20" s="2899"/>
      <c r="X20" s="135"/>
      <c r="Y20" s="135"/>
      <c r="Z20" s="187" t="str">
        <f t="shared" si="21"/>
        <v>A</v>
      </c>
      <c r="AA20" s="330" t="str">
        <f>AA14</f>
        <v>A.Americano.Avec alcool.Before dinner.Verre Tumbler(s)</v>
      </c>
      <c r="AB20" s="330">
        <f>AB14</f>
        <v>1</v>
      </c>
      <c r="AC20" s="179" t="str">
        <f>AC14</f>
        <v>tumbler(s)</v>
      </c>
      <c r="AD20" s="3132">
        <v>4</v>
      </c>
      <c r="AE20" s="62">
        <v>1</v>
      </c>
      <c r="AF20" s="305" t="s">
        <v>1280</v>
      </c>
      <c r="AG20" s="510" t="s">
        <v>473</v>
      </c>
      <c r="AH20" s="511"/>
      <c r="AI20" s="512">
        <v>1</v>
      </c>
      <c r="AJ20" s="2774" t="s">
        <v>1274</v>
      </c>
      <c r="AK20" s="501">
        <f>IFERROR(INDEX(BY9:DQ9, MATCH(AF20, BY8:DQ8, 0)) * AE20, 0) + IFERROR(INDEX(BY14:DQ14, MATCH(AF20, BY13:DQ13, 0)) * AE20, 0)</f>
        <v>0</v>
      </c>
      <c r="AL20" s="528">
        <f>AK20*AI20*AQ12</f>
        <v>0</v>
      </c>
      <c r="AM20" s="527">
        <f>IF(AL29=0,0,AL20/AL29)</f>
        <v>0</v>
      </c>
      <c r="AN20" s="241">
        <f t="shared" si="22"/>
        <v>0</v>
      </c>
      <c r="AO20" s="253">
        <f>AE20*AQ12</f>
        <v>2.5</v>
      </c>
      <c r="AP20" s="648" t="str">
        <f t="shared" si="17"/>
        <v>demi</v>
      </c>
      <c r="AQ20" s="339" t="str">
        <f t="shared" si="17"/>
        <v>tranches</v>
      </c>
      <c r="AR20" s="285">
        <f t="shared" si="18"/>
        <v>0</v>
      </c>
      <c r="AS20" s="3073"/>
      <c r="AT20" s="2946"/>
      <c r="AU20" s="2918"/>
      <c r="AV20" s="2918"/>
      <c r="AW20" s="2918"/>
      <c r="AX20" s="2940"/>
      <c r="AY20" s="2942"/>
      <c r="AZ20" s="2951"/>
      <c r="BA20" s="2947"/>
      <c r="BB20" s="2948"/>
      <c r="BC20" s="2949"/>
      <c r="BD20" s="2950"/>
      <c r="BE20" s="501">
        <f>IFERROR(INDEX(BY9:DQ9, MATCH(AZ20, BY8:DQ8, 0)) * AY20, 0) + IFERROR(INDEX(BY14:DQ14, MATCH(AZ20, BY13:DQ13, 0)) * AY20, 0)</f>
        <v>0</v>
      </c>
      <c r="BF20" s="528">
        <f>BE20*BC20*BK12</f>
        <v>0</v>
      </c>
      <c r="BG20" s="527">
        <f>IF(BF29=0,0,BF20/BF29)</f>
        <v>0</v>
      </c>
      <c r="BH20" s="241">
        <f t="shared" si="23"/>
        <v>0</v>
      </c>
      <c r="BI20" s="253">
        <f>AY20*BK12</f>
        <v>0</v>
      </c>
      <c r="BJ20" s="648">
        <f t="shared" si="19"/>
        <v>0</v>
      </c>
      <c r="BK20" s="339">
        <f t="shared" si="19"/>
        <v>0</v>
      </c>
      <c r="BL20" s="285">
        <f t="shared" si="20"/>
        <v>0</v>
      </c>
      <c r="BN20" s="25"/>
      <c r="BO20" s="5"/>
      <c r="BP20" s="5"/>
      <c r="BQ20" s="5"/>
      <c r="BR20"/>
      <c r="BS20" s="100"/>
      <c r="DX20" s="216">
        <v>1</v>
      </c>
      <c r="DY20" s="212"/>
      <c r="DZ20" s="212"/>
    </row>
    <row r="21" spans="1:130" s="32" customFormat="1" ht="24.95" customHeight="1">
      <c r="A21" s="212"/>
      <c r="B21" s="2902" t="str">
        <f t="shared" si="15"/>
        <v>►</v>
      </c>
      <c r="C21" s="3847"/>
      <c r="D21" s="3847"/>
      <c r="E21" s="3848"/>
      <c r="F21" s="2868">
        <f t="shared" si="8"/>
        <v>0</v>
      </c>
      <c r="G21" s="242" t="str">
        <f t="shared" si="9"/>
        <v>0 0</v>
      </c>
      <c r="H21" s="243">
        <f t="shared" si="10"/>
        <v>0</v>
      </c>
      <c r="I21"/>
      <c r="J21" s="2902">
        <f t="shared" si="11"/>
        <v>0</v>
      </c>
      <c r="K21" s="3847"/>
      <c r="L21" s="3847"/>
      <c r="M21" s="3848"/>
      <c r="N21" s="2868">
        <f t="shared" si="12"/>
        <v>0</v>
      </c>
      <c r="O21" s="242" t="str">
        <f t="shared" si="13"/>
        <v>0 0</v>
      </c>
      <c r="P21" s="243">
        <f t="shared" si="14"/>
        <v>0</v>
      </c>
      <c r="Q21" s="212"/>
      <c r="R21" s="2902" t="str">
        <f t="shared" si="4"/>
        <v>►</v>
      </c>
      <c r="S21" s="2899"/>
      <c r="T21" s="2899"/>
      <c r="U21" s="2899"/>
      <c r="V21" s="2899"/>
      <c r="W21" s="2899"/>
      <c r="X21" s="135"/>
      <c r="Y21" s="135"/>
      <c r="Z21" s="187" t="str">
        <f t="shared" si="21"/>
        <v>A</v>
      </c>
      <c r="AA21" s="330" t="str">
        <f>AA14</f>
        <v>A.Americano.Avec alcool.Before dinner.Verre Tumbler(s)</v>
      </c>
      <c r="AB21" s="330">
        <f>AB14</f>
        <v>1</v>
      </c>
      <c r="AC21" s="179" t="str">
        <f>AC14</f>
        <v>tumbler(s)</v>
      </c>
      <c r="AD21" s="3133">
        <v>5</v>
      </c>
      <c r="AE21" s="62">
        <v>1</v>
      </c>
      <c r="AF21" s="508"/>
      <c r="AG21" s="510" t="s">
        <v>473</v>
      </c>
      <c r="AH21" s="511"/>
      <c r="AI21" s="512">
        <v>1</v>
      </c>
      <c r="AJ21" s="2775" t="s">
        <v>1275</v>
      </c>
      <c r="AK21" s="501">
        <f>IFERROR(INDEX(BY9:DQ9, MATCH(AF21, BY8:DQ8, 0)) * AE21, 0) + IFERROR(INDEX(BY14:DQ14, MATCH(AF21, BY13:DQ13, 0)) * AE21, 0)</f>
        <v>0</v>
      </c>
      <c r="AL21" s="528">
        <f>AK21*AI21*AQ12</f>
        <v>0</v>
      </c>
      <c r="AM21" s="526">
        <f>IF(AL29=0,0,AL21/AL29)</f>
        <v>0</v>
      </c>
      <c r="AN21" s="240">
        <f t="shared" si="22"/>
        <v>0</v>
      </c>
      <c r="AO21" s="254">
        <f>AE21*AQ12</f>
        <v>2.5</v>
      </c>
      <c r="AP21" s="647">
        <f t="shared" si="17"/>
        <v>0</v>
      </c>
      <c r="AQ21" s="337" t="str">
        <f t="shared" si="17"/>
        <v>tranches</v>
      </c>
      <c r="AR21" s="284">
        <f t="shared" si="18"/>
        <v>0</v>
      </c>
      <c r="AS21" s="3073"/>
      <c r="AT21" s="2946"/>
      <c r="AU21" s="2918"/>
      <c r="AV21" s="2918"/>
      <c r="AW21" s="2918"/>
      <c r="AX21" s="2940"/>
      <c r="AY21" s="2942"/>
      <c r="AZ21" s="2951"/>
      <c r="BA21" s="2947"/>
      <c r="BB21" s="2948"/>
      <c r="BC21" s="2949"/>
      <c r="BD21" s="2950"/>
      <c r="BE21" s="501">
        <f>IFERROR(INDEX(BY9:DQ9, MATCH(AZ21, BY8:DQ8, 0)) * AY21, 0) + IFERROR(INDEX(BY14:DQ14, MATCH(AZ21, BY13:DQ13, 0)) * AY21, 0)</f>
        <v>0</v>
      </c>
      <c r="BF21" s="528">
        <f>BE21*BC21*BK12</f>
        <v>0</v>
      </c>
      <c r="BG21" s="526">
        <f>IF(BF29=0,0,BF21/BF29)</f>
        <v>0</v>
      </c>
      <c r="BH21" s="240">
        <f t="shared" si="23"/>
        <v>0</v>
      </c>
      <c r="BI21" s="254">
        <f>AY21*BK12</f>
        <v>0</v>
      </c>
      <c r="BJ21" s="647">
        <f t="shared" si="19"/>
        <v>0</v>
      </c>
      <c r="BK21" s="337">
        <f t="shared" si="19"/>
        <v>0</v>
      </c>
      <c r="BL21" s="284">
        <f t="shared" si="20"/>
        <v>0</v>
      </c>
      <c r="BN21" s="3814" t="s">
        <v>1046</v>
      </c>
      <c r="BO21" s="3815"/>
      <c r="BP21" s="3775" t="s">
        <v>61</v>
      </c>
      <c r="BQ21" s="3775"/>
      <c r="BR21" s="3775"/>
      <c r="BS21" s="3776"/>
      <c r="DX21" s="216">
        <v>1</v>
      </c>
      <c r="DY21" s="212"/>
      <c r="DZ21" s="212"/>
    </row>
    <row r="22" spans="1:130" s="32" customFormat="1" ht="24.95" customHeight="1">
      <c r="A22" s="212"/>
      <c r="B22" s="2902" t="str">
        <f t="shared" si="15"/>
        <v>►</v>
      </c>
      <c r="C22" s="3847"/>
      <c r="D22" s="3847"/>
      <c r="E22" s="3848"/>
      <c r="F22" s="2867">
        <f t="shared" si="8"/>
        <v>0</v>
      </c>
      <c r="G22" s="227" t="str">
        <f t="shared" si="9"/>
        <v>0 0</v>
      </c>
      <c r="H22" s="228">
        <f t="shared" si="10"/>
        <v>0</v>
      </c>
      <c r="I22"/>
      <c r="J22" s="2902">
        <f t="shared" si="11"/>
        <v>0</v>
      </c>
      <c r="K22" s="3847"/>
      <c r="L22" s="3847"/>
      <c r="M22" s="3848"/>
      <c r="N22" s="2876">
        <f t="shared" si="12"/>
        <v>0</v>
      </c>
      <c r="O22" s="229" t="str">
        <f t="shared" si="13"/>
        <v>0 0</v>
      </c>
      <c r="P22" s="230">
        <f t="shared" si="14"/>
        <v>0</v>
      </c>
      <c r="Q22" s="212"/>
      <c r="R22" s="2902" t="str">
        <f t="shared" si="4"/>
        <v>►</v>
      </c>
      <c r="S22" s="2899"/>
      <c r="T22" s="2899"/>
      <c r="U22" s="2899"/>
      <c r="V22" s="2899"/>
      <c r="W22" s="2899"/>
      <c r="X22" s="135"/>
      <c r="Y22" s="135"/>
      <c r="Z22" s="187" t="str">
        <f t="shared" si="21"/>
        <v>►</v>
      </c>
      <c r="AA22" s="330" t="str">
        <f>AA14</f>
        <v>A.Americano.Avec alcool.Before dinner.Verre Tumbler(s)</v>
      </c>
      <c r="AB22" s="330">
        <f>AB14</f>
        <v>1</v>
      </c>
      <c r="AC22" s="179" t="str">
        <f>AC14</f>
        <v>tumbler(s)</v>
      </c>
      <c r="AD22" s="3134"/>
      <c r="AE22" s="62"/>
      <c r="AF22" s="508"/>
      <c r="AG22" s="510"/>
      <c r="AH22" s="511"/>
      <c r="AI22" s="512">
        <v>1</v>
      </c>
      <c r="AJ22" s="2773"/>
      <c r="AK22" s="501">
        <f>IFERROR(INDEX(BY9:DQ9, MATCH(AF22, BY8:DQ8, 0)) * AE22, 0) + IFERROR(INDEX(BY14:DQ14, MATCH(AF22, BY13:DQ13, 0)) * AE22, 0)</f>
        <v>0</v>
      </c>
      <c r="AL22" s="528">
        <f>AK22*AI22*AQ12</f>
        <v>0</v>
      </c>
      <c r="AM22" s="527">
        <f>IF(AL29=0,0,AL22/AL29)</f>
        <v>0</v>
      </c>
      <c r="AN22" s="241">
        <f t="shared" si="22"/>
        <v>0</v>
      </c>
      <c r="AO22" s="253">
        <f>AE22*AQ12</f>
        <v>0</v>
      </c>
      <c r="AP22" s="648">
        <f t="shared" si="17"/>
        <v>0</v>
      </c>
      <c r="AQ22" s="339">
        <f t="shared" si="17"/>
        <v>0</v>
      </c>
      <c r="AR22" s="285">
        <f t="shared" si="18"/>
        <v>0</v>
      </c>
      <c r="AS22" s="3073"/>
      <c r="AT22" s="2946"/>
      <c r="AU22" s="2918"/>
      <c r="AV22" s="2918"/>
      <c r="AW22" s="2918"/>
      <c r="AX22" s="2940"/>
      <c r="AY22" s="2942"/>
      <c r="AZ22" s="2951"/>
      <c r="BA22" s="2947"/>
      <c r="BB22" s="2948"/>
      <c r="BC22" s="2949"/>
      <c r="BD22" s="2950"/>
      <c r="BE22" s="501">
        <f>IFERROR(INDEX(BY9:DQ9, MATCH(AZ22, BY8:DQ8, 0)) * AY22, 0) + IFERROR(INDEX(BY14:DQ14, MATCH(AZ22, BY13:DQ13, 0)) * AY22, 0)</f>
        <v>0</v>
      </c>
      <c r="BF22" s="528">
        <f>BE22*BC22*BK12</f>
        <v>0</v>
      </c>
      <c r="BG22" s="527">
        <f>IF(BF29=0,0,BF22/BF29)</f>
        <v>0</v>
      </c>
      <c r="BH22" s="241">
        <f t="shared" si="23"/>
        <v>0</v>
      </c>
      <c r="BI22" s="253">
        <f>AY22*BK12</f>
        <v>0</v>
      </c>
      <c r="BJ22" s="648">
        <f t="shared" si="19"/>
        <v>0</v>
      </c>
      <c r="BK22" s="339">
        <f t="shared" si="19"/>
        <v>0</v>
      </c>
      <c r="BL22" s="285">
        <f t="shared" si="20"/>
        <v>0</v>
      </c>
      <c r="BN22" s="3779" t="s">
        <v>320</v>
      </c>
      <c r="BO22" s="3780"/>
      <c r="BP22" s="3777"/>
      <c r="BQ22" s="3777"/>
      <c r="BR22" s="3777"/>
      <c r="BS22" s="3778"/>
      <c r="DX22" s="216">
        <v>1</v>
      </c>
      <c r="DY22" s="212"/>
      <c r="DZ22" s="212"/>
    </row>
    <row r="23" spans="1:130" s="32" customFormat="1" ht="24.95" customHeight="1">
      <c r="A23" s="212"/>
      <c r="B23" s="2902" t="str">
        <f t="shared" si="15"/>
        <v>►</v>
      </c>
      <c r="C23" s="3847"/>
      <c r="D23" s="3847"/>
      <c r="E23" s="3848"/>
      <c r="F23" s="2868">
        <f t="shared" si="8"/>
        <v>0</v>
      </c>
      <c r="G23" s="242" t="str">
        <f t="shared" si="9"/>
        <v>0 0</v>
      </c>
      <c r="H23" s="243">
        <f t="shared" si="10"/>
        <v>0</v>
      </c>
      <c r="I23"/>
      <c r="J23" s="2902">
        <f t="shared" si="11"/>
        <v>0</v>
      </c>
      <c r="K23" s="3847"/>
      <c r="L23" s="3847"/>
      <c r="M23" s="3848"/>
      <c r="N23" s="2868">
        <f t="shared" si="12"/>
        <v>0</v>
      </c>
      <c r="O23" s="242" t="str">
        <f t="shared" si="13"/>
        <v>0 0</v>
      </c>
      <c r="P23" s="243">
        <f t="shared" si="14"/>
        <v>0</v>
      </c>
      <c r="Q23" s="212"/>
      <c r="R23" s="2902" t="str">
        <f t="shared" si="4"/>
        <v>►</v>
      </c>
      <c r="S23" s="2899"/>
      <c r="T23" s="2899"/>
      <c r="U23" s="2899"/>
      <c r="V23" s="2899"/>
      <c r="W23" s="2899"/>
      <c r="X23" s="135"/>
      <c r="Y23" s="135"/>
      <c r="Z23" s="187" t="str">
        <f t="shared" si="21"/>
        <v>►</v>
      </c>
      <c r="AA23" s="330" t="str">
        <f>AA14</f>
        <v>A.Americano.Avec alcool.Before dinner.Verre Tumbler(s)</v>
      </c>
      <c r="AB23" s="330">
        <f>AB14</f>
        <v>1</v>
      </c>
      <c r="AC23" s="179" t="str">
        <f>AC14</f>
        <v>tumbler(s)</v>
      </c>
      <c r="AD23" s="3134"/>
      <c r="AE23" s="62"/>
      <c r="AF23" s="508"/>
      <c r="AG23" s="510"/>
      <c r="AH23" s="511"/>
      <c r="AI23" s="512">
        <v>1</v>
      </c>
      <c r="AJ23" s="2773"/>
      <c r="AK23" s="501">
        <f>IFERROR(INDEX(BY9:DQ9, MATCH(AF23, BY8:DQ8, 0)) * AE23, 0) + IFERROR(INDEX(BY14:DQ14, MATCH(AF23, BY13:DQ13, 0)) * AE23, 0)</f>
        <v>0</v>
      </c>
      <c r="AL23" s="528">
        <f>AK23*AI23*AQ12</f>
        <v>0</v>
      </c>
      <c r="AM23" s="526">
        <f>IF(AL29=0,0,AL23/AL29)</f>
        <v>0</v>
      </c>
      <c r="AN23" s="240">
        <f t="shared" si="22"/>
        <v>0</v>
      </c>
      <c r="AO23" s="254">
        <f>AE23*AQ12</f>
        <v>0</v>
      </c>
      <c r="AP23" s="647">
        <f t="shared" si="17"/>
        <v>0</v>
      </c>
      <c r="AQ23" s="337">
        <f t="shared" si="17"/>
        <v>0</v>
      </c>
      <c r="AR23" s="284">
        <f t="shared" si="18"/>
        <v>0</v>
      </c>
      <c r="AS23" s="3073"/>
      <c r="AT23" s="2946"/>
      <c r="AU23" s="2918"/>
      <c r="AV23" s="2918"/>
      <c r="AW23" s="2918"/>
      <c r="AX23" s="2940"/>
      <c r="AY23" s="2942"/>
      <c r="AZ23" s="2951"/>
      <c r="BA23" s="2947"/>
      <c r="BB23" s="2948"/>
      <c r="BC23" s="2949"/>
      <c r="BD23" s="2950"/>
      <c r="BE23" s="501">
        <f>IFERROR(INDEX(BY9:DQ9, MATCH(AZ23, BY8:DQ8, 0)) * AY23, 0) + IFERROR(INDEX(BY14:DQ14, MATCH(AZ23, BY13:DQ13, 0)) * AY23, 0)</f>
        <v>0</v>
      </c>
      <c r="BF23" s="528">
        <f>BE23*BC23*BK12</f>
        <v>0</v>
      </c>
      <c r="BG23" s="526">
        <f>IF(BF29=0,0,BF23/BF29)</f>
        <v>0</v>
      </c>
      <c r="BH23" s="240">
        <f t="shared" si="23"/>
        <v>0</v>
      </c>
      <c r="BI23" s="254">
        <f>AY23*BK12</f>
        <v>0</v>
      </c>
      <c r="BJ23" s="647">
        <f t="shared" si="19"/>
        <v>0</v>
      </c>
      <c r="BK23" s="337">
        <f t="shared" si="19"/>
        <v>0</v>
      </c>
      <c r="BL23" s="284">
        <f t="shared" si="20"/>
        <v>0</v>
      </c>
      <c r="BN23" s="3811" t="s">
        <v>839</v>
      </c>
      <c r="BO23" s="3691"/>
      <c r="BP23" s="407"/>
      <c r="BQ23" s="407"/>
      <c r="BR23" s="5"/>
      <c r="BS23" s="28"/>
      <c r="DX23" s="216">
        <v>1</v>
      </c>
      <c r="DY23" s="212"/>
      <c r="DZ23" s="212"/>
    </row>
    <row r="24" spans="1:130" s="32" customFormat="1" ht="24.95" customHeight="1">
      <c r="A24" s="212"/>
      <c r="B24" s="2870" t="s">
        <v>43</v>
      </c>
      <c r="C24" s="3849"/>
      <c r="D24" s="3849"/>
      <c r="E24" s="3850"/>
      <c r="F24" s="2867">
        <f t="shared" si="8"/>
        <v>0</v>
      </c>
      <c r="G24" s="227" t="str">
        <f t="shared" si="9"/>
        <v xml:space="preserve"> </v>
      </c>
      <c r="H24" s="228">
        <f t="shared" si="10"/>
        <v>0</v>
      </c>
      <c r="I24"/>
      <c r="J24" s="2878">
        <f t="shared" si="11"/>
        <v>0</v>
      </c>
      <c r="K24" s="3849"/>
      <c r="L24" s="3849"/>
      <c r="M24" s="3850"/>
      <c r="N24" s="2876">
        <f t="shared" si="12"/>
        <v>0</v>
      </c>
      <c r="O24" s="229" t="str">
        <f t="shared" si="13"/>
        <v xml:space="preserve"> </v>
      </c>
      <c r="P24" s="230">
        <f t="shared" si="14"/>
        <v>0</v>
      </c>
      <c r="Q24" s="212"/>
      <c r="R24" s="2870" t="str">
        <f t="shared" si="4"/>
        <v>A</v>
      </c>
      <c r="S24" s="2895" t="s">
        <v>2027</v>
      </c>
      <c r="T24" s="2899"/>
      <c r="U24" s="2899"/>
      <c r="V24" s="2899"/>
      <c r="W24" s="2899"/>
      <c r="X24" s="135"/>
      <c r="Y24" s="135"/>
      <c r="Z24" s="187" t="str">
        <f t="shared" si="21"/>
        <v>►</v>
      </c>
      <c r="AA24" s="330" t="str">
        <f>AA14</f>
        <v>A.Americano.Avec alcool.Before dinner.Verre Tumbler(s)</v>
      </c>
      <c r="AB24" s="330">
        <f>AB14</f>
        <v>1</v>
      </c>
      <c r="AC24" s="179" t="str">
        <f>AC14</f>
        <v>tumbler(s)</v>
      </c>
      <c r="AD24" s="3134"/>
      <c r="AE24" s="62"/>
      <c r="AF24" s="508"/>
      <c r="AG24" s="510"/>
      <c r="AH24" s="511"/>
      <c r="AI24" s="512">
        <v>1</v>
      </c>
      <c r="AJ24" s="2773"/>
      <c r="AK24" s="501">
        <f>IFERROR(INDEX(BY9:DQ9, MATCH(AF24, BY8:DQ8, 0)) * AE24, 0) + IFERROR(INDEX(BY14:DQ14, MATCH(AF24, BY13:DQ13, 0)) * AE24, 0)</f>
        <v>0</v>
      </c>
      <c r="AL24" s="528">
        <f>AK24*AI24*AQ12</f>
        <v>0</v>
      </c>
      <c r="AM24" s="527">
        <f>IF(AL29=0,0,AL24/AL29)</f>
        <v>0</v>
      </c>
      <c r="AN24" s="241">
        <f t="shared" si="22"/>
        <v>0</v>
      </c>
      <c r="AO24" s="253">
        <f>AE24*AQ12</f>
        <v>0</v>
      </c>
      <c r="AP24" s="648">
        <f t="shared" si="17"/>
        <v>0</v>
      </c>
      <c r="AQ24" s="339">
        <f t="shared" si="17"/>
        <v>0</v>
      </c>
      <c r="AR24" s="285">
        <f t="shared" si="18"/>
        <v>0</v>
      </c>
      <c r="AS24" s="3073"/>
      <c r="AT24" s="2946"/>
      <c r="AU24" s="2918"/>
      <c r="AV24" s="2918"/>
      <c r="AW24" s="2918"/>
      <c r="AX24" s="2940"/>
      <c r="AY24" s="2942"/>
      <c r="AZ24" s="2951"/>
      <c r="BA24" s="2947"/>
      <c r="BB24" s="2948"/>
      <c r="BC24" s="2949"/>
      <c r="BD24" s="2950"/>
      <c r="BE24" s="501">
        <f>IFERROR(INDEX(BY9:DQ9, MATCH(AZ24, BY8:DQ8, 0)) * AY24, 0) + IFERROR(INDEX(BY14:DQ14, MATCH(AZ24, BY13:DQ13, 0)) * AY24, 0)</f>
        <v>0</v>
      </c>
      <c r="BF24" s="528">
        <f>BE24*BC24*BK12</f>
        <v>0</v>
      </c>
      <c r="BG24" s="527">
        <f>IF(BF29=0,0,BF24/BF29)</f>
        <v>0</v>
      </c>
      <c r="BH24" s="241">
        <f t="shared" si="23"/>
        <v>0</v>
      </c>
      <c r="BI24" s="253">
        <f>AY24*BK12</f>
        <v>0</v>
      </c>
      <c r="BJ24" s="648">
        <f t="shared" si="19"/>
        <v>0</v>
      </c>
      <c r="BK24" s="339">
        <f t="shared" si="19"/>
        <v>0</v>
      </c>
      <c r="BL24" s="285">
        <f t="shared" si="20"/>
        <v>0</v>
      </c>
      <c r="BN24" s="3811" t="s">
        <v>1044</v>
      </c>
      <c r="BO24" s="3691"/>
      <c r="BP24" s="407"/>
      <c r="BQ24" s="407"/>
      <c r="BR24" s="5"/>
      <c r="BS24" s="28"/>
      <c r="DX24" s="216">
        <v>1</v>
      </c>
      <c r="DY24" s="212"/>
      <c r="DZ24" s="212"/>
    </row>
    <row r="25" spans="1:130" s="32" customFormat="1" ht="24.95" customHeight="1">
      <c r="A25" s="212"/>
      <c r="B25" s="2870" t="str">
        <f>Z30</f>
        <v>A</v>
      </c>
      <c r="C25" s="205">
        <f t="shared" ref="C25:D34" si="25">AD30</f>
        <v>0</v>
      </c>
      <c r="D25" s="231" t="s">
        <v>733</v>
      </c>
      <c r="E25" s="231"/>
      <c r="F25" s="232"/>
      <c r="G25" s="5"/>
      <c r="H25" s="28"/>
      <c r="I25"/>
      <c r="J25" s="130">
        <f>AT30</f>
        <v>0</v>
      </c>
      <c r="K25" s="205">
        <f t="shared" ref="K25" si="26">AL30</f>
        <v>0</v>
      </c>
      <c r="L25" s="231" t="s">
        <v>733</v>
      </c>
      <c r="M25" s="231"/>
      <c r="N25" s="232"/>
      <c r="O25" s="5"/>
      <c r="P25" s="28"/>
      <c r="Q25" s="212"/>
      <c r="R25" s="2870" t="str">
        <f t="shared" si="4"/>
        <v>A</v>
      </c>
      <c r="S25" s="2895" t="s">
        <v>2028</v>
      </c>
      <c r="T25" s="2899"/>
      <c r="U25" s="2899"/>
      <c r="V25" s="2899"/>
      <c r="W25" s="2899"/>
      <c r="X25" s="135"/>
      <c r="Y25" s="135"/>
      <c r="Z25" s="187" t="str">
        <f t="shared" si="21"/>
        <v>►</v>
      </c>
      <c r="AA25" s="330" t="str">
        <f>AA14</f>
        <v>A.Americano.Avec alcool.Before dinner.Verre Tumbler(s)</v>
      </c>
      <c r="AB25" s="330">
        <f>AB14</f>
        <v>1</v>
      </c>
      <c r="AC25" s="179" t="str">
        <f>AC14</f>
        <v>tumbler(s)</v>
      </c>
      <c r="AD25" s="3134"/>
      <c r="AE25" s="62"/>
      <c r="AF25" s="508"/>
      <c r="AG25" s="510"/>
      <c r="AH25" s="511"/>
      <c r="AI25" s="512">
        <v>1</v>
      </c>
      <c r="AJ25" s="2773"/>
      <c r="AK25" s="501">
        <f>IFERROR(INDEX(BY9:DQ9, MATCH(AF25, BY8:DQ8, 0)) * AE25, 0) + IFERROR(INDEX(BY14:DQ14, MATCH(AF25, BY13:DQ13, 0)) * AE25, 0)</f>
        <v>0</v>
      </c>
      <c r="AL25" s="528">
        <f>AK25*AI25*AQ12</f>
        <v>0</v>
      </c>
      <c r="AM25" s="526">
        <f>IF(AL29=0,0,AL25/AL29)</f>
        <v>0</v>
      </c>
      <c r="AN25" s="240">
        <f t="shared" si="22"/>
        <v>0</v>
      </c>
      <c r="AO25" s="254">
        <f>AE25*AQ12</f>
        <v>0</v>
      </c>
      <c r="AP25" s="647">
        <f t="shared" si="17"/>
        <v>0</v>
      </c>
      <c r="AQ25" s="337">
        <f t="shared" si="17"/>
        <v>0</v>
      </c>
      <c r="AR25" s="284">
        <f t="shared" si="18"/>
        <v>0</v>
      </c>
      <c r="AS25" s="3073"/>
      <c r="AT25" s="2946"/>
      <c r="AU25" s="2918"/>
      <c r="AV25" s="2918"/>
      <c r="AW25" s="2918"/>
      <c r="AX25" s="2940"/>
      <c r="AY25" s="2942"/>
      <c r="AZ25" s="2951"/>
      <c r="BA25" s="2947"/>
      <c r="BB25" s="2948"/>
      <c r="BC25" s="2949"/>
      <c r="BD25" s="2950"/>
      <c r="BE25" s="501">
        <f>IFERROR(INDEX(BY9:DQ9, MATCH(AZ25, BY8:DQ8, 0)) * AY25, 0) + IFERROR(INDEX(BY14:DQ14, MATCH(AZ25, BY13:DQ13, 0)) * AY25, 0)</f>
        <v>0</v>
      </c>
      <c r="BF25" s="528">
        <f>BE25*BC25*BK12</f>
        <v>0</v>
      </c>
      <c r="BG25" s="526">
        <f>IF(BF29=0,0,BF25/BF29)</f>
        <v>0</v>
      </c>
      <c r="BH25" s="240">
        <f t="shared" si="23"/>
        <v>0</v>
      </c>
      <c r="BI25" s="254">
        <f>AY25*BK12</f>
        <v>0</v>
      </c>
      <c r="BJ25" s="647">
        <f t="shared" si="19"/>
        <v>0</v>
      </c>
      <c r="BK25" s="337">
        <f t="shared" si="19"/>
        <v>0</v>
      </c>
      <c r="BL25" s="284">
        <f t="shared" si="20"/>
        <v>0</v>
      </c>
      <c r="BN25" s="3812" t="s">
        <v>1409</v>
      </c>
      <c r="BO25" s="3813"/>
      <c r="BP25" s="321" t="s">
        <v>827</v>
      </c>
      <c r="BQ25" s="322" t="s">
        <v>828</v>
      </c>
      <c r="BR25" s="322"/>
      <c r="BS25" s="545"/>
      <c r="DX25" s="216">
        <v>1</v>
      </c>
      <c r="DY25" s="212"/>
      <c r="DZ25" s="212"/>
    </row>
    <row r="26" spans="1:130" s="32" customFormat="1" ht="24.95" customHeight="1">
      <c r="A26" s="212"/>
      <c r="B26" s="2870" t="str">
        <f t="shared" ref="B26:B34" si="27">Z31</f>
        <v>A</v>
      </c>
      <c r="C26" s="207">
        <f t="shared" si="25"/>
        <v>1</v>
      </c>
      <c r="D26" s="131" t="str">
        <f t="shared" si="25"/>
        <v xml:space="preserve">Dans un tumbler rempli de glace, </v>
      </c>
      <c r="E26" s="131"/>
      <c r="F26" s="131"/>
      <c r="G26" s="131"/>
      <c r="H26" s="132"/>
      <c r="I26"/>
      <c r="J26" s="130">
        <f t="shared" ref="J26:J34" si="28">AT31</f>
        <v>0</v>
      </c>
      <c r="K26" s="207">
        <f>AX31</f>
        <v>0</v>
      </c>
      <c r="L26" s="131">
        <f>AY31</f>
        <v>0</v>
      </c>
      <c r="M26" s="131"/>
      <c r="N26" s="131"/>
      <c r="O26" s="131"/>
      <c r="P26" s="132"/>
      <c r="Q26" s="212"/>
      <c r="R26" s="2870" t="str">
        <f t="shared" si="4"/>
        <v>A</v>
      </c>
      <c r="S26" s="2899"/>
      <c r="T26" s="2899"/>
      <c r="U26" s="2899"/>
      <c r="V26" s="2899"/>
      <c r="W26" s="2899"/>
      <c r="X26" s="135"/>
      <c r="Y26" s="135"/>
      <c r="Z26" s="187" t="str">
        <f t="shared" si="21"/>
        <v>►</v>
      </c>
      <c r="AA26" s="330" t="str">
        <f>AA14</f>
        <v>A.Americano.Avec alcool.Before dinner.Verre Tumbler(s)</v>
      </c>
      <c r="AB26" s="330">
        <f>AB14</f>
        <v>1</v>
      </c>
      <c r="AC26" s="179" t="str">
        <f>AC14</f>
        <v>tumbler(s)</v>
      </c>
      <c r="AD26" s="3134"/>
      <c r="AE26" s="62"/>
      <c r="AF26" s="508"/>
      <c r="AG26" s="510"/>
      <c r="AH26" s="511"/>
      <c r="AI26" s="512">
        <v>1</v>
      </c>
      <c r="AJ26" s="2773"/>
      <c r="AK26" s="501">
        <f>IFERROR(INDEX(BY9:DQ9, MATCH(AF26, BY8:DQ8, 0)) * AE26, 0) + IFERROR(INDEX(BY14:DQ14, MATCH(AF26, BY13:DQ13, 0)) * AE26, 0)</f>
        <v>0</v>
      </c>
      <c r="AL26" s="528">
        <f>AK26*AI26*AQ12</f>
        <v>0</v>
      </c>
      <c r="AM26" s="527">
        <f>IF(AL29=0,0,AL26/AL29)</f>
        <v>0</v>
      </c>
      <c r="AN26" s="241">
        <f t="shared" si="22"/>
        <v>0</v>
      </c>
      <c r="AO26" s="253">
        <f>AE26*AQ12</f>
        <v>0</v>
      </c>
      <c r="AP26" s="648">
        <f t="shared" si="17"/>
        <v>0</v>
      </c>
      <c r="AQ26" s="339">
        <f t="shared" si="17"/>
        <v>0</v>
      </c>
      <c r="AR26" s="285">
        <f t="shared" si="18"/>
        <v>0</v>
      </c>
      <c r="AS26" s="3073"/>
      <c r="AT26" s="2946"/>
      <c r="AU26" s="2918"/>
      <c r="AV26" s="2918"/>
      <c r="AW26" s="2918"/>
      <c r="AX26" s="2940"/>
      <c r="AY26" s="2942"/>
      <c r="AZ26" s="2951"/>
      <c r="BA26" s="2947"/>
      <c r="BB26" s="2948"/>
      <c r="BC26" s="2949"/>
      <c r="BD26" s="2950"/>
      <c r="BE26" s="501">
        <f>IFERROR(INDEX(BY9:DQ9, MATCH(AZ26, BY8:DQ8, 0)) * AY26, 0) + IFERROR(INDEX(BY14:DQ14, MATCH(AZ26, BY13:DQ13, 0)) * AY26, 0)</f>
        <v>0</v>
      </c>
      <c r="BF26" s="528">
        <f>BE26*BC26*BK12</f>
        <v>0</v>
      </c>
      <c r="BG26" s="527">
        <f>IF(BF29=0,0,BF26/BF29)</f>
        <v>0</v>
      </c>
      <c r="BH26" s="241">
        <f t="shared" si="23"/>
        <v>0</v>
      </c>
      <c r="BI26" s="253">
        <f>AY26*BK12</f>
        <v>0</v>
      </c>
      <c r="BJ26" s="648">
        <f t="shared" si="19"/>
        <v>0</v>
      </c>
      <c r="BK26" s="339">
        <f t="shared" si="19"/>
        <v>0</v>
      </c>
      <c r="BL26" s="285">
        <f t="shared" si="20"/>
        <v>0</v>
      </c>
      <c r="BN26" s="3095" t="s">
        <v>1882</v>
      </c>
      <c r="BO26" s="352" t="s">
        <v>305</v>
      </c>
      <c r="BP26" s="327"/>
      <c r="BQ26" s="327"/>
      <c r="BR26" s="351" t="s">
        <v>837</v>
      </c>
      <c r="BS26" s="3822" t="s">
        <v>1279</v>
      </c>
      <c r="DX26" s="216">
        <v>1</v>
      </c>
      <c r="DY26" s="212"/>
      <c r="DZ26" s="212"/>
    </row>
    <row r="27" spans="1:130" s="32" customFormat="1" ht="24.95" customHeight="1">
      <c r="A27" s="212"/>
      <c r="B27" s="2870" t="str">
        <f t="shared" si="27"/>
        <v>A</v>
      </c>
      <c r="C27" s="207">
        <f t="shared" si="25"/>
        <v>2</v>
      </c>
      <c r="D27" s="131" t="str">
        <f t="shared" si="25"/>
        <v>verser les ingrédients dans l’ordre de la recette.</v>
      </c>
      <c r="E27" s="131"/>
      <c r="F27" s="131"/>
      <c r="G27" s="131"/>
      <c r="H27" s="132"/>
      <c r="I27"/>
      <c r="J27" s="130">
        <f t="shared" si="28"/>
        <v>0</v>
      </c>
      <c r="K27" s="207">
        <f t="shared" ref="K27:L34" si="29">AX32</f>
        <v>0</v>
      </c>
      <c r="L27" s="131">
        <f t="shared" si="29"/>
        <v>0</v>
      </c>
      <c r="M27" s="131"/>
      <c r="N27" s="131"/>
      <c r="O27" s="131"/>
      <c r="P27" s="132"/>
      <c r="Q27" s="212"/>
      <c r="R27" s="2870" t="str">
        <f t="shared" si="4"/>
        <v>A</v>
      </c>
      <c r="S27" s="2896" t="s">
        <v>2029</v>
      </c>
      <c r="T27" s="2899"/>
      <c r="U27" s="2899"/>
      <c r="V27" s="2899"/>
      <c r="W27" s="2899"/>
      <c r="X27" s="135"/>
      <c r="Y27" s="135"/>
      <c r="Z27" s="187" t="str">
        <f t="shared" si="21"/>
        <v>►</v>
      </c>
      <c r="AA27" s="330" t="str">
        <f>AA14</f>
        <v>A.Americano.Avec alcool.Before dinner.Verre Tumbler(s)</v>
      </c>
      <c r="AB27" s="330">
        <f>AB14</f>
        <v>1</v>
      </c>
      <c r="AC27" s="179" t="str">
        <f>AC14</f>
        <v>tumbler(s)</v>
      </c>
      <c r="AD27" s="3134"/>
      <c r="AE27" s="62"/>
      <c r="AF27" s="508"/>
      <c r="AG27" s="510"/>
      <c r="AH27" s="511"/>
      <c r="AI27" s="512">
        <v>1</v>
      </c>
      <c r="AJ27" s="2773"/>
      <c r="AK27" s="501">
        <f>IFERROR(INDEX(BY9:DQ9, MATCH(AF27, BY8:DQ8, 0)) * AE27, 0) + IFERROR(INDEX(BY14:DQ14, MATCH(AF27, BY13:DQ13, 0)) * AE27, 0)</f>
        <v>0</v>
      </c>
      <c r="AL27" s="528">
        <f>AK27*AI27*AQ12</f>
        <v>0</v>
      </c>
      <c r="AM27" s="526">
        <f>IF(AL29=0,0,AL27/AL29)</f>
        <v>0</v>
      </c>
      <c r="AN27" s="240">
        <f t="shared" si="22"/>
        <v>0</v>
      </c>
      <c r="AO27" s="254">
        <f>AE27*AQ12</f>
        <v>0</v>
      </c>
      <c r="AP27" s="647">
        <f t="shared" si="17"/>
        <v>0</v>
      </c>
      <c r="AQ27" s="337">
        <f t="shared" si="17"/>
        <v>0</v>
      </c>
      <c r="AR27" s="284">
        <f t="shared" si="18"/>
        <v>0</v>
      </c>
      <c r="AS27" s="3073"/>
      <c r="AT27" s="2946"/>
      <c r="AU27" s="2918"/>
      <c r="AV27" s="2918"/>
      <c r="AW27" s="2918"/>
      <c r="AX27" s="2940"/>
      <c r="AY27" s="2942"/>
      <c r="AZ27" s="2951"/>
      <c r="BA27" s="2947"/>
      <c r="BB27" s="2948"/>
      <c r="BC27" s="2949"/>
      <c r="BD27" s="2950"/>
      <c r="BE27" s="501">
        <f>IFERROR(INDEX(BY9:DQ9, MATCH(AZ27, BY8:DQ8, 0)) * AY27, 0) + IFERROR(INDEX(BY14:DQ14, MATCH(AZ27, BY13:DQ13, 0)) * AY27, 0)</f>
        <v>0</v>
      </c>
      <c r="BF27" s="528">
        <f>BE27*BC27*BK12</f>
        <v>0</v>
      </c>
      <c r="BG27" s="526">
        <f>IF(BF29=0,0,BF27/BF29)</f>
        <v>0</v>
      </c>
      <c r="BH27" s="240">
        <f t="shared" si="23"/>
        <v>0</v>
      </c>
      <c r="BI27" s="254">
        <f>AY27*BK12</f>
        <v>0</v>
      </c>
      <c r="BJ27" s="647">
        <f t="shared" si="19"/>
        <v>0</v>
      </c>
      <c r="BK27" s="337">
        <f t="shared" si="19"/>
        <v>0</v>
      </c>
      <c r="BL27" s="284">
        <f t="shared" si="20"/>
        <v>0</v>
      </c>
      <c r="BN27" s="3095" t="s">
        <v>1883</v>
      </c>
      <c r="BO27" s="352" t="s">
        <v>305</v>
      </c>
      <c r="BP27" s="327"/>
      <c r="BQ27" s="327"/>
      <c r="BR27" s="327"/>
      <c r="BS27" s="3822"/>
      <c r="DX27" s="216">
        <v>1</v>
      </c>
      <c r="DY27" s="212"/>
      <c r="DZ27" s="212"/>
    </row>
    <row r="28" spans="1:130" s="32" customFormat="1" ht="24.95" customHeight="1">
      <c r="A28" s="212"/>
      <c r="B28" s="2870" t="str">
        <f t="shared" si="27"/>
        <v>A</v>
      </c>
      <c r="C28" s="207">
        <f t="shared" si="25"/>
        <v>3</v>
      </c>
      <c r="D28" s="131" t="str">
        <f t="shared" si="25"/>
        <v>Mélanger.</v>
      </c>
      <c r="E28" s="131"/>
      <c r="F28" s="131"/>
      <c r="G28" s="131"/>
      <c r="H28" s="132"/>
      <c r="I28"/>
      <c r="J28" s="130">
        <f t="shared" si="28"/>
        <v>0</v>
      </c>
      <c r="K28" s="207">
        <f t="shared" si="29"/>
        <v>0</v>
      </c>
      <c r="L28" s="131">
        <f t="shared" si="29"/>
        <v>0</v>
      </c>
      <c r="M28" s="131"/>
      <c r="N28" s="131"/>
      <c r="O28" s="131"/>
      <c r="P28" s="132"/>
      <c r="Q28" s="212"/>
      <c r="R28" s="2870" t="str">
        <f t="shared" si="4"/>
        <v>A</v>
      </c>
      <c r="S28" s="2897" t="s">
        <v>2030</v>
      </c>
      <c r="T28" s="2899"/>
      <c r="U28" s="2899"/>
      <c r="V28" s="2899"/>
      <c r="W28" s="2899"/>
      <c r="X28" s="135"/>
      <c r="Y28" s="135"/>
      <c r="Z28" s="187" t="str">
        <f t="shared" si="21"/>
        <v>►</v>
      </c>
      <c r="AA28" s="330" t="str">
        <f>AA14</f>
        <v>A.Americano.Avec alcool.Before dinner.Verre Tumbler(s)</v>
      </c>
      <c r="AB28" s="330">
        <f>AB14</f>
        <v>1</v>
      </c>
      <c r="AC28" s="179" t="str">
        <f>AC14</f>
        <v>tumbler(s)</v>
      </c>
      <c r="AD28" s="3134"/>
      <c r="AE28" s="62"/>
      <c r="AF28" s="3645"/>
      <c r="AG28" s="510"/>
      <c r="AH28" s="511"/>
      <c r="AI28" s="512">
        <v>1</v>
      </c>
      <c r="AJ28" s="2773"/>
      <c r="AK28" s="501">
        <f>IFERROR(INDEX(BY9:DQ9, MATCH(AF28, BY8:DQ8, 0)) * AE28, 0) + IFERROR(INDEX(BY14:DQ14, MATCH(AF28, BY13:DQ13, 0)) * AE28, 0)</f>
        <v>0</v>
      </c>
      <c r="AL28" s="528">
        <f>AK28*AI28*AQ12</f>
        <v>0</v>
      </c>
      <c r="AM28" s="527">
        <f>IF(AL29=0,0,AL28/AL29)</f>
        <v>0</v>
      </c>
      <c r="AN28" s="241">
        <f t="shared" si="22"/>
        <v>0</v>
      </c>
      <c r="AO28" s="253">
        <f>AE28*AQ12</f>
        <v>0</v>
      </c>
      <c r="AP28" s="648">
        <f t="shared" si="17"/>
        <v>0</v>
      </c>
      <c r="AQ28" s="339">
        <f t="shared" si="17"/>
        <v>0</v>
      </c>
      <c r="AR28" s="285">
        <f t="shared" si="18"/>
        <v>0</v>
      </c>
      <c r="AS28" s="3073"/>
      <c r="AT28" s="2946"/>
      <c r="AU28" s="2918"/>
      <c r="AV28" s="2918"/>
      <c r="AW28" s="2918"/>
      <c r="AX28" s="2940"/>
      <c r="AY28" s="2942"/>
      <c r="AZ28" s="2952"/>
      <c r="BA28" s="2947"/>
      <c r="BB28" s="2948"/>
      <c r="BC28" s="2949"/>
      <c r="BD28" s="2950"/>
      <c r="BE28" s="501">
        <f>IFERROR(INDEX(BY9:DQ9, MATCH(AZ28, BY8:DQ8, 0)) * AY28, 0) + IFERROR(INDEX(BY14:DQ14, MATCH(AZ28, BY13:DQ13, 0)) * AY28, 0)</f>
        <v>0</v>
      </c>
      <c r="BF28" s="528">
        <f>BE28*BC28*BK12</f>
        <v>0</v>
      </c>
      <c r="BG28" s="527">
        <f>IF(BF29=0,0,BF28/BF29)</f>
        <v>0</v>
      </c>
      <c r="BH28" s="241">
        <f t="shared" si="23"/>
        <v>0</v>
      </c>
      <c r="BI28" s="253">
        <f>AY28*BK12</f>
        <v>0</v>
      </c>
      <c r="BJ28" s="648">
        <f t="shared" si="19"/>
        <v>0</v>
      </c>
      <c r="BK28" s="339">
        <f t="shared" si="19"/>
        <v>0</v>
      </c>
      <c r="BL28" s="285">
        <f t="shared" si="20"/>
        <v>0</v>
      </c>
      <c r="BN28" s="546" t="s">
        <v>1812</v>
      </c>
      <c r="BO28" s="317"/>
      <c r="BP28" s="447" t="s">
        <v>5403</v>
      </c>
      <c r="BQ28" s="327"/>
      <c r="BR28" s="327"/>
      <c r="BS28" s="3826" t="s">
        <v>5404</v>
      </c>
      <c r="DX28" s="216">
        <v>1</v>
      </c>
      <c r="DY28" s="212"/>
      <c r="DZ28" s="212"/>
    </row>
    <row r="29" spans="1:130" s="32" customFormat="1" ht="24.95" customHeight="1" thickBot="1">
      <c r="A29" s="212"/>
      <c r="B29" s="2870" t="str">
        <f t="shared" si="27"/>
        <v>A</v>
      </c>
      <c r="C29" s="207">
        <f t="shared" si="25"/>
        <v>4</v>
      </c>
      <c r="D29" s="131" t="str">
        <f t="shared" si="25"/>
        <v>Garnir d’une 1/2 tranche d’orange et d’une 1/2 tranche de citron</v>
      </c>
      <c r="E29" s="131"/>
      <c r="F29" s="131"/>
      <c r="G29" s="131"/>
      <c r="H29" s="132"/>
      <c r="I29"/>
      <c r="J29" s="130">
        <f t="shared" si="28"/>
        <v>0</v>
      </c>
      <c r="K29" s="207">
        <f t="shared" si="29"/>
        <v>0</v>
      </c>
      <c r="L29" s="131">
        <f t="shared" si="29"/>
        <v>0</v>
      </c>
      <c r="M29" s="131"/>
      <c r="N29" s="131"/>
      <c r="O29" s="131"/>
      <c r="P29" s="132"/>
      <c r="Q29" s="212"/>
      <c r="R29" s="2870" t="str">
        <f t="shared" si="4"/>
        <v>A</v>
      </c>
      <c r="S29" s="2899"/>
      <c r="T29" s="2899"/>
      <c r="U29" s="2899"/>
      <c r="V29" s="2899"/>
      <c r="W29" s="2899"/>
      <c r="X29" s="135"/>
      <c r="Y29" s="135"/>
      <c r="Z29" s="191" t="s">
        <v>43</v>
      </c>
      <c r="AA29" s="341" t="str">
        <f>AA14</f>
        <v>A.Americano.Avec alcool.Before dinner.Verre Tumbler(s)</v>
      </c>
      <c r="AB29" s="192">
        <f>AB14</f>
        <v>1</v>
      </c>
      <c r="AC29" s="193" t="str">
        <f>AC14</f>
        <v>tumbler(s)</v>
      </c>
      <c r="AD29" s="342"/>
      <c r="AE29" s="217"/>
      <c r="AF29" s="342"/>
      <c r="AG29" s="342"/>
      <c r="AH29" s="342"/>
      <c r="AI29" s="342"/>
      <c r="AJ29" s="343"/>
      <c r="AK29" s="502">
        <f>SUM(AK17:AK28)</f>
        <v>0.12000000000000001</v>
      </c>
      <c r="AL29" s="503">
        <f>SUM(AL17:AL28)</f>
        <v>0.30712499999999998</v>
      </c>
      <c r="AM29" s="524" t="s">
        <v>604</v>
      </c>
      <c r="AN29" s="289"/>
      <c r="AO29" s="289"/>
      <c r="AP29" s="289"/>
      <c r="AQ29" s="289"/>
      <c r="AR29" s="290">
        <f>SUM(AR17:AR28)</f>
        <v>4.038125</v>
      </c>
      <c r="AS29" s="3073"/>
      <c r="AT29" s="2953"/>
      <c r="AU29" s="2954"/>
      <c r="AV29" s="2955"/>
      <c r="AW29" s="2954"/>
      <c r="AX29" s="194"/>
      <c r="AY29" s="2956"/>
      <c r="AZ29" s="194"/>
      <c r="BA29" s="194"/>
      <c r="BB29" s="194"/>
      <c r="BC29" s="194"/>
      <c r="BD29" s="195"/>
      <c r="BE29" s="502">
        <f>SUM(BE17:BE28)</f>
        <v>0</v>
      </c>
      <c r="BF29" s="503">
        <f>SUM(BF17:BF28)</f>
        <v>0</v>
      </c>
      <c r="BG29" s="524" t="s">
        <v>604</v>
      </c>
      <c r="BH29" s="289"/>
      <c r="BI29" s="289"/>
      <c r="BJ29" s="289"/>
      <c r="BK29" s="289"/>
      <c r="BL29" s="290">
        <f>SUM(BL17:BL28)</f>
        <v>0</v>
      </c>
      <c r="BN29" s="461">
        <v>1</v>
      </c>
      <c r="BO29" s="499" t="s">
        <v>1345</v>
      </c>
      <c r="BP29" s="3116">
        <v>120</v>
      </c>
      <c r="BQ29" s="3119" t="s">
        <v>79</v>
      </c>
      <c r="BR29" s="327"/>
      <c r="BS29" s="3826"/>
      <c r="DX29" s="216">
        <v>1</v>
      </c>
      <c r="DY29" s="212"/>
      <c r="DZ29" s="212"/>
    </row>
    <row r="30" spans="1:130" s="32" customFormat="1" ht="24.95" customHeight="1">
      <c r="A30" s="212"/>
      <c r="B30" s="2870" t="str">
        <f t="shared" si="27"/>
        <v>►</v>
      </c>
      <c r="C30" s="207" t="str">
        <f t="shared" si="25"/>
        <v/>
      </c>
      <c r="D30" s="131">
        <f t="shared" si="25"/>
        <v>0</v>
      </c>
      <c r="E30" s="131"/>
      <c r="F30" s="131"/>
      <c r="G30" s="131"/>
      <c r="H30" s="132"/>
      <c r="I30"/>
      <c r="J30" s="130">
        <f t="shared" si="28"/>
        <v>0</v>
      </c>
      <c r="K30" s="207">
        <f t="shared" si="29"/>
        <v>0</v>
      </c>
      <c r="L30" s="131">
        <f t="shared" si="29"/>
        <v>0</v>
      </c>
      <c r="M30" s="131"/>
      <c r="N30" s="131"/>
      <c r="O30" s="131"/>
      <c r="P30" s="132"/>
      <c r="Q30" s="212"/>
      <c r="R30" s="2870" t="str">
        <f t="shared" si="4"/>
        <v>►</v>
      </c>
      <c r="S30" s="2899"/>
      <c r="T30" s="2899"/>
      <c r="U30" s="2899"/>
      <c r="V30" s="2899"/>
      <c r="W30" s="2899"/>
      <c r="X30" s="135"/>
      <c r="Y30" s="135"/>
      <c r="Z30" s="203" t="s">
        <v>43</v>
      </c>
      <c r="AA30" s="344" t="str">
        <f>AA14</f>
        <v>A.Americano.Avec alcool.Before dinner.Verre Tumbler(s)</v>
      </c>
      <c r="AB30" s="344">
        <f>AB14</f>
        <v>1</v>
      </c>
      <c r="AC30" s="204" t="str">
        <f>AC14</f>
        <v>tumbler(s)</v>
      </c>
      <c r="AD30" s="205">
        <v>0</v>
      </c>
      <c r="AE30" s="56" t="s">
        <v>733</v>
      </c>
      <c r="AF30" s="44"/>
      <c r="AG30" s="44"/>
      <c r="AH30" s="44"/>
      <c r="AI30" s="44"/>
      <c r="AJ30" s="237"/>
      <c r="AK30" s="3816" t="str">
        <f>AP9&amp;"."&amp;AO7&amp;"."&amp;AK7&amp;"."&amp;AK8&amp;"."&amp;AK9&amp;"."&amp;AN7&amp;"."&amp;AN8</f>
        <v>Americano.AVEC ALCOOL.BEFORE DINNER.Trembler(s).150.ml.Couleur : rouge doux.TAV .0.13</v>
      </c>
      <c r="AL30" s="3817"/>
      <c r="AM30" s="3817"/>
      <c r="AN30" s="3817"/>
      <c r="AO30" s="3817"/>
      <c r="AP30" s="3817"/>
      <c r="AQ30" s="3817"/>
      <c r="AR30" s="3818"/>
      <c r="AS30" s="3073"/>
      <c r="AT30" s="203"/>
      <c r="AU30" s="344"/>
      <c r="AV30" s="344"/>
      <c r="AW30" s="204"/>
      <c r="AX30" s="205"/>
      <c r="AY30" s="56"/>
      <c r="AZ30" s="44"/>
      <c r="BA30" s="44"/>
      <c r="BB30" s="44"/>
      <c r="BC30" s="44"/>
      <c r="BD30" s="237"/>
      <c r="BE30" s="3816" t="str">
        <f>BJ9&amp;"."&amp;BI7&amp;"."&amp;BE7&amp;"."&amp;BE8&amp;"."&amp;BE9&amp;"."&amp;BH7&amp;"."&amp;BH8</f>
        <v>0.0.0.Coupette(s).150.ml.0.TAV .0</v>
      </c>
      <c r="BF30" s="3817"/>
      <c r="BG30" s="3817"/>
      <c r="BH30" s="3817"/>
      <c r="BI30" s="3817"/>
      <c r="BJ30" s="3817"/>
      <c r="BK30" s="3817"/>
      <c r="BL30" s="3818"/>
      <c r="BN30" s="3823" t="s">
        <v>1777</v>
      </c>
      <c r="BO30" s="3118" t="s">
        <v>1348</v>
      </c>
      <c r="BP30" s="3117" t="s">
        <v>1295</v>
      </c>
      <c r="BQ30" s="3120" t="s">
        <v>78</v>
      </c>
      <c r="BR30" s="327"/>
      <c r="BS30" s="3096"/>
      <c r="DX30" s="216">
        <v>1</v>
      </c>
      <c r="DY30" s="212"/>
      <c r="DZ30" s="212"/>
    </row>
    <row r="31" spans="1:130" s="32" customFormat="1" ht="24.95" customHeight="1">
      <c r="A31" s="212"/>
      <c r="B31" s="2870" t="str">
        <f t="shared" si="27"/>
        <v>►</v>
      </c>
      <c r="C31" s="207" t="str">
        <f t="shared" si="25"/>
        <v/>
      </c>
      <c r="D31" s="131">
        <f t="shared" si="25"/>
        <v>0</v>
      </c>
      <c r="E31" s="131"/>
      <c r="F31" s="131"/>
      <c r="G31" s="131"/>
      <c r="H31" s="132"/>
      <c r="I31"/>
      <c r="J31" s="130">
        <f t="shared" si="28"/>
        <v>0</v>
      </c>
      <c r="K31" s="207">
        <f t="shared" si="29"/>
        <v>0</v>
      </c>
      <c r="L31" s="131">
        <f t="shared" si="29"/>
        <v>0</v>
      </c>
      <c r="M31" s="131"/>
      <c r="N31" s="131"/>
      <c r="O31" s="131"/>
      <c r="P31" s="132"/>
      <c r="Q31" s="212"/>
      <c r="R31" s="2870" t="str">
        <f t="shared" si="4"/>
        <v>►</v>
      </c>
      <c r="S31" s="2899"/>
      <c r="T31" s="2899"/>
      <c r="U31" s="2899"/>
      <c r="V31" s="2899"/>
      <c r="W31" s="2899"/>
      <c r="X31" s="135"/>
      <c r="Y31" s="135"/>
      <c r="Z31" s="203" t="s">
        <v>43</v>
      </c>
      <c r="AA31" s="330" t="str">
        <f>AA14</f>
        <v>A.Americano.Avec alcool.Before dinner.Verre Tumbler(s)</v>
      </c>
      <c r="AB31" s="330">
        <f>AB14</f>
        <v>1</v>
      </c>
      <c r="AC31" s="179" t="str">
        <f>AC14</f>
        <v>tumbler(s)</v>
      </c>
      <c r="AD31" s="207">
        <f>IF(ISBLANK(AE31),"",MAX(AD30:AD30)+1)</f>
        <v>1</v>
      </c>
      <c r="AE31" s="133" t="s">
        <v>1271</v>
      </c>
      <c r="AF31" s="345"/>
      <c r="AG31" s="345"/>
      <c r="AH31" s="345"/>
      <c r="AI31" s="345"/>
      <c r="AJ31" s="238" t="s">
        <v>838</v>
      </c>
      <c r="AK31" s="3819"/>
      <c r="AL31" s="3820"/>
      <c r="AM31" s="3820"/>
      <c r="AN31" s="3820"/>
      <c r="AO31" s="3820"/>
      <c r="AP31" s="3820"/>
      <c r="AQ31" s="3820"/>
      <c r="AR31" s="3821"/>
      <c r="AS31" s="3073"/>
      <c r="AT31" s="203"/>
      <c r="AU31" s="330"/>
      <c r="AV31" s="330"/>
      <c r="AW31" s="179"/>
      <c r="AX31" s="207"/>
      <c r="AY31" s="133"/>
      <c r="AZ31" s="345"/>
      <c r="BA31" s="345"/>
      <c r="BB31" s="345"/>
      <c r="BC31" s="345"/>
      <c r="BD31" s="238"/>
      <c r="BE31" s="3819"/>
      <c r="BF31" s="3820"/>
      <c r="BG31" s="3820"/>
      <c r="BH31" s="3820"/>
      <c r="BI31" s="3820"/>
      <c r="BJ31" s="3820"/>
      <c r="BK31" s="3820"/>
      <c r="BL31" s="3821"/>
      <c r="BN31" s="3823"/>
      <c r="BO31" s="547" t="s">
        <v>1774</v>
      </c>
      <c r="BP31" s="3117" t="s">
        <v>1778</v>
      </c>
      <c r="BQ31" s="3121" t="s">
        <v>68</v>
      </c>
      <c r="BR31" s="327"/>
      <c r="BS31" s="3096"/>
      <c r="DX31" s="216">
        <v>1</v>
      </c>
      <c r="DY31" s="212"/>
      <c r="DZ31" s="212"/>
    </row>
    <row r="32" spans="1:130" s="32" customFormat="1" ht="24.95" customHeight="1">
      <c r="A32" s="212"/>
      <c r="B32" s="2870" t="str">
        <f t="shared" si="27"/>
        <v>►</v>
      </c>
      <c r="C32" s="207" t="str">
        <f t="shared" si="25"/>
        <v/>
      </c>
      <c r="D32" s="131">
        <f t="shared" si="25"/>
        <v>0</v>
      </c>
      <c r="E32" s="131"/>
      <c r="F32" s="131"/>
      <c r="G32" s="131"/>
      <c r="H32" s="132"/>
      <c r="I32"/>
      <c r="J32" s="130">
        <f t="shared" si="28"/>
        <v>0</v>
      </c>
      <c r="K32" s="207">
        <f t="shared" si="29"/>
        <v>0</v>
      </c>
      <c r="L32" s="131">
        <f t="shared" si="29"/>
        <v>0</v>
      </c>
      <c r="M32" s="131"/>
      <c r="N32" s="131"/>
      <c r="O32" s="131"/>
      <c r="P32" s="132"/>
      <c r="Q32" s="212"/>
      <c r="R32" s="2870" t="str">
        <f t="shared" si="4"/>
        <v>►</v>
      </c>
      <c r="S32" s="2899"/>
      <c r="T32" s="2899"/>
      <c r="U32" s="2899"/>
      <c r="V32" s="2899"/>
      <c r="W32" s="2899"/>
      <c r="X32" s="135"/>
      <c r="Y32" s="135"/>
      <c r="Z32" s="206" t="s">
        <v>43</v>
      </c>
      <c r="AA32" s="330" t="str">
        <f>AA14</f>
        <v>A.Americano.Avec alcool.Before dinner.Verre Tumbler(s)</v>
      </c>
      <c r="AB32" s="330">
        <f>AB14</f>
        <v>1</v>
      </c>
      <c r="AC32" s="179" t="str">
        <f>AC14</f>
        <v>tumbler(s)</v>
      </c>
      <c r="AD32" s="207">
        <f>IF(ISBLANK(AE32),"",MAX(AD30:AD31)+1)</f>
        <v>2</v>
      </c>
      <c r="AE32" s="133" t="s">
        <v>1272</v>
      </c>
      <c r="AF32" s="345"/>
      <c r="AG32" s="345"/>
      <c r="AH32" s="345"/>
      <c r="AI32" s="345"/>
      <c r="AJ32" s="239"/>
      <c r="AK32" s="386" t="s">
        <v>973</v>
      </c>
      <c r="AL32" s="452"/>
      <c r="AM32" s="346"/>
      <c r="AN32" s="346"/>
      <c r="AO32" s="346"/>
      <c r="AP32" s="346"/>
      <c r="AQ32" s="346"/>
      <c r="AR32" s="347"/>
      <c r="AS32" s="3073"/>
      <c r="AT32" s="206"/>
      <c r="AU32" s="330"/>
      <c r="AV32" s="330"/>
      <c r="AW32" s="179"/>
      <c r="AX32" s="207"/>
      <c r="AY32" s="133"/>
      <c r="AZ32" s="345"/>
      <c r="BA32" s="345"/>
      <c r="BB32" s="345"/>
      <c r="BC32" s="345"/>
      <c r="BD32" s="239"/>
      <c r="BE32" s="386" t="s">
        <v>973</v>
      </c>
      <c r="BF32" s="452"/>
      <c r="BG32" s="346"/>
      <c r="BH32" s="346"/>
      <c r="BI32" s="346"/>
      <c r="BJ32" s="346"/>
      <c r="BK32" s="346"/>
      <c r="BL32" s="347"/>
      <c r="BN32" s="3122"/>
      <c r="BO32" s="3123"/>
      <c r="BP32" s="3117"/>
      <c r="BQ32" s="3124"/>
      <c r="BR32" s="327"/>
      <c r="BS32" s="3096"/>
      <c r="DX32" s="216">
        <v>1</v>
      </c>
      <c r="DY32" s="212"/>
      <c r="DZ32" s="212"/>
    </row>
    <row r="33" spans="1:130" s="32" customFormat="1" ht="24.95" customHeight="1">
      <c r="A33" s="212"/>
      <c r="B33" s="2870" t="str">
        <f t="shared" si="27"/>
        <v>►</v>
      </c>
      <c r="C33" s="207" t="str">
        <f t="shared" si="25"/>
        <v/>
      </c>
      <c r="D33" s="131">
        <f t="shared" si="25"/>
        <v>0</v>
      </c>
      <c r="E33" s="131"/>
      <c r="F33" s="131"/>
      <c r="G33" s="131"/>
      <c r="H33" s="132"/>
      <c r="I33"/>
      <c r="J33" s="130">
        <f t="shared" si="28"/>
        <v>0</v>
      </c>
      <c r="K33" s="207">
        <f t="shared" si="29"/>
        <v>0</v>
      </c>
      <c r="L33" s="131">
        <f t="shared" si="29"/>
        <v>0</v>
      </c>
      <c r="M33" s="131"/>
      <c r="N33" s="131"/>
      <c r="O33" s="131"/>
      <c r="P33" s="132"/>
      <c r="Q33" s="212"/>
      <c r="R33" s="2870" t="str">
        <f t="shared" si="4"/>
        <v>►</v>
      </c>
      <c r="S33" s="2899"/>
      <c r="T33" s="2899"/>
      <c r="U33" s="2899"/>
      <c r="V33" s="2899"/>
      <c r="W33" s="2899"/>
      <c r="X33" s="135"/>
      <c r="Y33" s="135"/>
      <c r="Z33" s="187" t="str">
        <f>IF(OR(AE33&lt;&gt;"",AF33&lt;&gt; "",AG33&lt;&gt;"",AH33&lt;&gt; ""),"A", "►")</f>
        <v>A</v>
      </c>
      <c r="AA33" s="330" t="str">
        <f>AA14</f>
        <v>A.Americano.Avec alcool.Before dinner.Verre Tumbler(s)</v>
      </c>
      <c r="AB33" s="330">
        <f>AB14</f>
        <v>1</v>
      </c>
      <c r="AC33" s="179" t="str">
        <f>AC14</f>
        <v>tumbler(s)</v>
      </c>
      <c r="AD33" s="207">
        <f>IF(ISBLANK(AE33),"",MAX(AD30:AD32)+1)</f>
        <v>3</v>
      </c>
      <c r="AE33" s="133" t="s">
        <v>1270</v>
      </c>
      <c r="AF33" s="345"/>
      <c r="AG33" s="345"/>
      <c r="AH33" s="345"/>
      <c r="AI33" s="345"/>
      <c r="AJ33" s="239"/>
      <c r="AK33" s="389"/>
      <c r="AL33" s="387"/>
      <c r="AM33" s="387"/>
      <c r="AN33" s="387"/>
      <c r="AO33" s="387"/>
      <c r="AP33" s="387"/>
      <c r="AQ33" s="387"/>
      <c r="AR33" s="390"/>
      <c r="AS33" s="3073"/>
      <c r="AT33" s="187"/>
      <c r="AU33" s="330"/>
      <c r="AV33" s="330"/>
      <c r="AW33" s="179"/>
      <c r="AX33" s="207"/>
      <c r="AY33" s="133"/>
      <c r="AZ33" s="345"/>
      <c r="BA33" s="345"/>
      <c r="BB33" s="345"/>
      <c r="BC33" s="345"/>
      <c r="BD33" s="239"/>
      <c r="BE33" s="389"/>
      <c r="BF33" s="387"/>
      <c r="BG33" s="387"/>
      <c r="BH33" s="387"/>
      <c r="BI33" s="387"/>
      <c r="BJ33" s="387"/>
      <c r="BK33" s="387"/>
      <c r="BL33" s="390"/>
      <c r="BN33" s="583" t="s">
        <v>1995</v>
      </c>
      <c r="BO33" s="548"/>
      <c r="BP33" s="581"/>
      <c r="BQ33" s="581"/>
      <c r="BR33" s="581"/>
      <c r="BS33" s="582"/>
      <c r="DX33" s="216">
        <v>1</v>
      </c>
      <c r="DY33" s="212"/>
      <c r="DZ33" s="212"/>
    </row>
    <row r="34" spans="1:130" s="32" customFormat="1" ht="24.95" customHeight="1">
      <c r="A34" s="212"/>
      <c r="B34" s="2870" t="str">
        <f t="shared" si="27"/>
        <v>►</v>
      </c>
      <c r="C34" s="207" t="str">
        <f t="shared" si="25"/>
        <v/>
      </c>
      <c r="D34" s="131">
        <f t="shared" si="25"/>
        <v>0</v>
      </c>
      <c r="E34" s="131"/>
      <c r="F34" s="131"/>
      <c r="G34" s="131"/>
      <c r="H34" s="132"/>
      <c r="I34"/>
      <c r="J34" s="130">
        <f t="shared" si="28"/>
        <v>0</v>
      </c>
      <c r="K34" s="207">
        <f t="shared" si="29"/>
        <v>0</v>
      </c>
      <c r="L34" s="131">
        <f t="shared" si="29"/>
        <v>0</v>
      </c>
      <c r="M34" s="131"/>
      <c r="N34" s="131"/>
      <c r="O34" s="131"/>
      <c r="P34" s="132"/>
      <c r="Q34" s="212"/>
      <c r="R34" s="2870" t="str">
        <f t="shared" si="4"/>
        <v>►</v>
      </c>
      <c r="S34" s="2894" t="s">
        <v>2031</v>
      </c>
      <c r="T34" s="2899"/>
      <c r="U34" s="2899"/>
      <c r="V34" s="2899"/>
      <c r="W34" s="2899"/>
      <c r="X34" s="135"/>
      <c r="Y34" s="135"/>
      <c r="Z34" s="187" t="str">
        <f t="shared" ref="Z34:Z40" si="30">IF(OR(AE34&lt;&gt;"",AF34&lt;&gt; "",AG34&lt;&gt;"",AH34&lt;&gt; ""),"A", "►")</f>
        <v>A</v>
      </c>
      <c r="AA34" s="330" t="str">
        <f>AA14</f>
        <v>A.Americano.Avec alcool.Before dinner.Verre Tumbler(s)</v>
      </c>
      <c r="AB34" s="330">
        <f>AB14</f>
        <v>1</v>
      </c>
      <c r="AC34" s="179" t="str">
        <f>AC14</f>
        <v>tumbler(s)</v>
      </c>
      <c r="AD34" s="207">
        <f>IF(ISBLANK(AE34),"",MAX(AD30:AD33)+1)</f>
        <v>4</v>
      </c>
      <c r="AE34" s="133" t="s">
        <v>1273</v>
      </c>
      <c r="AF34" s="345"/>
      <c r="AG34" s="345"/>
      <c r="AH34" s="345"/>
      <c r="AI34" s="345"/>
      <c r="AJ34" s="239"/>
      <c r="AK34" s="389"/>
      <c r="AL34" s="387"/>
      <c r="AM34" s="387"/>
      <c r="AN34" s="387"/>
      <c r="AO34" s="387"/>
      <c r="AP34" s="387"/>
      <c r="AQ34" s="387"/>
      <c r="AR34" s="390"/>
      <c r="AS34" s="3073"/>
      <c r="AT34" s="187"/>
      <c r="AU34" s="330"/>
      <c r="AV34" s="330"/>
      <c r="AW34" s="179"/>
      <c r="AX34" s="207"/>
      <c r="AY34" s="133"/>
      <c r="AZ34" s="345"/>
      <c r="BA34" s="345"/>
      <c r="BB34" s="345"/>
      <c r="BC34" s="345"/>
      <c r="BD34" s="239"/>
      <c r="BE34" s="389"/>
      <c r="BF34" s="387"/>
      <c r="BG34" s="387"/>
      <c r="BH34" s="387"/>
      <c r="BI34" s="387"/>
      <c r="BJ34" s="387"/>
      <c r="BK34" s="387"/>
      <c r="BL34" s="390"/>
      <c r="BN34" s="549" t="s">
        <v>42</v>
      </c>
      <c r="BO34" s="182" t="s">
        <v>103</v>
      </c>
      <c r="BP34" s="182" t="s">
        <v>104</v>
      </c>
      <c r="BQ34" s="182" t="s">
        <v>105</v>
      </c>
      <c r="BR34" s="182" t="s">
        <v>106</v>
      </c>
      <c r="BS34" s="550" t="s">
        <v>107</v>
      </c>
      <c r="DX34" s="216">
        <v>1</v>
      </c>
      <c r="DY34" s="212"/>
      <c r="DZ34" s="212"/>
    </row>
    <row r="35" spans="1:130" s="32" customFormat="1" ht="24.95" customHeight="1">
      <c r="A35" s="212"/>
      <c r="B35" s="2870" t="s">
        <v>43</v>
      </c>
      <c r="C35" s="2871" t="s">
        <v>736</v>
      </c>
      <c r="D35" s="387">
        <f>AE40</f>
        <v>0</v>
      </c>
      <c r="F35" s="133"/>
      <c r="G35" s="133"/>
      <c r="H35" s="134"/>
      <c r="I35" t="s">
        <v>28</v>
      </c>
      <c r="J35" s="2870" t="s">
        <v>43</v>
      </c>
      <c r="K35" s="2871" t="s">
        <v>736</v>
      </c>
      <c r="L35" s="387">
        <f>AY40</f>
        <v>0</v>
      </c>
      <c r="N35" s="133"/>
      <c r="O35" s="133"/>
      <c r="P35" s="134"/>
      <c r="Q35" t="s">
        <v>28</v>
      </c>
      <c r="R35" s="2870" t="str">
        <f t="shared" si="4"/>
        <v>A</v>
      </c>
      <c r="S35" s="2893"/>
      <c r="T35" s="2899"/>
      <c r="U35" s="2899"/>
      <c r="V35" s="2899"/>
      <c r="W35" s="2899"/>
      <c r="X35" s="135"/>
      <c r="Y35" s="135"/>
      <c r="Z35" s="187" t="str">
        <f t="shared" si="30"/>
        <v>►</v>
      </c>
      <c r="AA35" s="330" t="str">
        <f>AA14</f>
        <v>A.Americano.Avec alcool.Before dinner.Verre Tumbler(s)</v>
      </c>
      <c r="AB35" s="330">
        <f>AB14</f>
        <v>1</v>
      </c>
      <c r="AC35" s="179" t="str">
        <f>AC14</f>
        <v>tumbler(s)</v>
      </c>
      <c r="AD35" s="207" t="str">
        <f>IF(ISBLANK(AE35),"",MAX(AD30:AD34)+1)</f>
        <v/>
      </c>
      <c r="AE35" s="133"/>
      <c r="AF35" s="345"/>
      <c r="AG35" s="345"/>
      <c r="AH35" s="345"/>
      <c r="AI35" s="345"/>
      <c r="AJ35" s="239"/>
      <c r="AK35" s="389"/>
      <c r="AL35" s="387"/>
      <c r="AM35" s="387"/>
      <c r="AN35" s="387"/>
      <c r="AO35" s="387"/>
      <c r="AP35" s="387"/>
      <c r="AQ35" s="387"/>
      <c r="AR35" s="390"/>
      <c r="AS35" s="3073"/>
      <c r="AT35" s="187"/>
      <c r="AU35" s="330"/>
      <c r="AV35" s="330"/>
      <c r="AW35" s="179"/>
      <c r="AX35" s="207"/>
      <c r="AY35" s="133"/>
      <c r="AZ35" s="345"/>
      <c r="BA35" s="345"/>
      <c r="BB35" s="345"/>
      <c r="BC35" s="345"/>
      <c r="BD35" s="239"/>
      <c r="BE35" s="389"/>
      <c r="BF35" s="387"/>
      <c r="BG35" s="387"/>
      <c r="BH35" s="387"/>
      <c r="BI35" s="387"/>
      <c r="BJ35" s="387"/>
      <c r="BK35" s="387"/>
      <c r="BL35" s="390"/>
      <c r="BN35" s="3824" t="s">
        <v>1431</v>
      </c>
      <c r="BO35" s="3737" t="s">
        <v>1432</v>
      </c>
      <c r="BP35" s="3739" t="s">
        <v>1434</v>
      </c>
      <c r="BQ35" s="3741" t="s">
        <v>1433</v>
      </c>
      <c r="BR35" s="3743" t="s">
        <v>1881</v>
      </c>
      <c r="BS35" s="551" t="s">
        <v>374</v>
      </c>
      <c r="DX35" s="216">
        <v>1</v>
      </c>
      <c r="DY35" s="212"/>
      <c r="DZ35" s="212"/>
    </row>
    <row r="36" spans="1:130" s="32" customFormat="1" ht="24.95" customHeight="1">
      <c r="A36" s="212"/>
      <c r="B36" s="2870" t="s">
        <v>43</v>
      </c>
      <c r="C36" s="2871" t="s">
        <v>738</v>
      </c>
      <c r="D36" s="387" t="str">
        <f>AE42</f>
        <v>Matériel : Doseur.Passoire fine.Passoire à cocktail.Shaker Boston.Pilon.Cuillère de bar.Presse agrumes.Passoire à julep.plucheur.Bec verseur.Shaker continental.Shaker 3 pièces. Etc..</v>
      </c>
      <c r="F36" s="133"/>
      <c r="G36" s="133"/>
      <c r="H36" s="134"/>
      <c r="I36" t="s">
        <v>28</v>
      </c>
      <c r="J36" s="2870" t="s">
        <v>43</v>
      </c>
      <c r="K36" s="2871" t="s">
        <v>738</v>
      </c>
      <c r="L36" s="387">
        <f>AY42</f>
        <v>0</v>
      </c>
      <c r="N36" s="133"/>
      <c r="O36" s="133"/>
      <c r="P36" s="134"/>
      <c r="Q36" t="s">
        <v>28</v>
      </c>
      <c r="R36" s="2870" t="str">
        <f t="shared" si="4"/>
        <v>A</v>
      </c>
      <c r="S36" s="2894" t="s">
        <v>2032</v>
      </c>
      <c r="T36" s="2899"/>
      <c r="U36" s="2899"/>
      <c r="V36" s="2899"/>
      <c r="W36" s="2899"/>
      <c r="X36" s="135"/>
      <c r="Y36" s="135"/>
      <c r="Z36" s="187" t="str">
        <f t="shared" si="30"/>
        <v>►</v>
      </c>
      <c r="AA36" s="330" t="str">
        <f>AA14</f>
        <v>A.Americano.Avec alcool.Before dinner.Verre Tumbler(s)</v>
      </c>
      <c r="AB36" s="330">
        <f>AB14</f>
        <v>1</v>
      </c>
      <c r="AC36" s="179" t="str">
        <f>AC14</f>
        <v>tumbler(s)</v>
      </c>
      <c r="AD36" s="207" t="str">
        <f>IF(ISBLANK(AE36),"",MAX(AD30:AD35)+1)</f>
        <v/>
      </c>
      <c r="AE36" s="133"/>
      <c r="AF36" s="345"/>
      <c r="AG36" s="345"/>
      <c r="AH36" s="345"/>
      <c r="AI36" s="345"/>
      <c r="AJ36" s="239"/>
      <c r="AK36" s="389"/>
      <c r="AL36" s="387"/>
      <c r="AM36" s="387"/>
      <c r="AN36" s="387"/>
      <c r="AO36" s="387"/>
      <c r="AP36" s="387"/>
      <c r="AQ36" s="387"/>
      <c r="AR36" s="390"/>
      <c r="AS36" s="3073"/>
      <c r="AT36" s="187"/>
      <c r="AU36" s="330"/>
      <c r="AV36" s="330"/>
      <c r="AW36" s="179"/>
      <c r="AX36" s="207"/>
      <c r="AY36" s="133"/>
      <c r="AZ36" s="345"/>
      <c r="BA36" s="345"/>
      <c r="BB36" s="345"/>
      <c r="BC36" s="345"/>
      <c r="BD36" s="239"/>
      <c r="BE36" s="389"/>
      <c r="BF36" s="387"/>
      <c r="BG36" s="387"/>
      <c r="BH36" s="387"/>
      <c r="BI36" s="387"/>
      <c r="BJ36" s="387"/>
      <c r="BK36" s="387"/>
      <c r="BL36" s="390"/>
      <c r="BN36" s="3825"/>
      <c r="BO36" s="3738"/>
      <c r="BP36" s="3740"/>
      <c r="BQ36" s="3742"/>
      <c r="BR36" s="3744"/>
      <c r="BS36" s="552" t="s">
        <v>1297</v>
      </c>
      <c r="DX36" s="216">
        <v>1</v>
      </c>
      <c r="DY36" s="212"/>
      <c r="DZ36" s="212"/>
    </row>
    <row r="37" spans="1:130" s="32" customFormat="1" ht="24.95" customHeight="1">
      <c r="A37" s="212"/>
      <c r="B37" s="2870" t="s">
        <v>43</v>
      </c>
      <c r="C37" s="2871" t="s">
        <v>737</v>
      </c>
      <c r="D37" s="387" t="str">
        <f>AE44</f>
        <v>Décoration : cerise à l'eau de vie.Zeste de citron.Demi-tranche de citron.Mures.Paille.Olive verte.Grains de café.Basilic frais.Menthe fraiche.Tranche orange.Zeste d'orange.Lamelle de gingembre.etc..</v>
      </c>
      <c r="F37" s="133"/>
      <c r="G37" s="133"/>
      <c r="H37" s="134"/>
      <c r="I37" t="s">
        <v>28</v>
      </c>
      <c r="J37" s="2870" t="s">
        <v>43</v>
      </c>
      <c r="K37" s="2871" t="s">
        <v>737</v>
      </c>
      <c r="L37" s="387">
        <f>AY44</f>
        <v>0</v>
      </c>
      <c r="N37" s="133"/>
      <c r="O37" s="133"/>
      <c r="P37" s="134"/>
      <c r="Q37" t="s">
        <v>28</v>
      </c>
      <c r="R37" s="2870" t="str">
        <f t="shared" si="4"/>
        <v>A</v>
      </c>
      <c r="S37" s="2893"/>
      <c r="T37" s="2899"/>
      <c r="U37" s="2899"/>
      <c r="V37" s="2899"/>
      <c r="W37" s="2899"/>
      <c r="X37" s="135"/>
      <c r="Y37" s="135"/>
      <c r="Z37" s="187" t="str">
        <f t="shared" si="30"/>
        <v>►</v>
      </c>
      <c r="AA37" s="330" t="str">
        <f>AA14</f>
        <v>A.Americano.Avec alcool.Before dinner.Verre Tumbler(s)</v>
      </c>
      <c r="AB37" s="330">
        <f>AB14</f>
        <v>1</v>
      </c>
      <c r="AC37" s="179" t="str">
        <f>AC14</f>
        <v>tumbler(s)</v>
      </c>
      <c r="AD37" s="207" t="str">
        <f>IF(ISBLANK(AE37),"",MAX(AD30:AD36)+1)</f>
        <v/>
      </c>
      <c r="AE37" s="133"/>
      <c r="AF37" s="345"/>
      <c r="AG37" s="345"/>
      <c r="AH37" s="345"/>
      <c r="AI37" s="345"/>
      <c r="AJ37" s="239"/>
      <c r="AK37" s="389"/>
      <c r="AL37" s="387"/>
      <c r="AM37" s="387"/>
      <c r="AN37" s="387"/>
      <c r="AO37" s="387"/>
      <c r="AP37" s="387"/>
      <c r="AQ37" s="387"/>
      <c r="AR37" s="390"/>
      <c r="AS37" s="3073"/>
      <c r="AT37" s="187"/>
      <c r="AU37" s="330"/>
      <c r="AV37" s="330"/>
      <c r="AW37" s="179"/>
      <c r="AX37" s="207"/>
      <c r="AY37" s="133"/>
      <c r="AZ37" s="345"/>
      <c r="BA37" s="345"/>
      <c r="BB37" s="345"/>
      <c r="BC37" s="345"/>
      <c r="BD37" s="239"/>
      <c r="BE37" s="389"/>
      <c r="BF37" s="387"/>
      <c r="BG37" s="387"/>
      <c r="BH37" s="387"/>
      <c r="BI37" s="387"/>
      <c r="BJ37" s="387"/>
      <c r="BK37" s="387"/>
      <c r="BL37" s="390"/>
      <c r="BN37" s="553">
        <v>20</v>
      </c>
      <c r="BO37" s="514" t="s">
        <v>79</v>
      </c>
      <c r="BP37" s="515"/>
      <c r="BQ37" s="516">
        <v>15</v>
      </c>
      <c r="BR37" s="517">
        <v>1.03</v>
      </c>
      <c r="BS37" s="554" t="s">
        <v>1276</v>
      </c>
      <c r="DX37" s="216">
        <v>1</v>
      </c>
      <c r="DY37" s="212"/>
      <c r="DZ37" s="212"/>
    </row>
    <row r="38" spans="1:130" s="32" customFormat="1" ht="24.95" customHeight="1" thickBot="1">
      <c r="A38" s="212"/>
      <c r="B38" s="2877" t="s">
        <v>43</v>
      </c>
      <c r="C38" s="59"/>
      <c r="D38" s="136"/>
      <c r="E38" s="137"/>
      <c r="F38" s="137"/>
      <c r="G38" s="137"/>
      <c r="H38" s="138"/>
      <c r="I38" t="s">
        <v>28</v>
      </c>
      <c r="J38" s="2877" t="s">
        <v>43</v>
      </c>
      <c r="K38" s="59"/>
      <c r="L38" s="136"/>
      <c r="M38" s="137"/>
      <c r="N38" s="137"/>
      <c r="O38" s="137"/>
      <c r="P38" s="138"/>
      <c r="Q38" t="s">
        <v>28</v>
      </c>
      <c r="R38" s="2877" t="str">
        <f t="shared" si="4"/>
        <v>A</v>
      </c>
      <c r="S38" s="2894" t="s">
        <v>2033</v>
      </c>
      <c r="T38" s="2899"/>
      <c r="U38" s="2899"/>
      <c r="V38" s="2899"/>
      <c r="W38" s="2899"/>
      <c r="X38" s="135"/>
      <c r="Y38" s="135"/>
      <c r="Z38" s="187" t="str">
        <f t="shared" si="30"/>
        <v>►</v>
      </c>
      <c r="AA38" s="330" t="str">
        <f>AA14</f>
        <v>A.Americano.Avec alcool.Before dinner.Verre Tumbler(s)</v>
      </c>
      <c r="AB38" s="330">
        <f>AB14</f>
        <v>1</v>
      </c>
      <c r="AC38" s="179" t="str">
        <f>AC14</f>
        <v>tumbler(s)</v>
      </c>
      <c r="AD38" s="207" t="str">
        <f>IF(ISBLANK(AE38),"",MAX(AD30:AD37)+1)</f>
        <v/>
      </c>
      <c r="AE38" s="133"/>
      <c r="AF38" s="345"/>
      <c r="AG38" s="345"/>
      <c r="AH38" s="345"/>
      <c r="AI38" s="345"/>
      <c r="AJ38" s="239"/>
      <c r="AK38" s="389"/>
      <c r="AL38" s="387"/>
      <c r="AM38" s="387"/>
      <c r="AN38" s="387"/>
      <c r="AO38" s="387"/>
      <c r="AP38" s="387"/>
      <c r="AQ38" s="387"/>
      <c r="AR38" s="390"/>
      <c r="AS38" s="3073"/>
      <c r="AT38" s="187"/>
      <c r="AU38" s="330"/>
      <c r="AV38" s="330"/>
      <c r="AW38" s="179"/>
      <c r="AX38" s="207"/>
      <c r="AY38" s="133"/>
      <c r="AZ38" s="345"/>
      <c r="BA38" s="345"/>
      <c r="BB38" s="345"/>
      <c r="BC38" s="345"/>
      <c r="BD38" s="239"/>
      <c r="BE38" s="389"/>
      <c r="BF38" s="387"/>
      <c r="BG38" s="387"/>
      <c r="BH38" s="387"/>
      <c r="BI38" s="387"/>
      <c r="BJ38" s="387"/>
      <c r="BK38" s="387"/>
      <c r="BL38" s="390"/>
      <c r="BN38" s="553">
        <v>50</v>
      </c>
      <c r="BO38" s="140" t="s">
        <v>79</v>
      </c>
      <c r="BP38" s="510"/>
      <c r="BQ38" s="511">
        <v>25</v>
      </c>
      <c r="BR38" s="512">
        <v>1.0449999999999999</v>
      </c>
      <c r="BS38" s="554" t="s">
        <v>1277</v>
      </c>
      <c r="DX38" s="216">
        <v>1</v>
      </c>
      <c r="DY38" s="212"/>
      <c r="DZ38" s="212"/>
    </row>
    <row r="39" spans="1:130" s="32" customFormat="1" ht="20.100000000000001" customHeight="1" thickBot="1">
      <c r="A39" s="212"/>
      <c r="B39" s="2900" t="s">
        <v>43</v>
      </c>
      <c r="Q39" s="212"/>
      <c r="R39" s="2904" t="str">
        <f t="shared" si="4"/>
        <v>A</v>
      </c>
      <c r="S39" s="2899"/>
      <c r="T39" s="2899"/>
      <c r="U39" s="2899"/>
      <c r="V39" s="2899"/>
      <c r="W39" s="2899"/>
      <c r="X39" s="135"/>
      <c r="Y39" s="135"/>
      <c r="Z39" s="187" t="str">
        <f t="shared" si="30"/>
        <v>►</v>
      </c>
      <c r="AA39" s="330" t="str">
        <f>AA14</f>
        <v>A.Americano.Avec alcool.Before dinner.Verre Tumbler(s)</v>
      </c>
      <c r="AB39" s="330">
        <f>AB14</f>
        <v>1</v>
      </c>
      <c r="AC39" s="179" t="str">
        <f>AC14</f>
        <v>tumbler(s)</v>
      </c>
      <c r="AD39" s="207" t="str">
        <f>IF(ISBLANK(AE39),"",MAX(AD30:AD38)+1)</f>
        <v/>
      </c>
      <c r="AE39" s="133"/>
      <c r="AF39" s="345"/>
      <c r="AG39" s="345"/>
      <c r="AH39" s="345"/>
      <c r="AI39" s="345"/>
      <c r="AJ39" s="239"/>
      <c r="AK39" s="389"/>
      <c r="AL39" s="387"/>
      <c r="AM39" s="387"/>
      <c r="AN39" s="387"/>
      <c r="AO39" s="387"/>
      <c r="AP39" s="387"/>
      <c r="AQ39" s="387"/>
      <c r="AR39" s="390"/>
      <c r="AS39" s="3073"/>
      <c r="AT39" s="187"/>
      <c r="AU39" s="330"/>
      <c r="AV39" s="330"/>
      <c r="AW39" s="179"/>
      <c r="AX39" s="207"/>
      <c r="AY39" s="133"/>
      <c r="AZ39" s="345"/>
      <c r="BA39" s="345"/>
      <c r="BB39" s="345"/>
      <c r="BC39" s="345"/>
      <c r="BD39" s="239"/>
      <c r="BE39" s="389"/>
      <c r="BF39" s="387"/>
      <c r="BG39" s="387"/>
      <c r="BH39" s="387"/>
      <c r="BI39" s="387"/>
      <c r="BJ39" s="387"/>
      <c r="BK39" s="387"/>
      <c r="BL39" s="390"/>
      <c r="BN39" s="459">
        <v>3</v>
      </c>
      <c r="BO39" s="548"/>
      <c r="BP39" s="454" t="s">
        <v>473</v>
      </c>
      <c r="BQ39" s="566"/>
      <c r="BR39" s="567"/>
      <c r="BS39" s="568"/>
      <c r="DX39" s="216">
        <v>1</v>
      </c>
      <c r="DY39" s="212"/>
      <c r="DZ39" s="212"/>
    </row>
    <row r="40" spans="1:130" s="57" customFormat="1" ht="39.950000000000003" customHeight="1">
      <c r="A40" s="212"/>
      <c r="B40" s="2869" t="s">
        <v>43</v>
      </c>
      <c r="C40" s="3854">
        <f>AG50</f>
        <v>0</v>
      </c>
      <c r="D40" s="3854"/>
      <c r="E40" s="3854"/>
      <c r="F40" s="3854"/>
      <c r="G40" s="3855" t="str">
        <f>AE50&amp;" "&amp;AN50&amp;" "&amp;AN51</f>
        <v xml:space="preserve"> TAV  0</v>
      </c>
      <c r="H40" s="3856"/>
      <c r="I40"/>
      <c r="J40" s="2869" t="s">
        <v>43</v>
      </c>
      <c r="K40" s="3857">
        <f>BA50</f>
        <v>0</v>
      </c>
      <c r="L40" s="3857"/>
      <c r="M40" s="3857"/>
      <c r="N40" s="3857"/>
      <c r="O40" s="3855" t="str">
        <f>AY50&amp;" "&amp;BH50&amp;" "&amp;BH51</f>
        <v xml:space="preserve"> TAV  0</v>
      </c>
      <c r="P40" s="3856"/>
      <c r="Q40" s="212"/>
      <c r="R40" s="2869" t="str">
        <f t="shared" si="4"/>
        <v>A</v>
      </c>
      <c r="S40" s="2899"/>
      <c r="T40" s="2899"/>
      <c r="U40" s="2899"/>
      <c r="V40" s="2899"/>
      <c r="W40" s="2899"/>
      <c r="X40" s="135"/>
      <c r="Y40" s="135"/>
      <c r="Z40" s="187" t="str">
        <f t="shared" si="30"/>
        <v>►</v>
      </c>
      <c r="AA40" s="330" t="str">
        <f>AA14</f>
        <v>A.Americano.Avec alcool.Before dinner.Verre Tumbler(s)</v>
      </c>
      <c r="AB40" s="330">
        <f>AB14</f>
        <v>1</v>
      </c>
      <c r="AC40" s="179" t="str">
        <f>AC14</f>
        <v>tumbler(s)</v>
      </c>
      <c r="AD40" s="207" t="str">
        <f>IF(ISBLANK(AE40),"",MAX(AD30:AD39)+1)</f>
        <v/>
      </c>
      <c r="AE40" s="133"/>
      <c r="AF40" s="345"/>
      <c r="AG40" s="345"/>
      <c r="AH40" s="345"/>
      <c r="AI40" s="345"/>
      <c r="AJ40" s="239"/>
      <c r="AK40" s="389"/>
      <c r="AL40" s="387"/>
      <c r="AM40" s="387"/>
      <c r="AN40" s="387"/>
      <c r="AO40" s="387"/>
      <c r="AP40" s="387"/>
      <c r="AQ40" s="387"/>
      <c r="AR40" s="390"/>
      <c r="AS40" s="3073"/>
      <c r="AT40" s="187"/>
      <c r="AU40" s="330"/>
      <c r="AV40" s="330"/>
      <c r="AW40" s="179"/>
      <c r="AX40" s="207"/>
      <c r="AY40" s="133"/>
      <c r="AZ40" s="345"/>
      <c r="BA40" s="345"/>
      <c r="BB40" s="345"/>
      <c r="BC40" s="345"/>
      <c r="BD40" s="239"/>
      <c r="BE40" s="389"/>
      <c r="BF40" s="387"/>
      <c r="BG40" s="387"/>
      <c r="BH40" s="387"/>
      <c r="BI40" s="387"/>
      <c r="BJ40" s="387"/>
      <c r="BK40" s="387"/>
      <c r="BL40" s="390"/>
      <c r="BN40" s="460">
        <v>10</v>
      </c>
      <c r="BO40" s="5"/>
      <c r="BP40" s="453" t="s">
        <v>1779</v>
      </c>
      <c r="BQ40" s="5"/>
      <c r="BR40" s="5"/>
      <c r="BS40" s="28"/>
      <c r="DX40" s="216">
        <v>1</v>
      </c>
      <c r="DY40" s="212"/>
      <c r="DZ40" s="212"/>
    </row>
    <row r="41" spans="1:130" s="57" customFormat="1" ht="24.95" customHeight="1">
      <c r="A41" s="212"/>
      <c r="B41" s="2880" t="s">
        <v>43</v>
      </c>
      <c r="C41" s="2875">
        <v>1</v>
      </c>
      <c r="D41" s="2872">
        <f t="shared" ref="D41:E41" si="31">AP53</f>
        <v>1</v>
      </c>
      <c r="E41" s="2873" t="str">
        <f t="shared" si="31"/>
        <v>Highball(s)</v>
      </c>
      <c r="F41" s="3843">
        <f>AJ53</f>
        <v>0</v>
      </c>
      <c r="G41" s="3843"/>
      <c r="H41" s="3844"/>
      <c r="I41"/>
      <c r="J41" s="2882" t="s">
        <v>43</v>
      </c>
      <c r="K41" s="2875">
        <v>1</v>
      </c>
      <c r="L41" s="2872">
        <f t="shared" ref="L41:M41" si="32">BJ53</f>
        <v>2</v>
      </c>
      <c r="M41" s="2873" t="str">
        <f t="shared" si="32"/>
        <v>Flute(s)</v>
      </c>
      <c r="N41" s="3843">
        <f>BD53</f>
        <v>0</v>
      </c>
      <c r="O41" s="3843"/>
      <c r="P41" s="3844"/>
      <c r="Q41" s="212"/>
      <c r="R41" s="2880" t="str">
        <f t="shared" si="4"/>
        <v>A</v>
      </c>
      <c r="S41" s="2899"/>
      <c r="T41" s="2899"/>
      <c r="U41" s="2899"/>
      <c r="V41" s="2899"/>
      <c r="W41" s="2899"/>
      <c r="X41" s="135"/>
      <c r="Y41" s="135"/>
      <c r="Z41" s="206" t="s">
        <v>43</v>
      </c>
      <c r="AA41" s="330" t="str">
        <f>AA14</f>
        <v>A.Americano.Avec alcool.Before dinner.Verre Tumbler(s)</v>
      </c>
      <c r="AB41" s="330">
        <f>AB14</f>
        <v>1</v>
      </c>
      <c r="AC41" s="179" t="str">
        <f>AC14</f>
        <v>tumbler(s)</v>
      </c>
      <c r="AD41" s="207" t="str">
        <f>IF(ISBLANK(AE41),"",MAX(AD30:AD40)+1)</f>
        <v/>
      </c>
      <c r="AE41" s="133"/>
      <c r="AF41" s="133" t="s">
        <v>5846</v>
      </c>
      <c r="AG41" s="345"/>
      <c r="AH41" s="345"/>
      <c r="AI41" s="345"/>
      <c r="AJ41" s="239"/>
      <c r="AK41" s="389"/>
      <c r="AL41" s="387"/>
      <c r="AM41" s="387"/>
      <c r="AN41" s="387"/>
      <c r="AO41" s="387"/>
      <c r="AP41" s="387"/>
      <c r="AQ41" s="387"/>
      <c r="AR41" s="390"/>
      <c r="AS41" s="3073"/>
      <c r="AT41" s="206"/>
      <c r="AU41" s="330"/>
      <c r="AV41" s="330"/>
      <c r="AW41" s="179"/>
      <c r="AX41" s="207"/>
      <c r="AY41" s="133"/>
      <c r="AZ41" s="133"/>
      <c r="BA41" s="345"/>
      <c r="BB41" s="345"/>
      <c r="BC41" s="345"/>
      <c r="BD41" s="239"/>
      <c r="BE41" s="389"/>
      <c r="BF41" s="387"/>
      <c r="BG41" s="387"/>
      <c r="BH41" s="387"/>
      <c r="BI41" s="387"/>
      <c r="BJ41" s="387"/>
      <c r="BK41" s="387"/>
      <c r="BL41" s="390"/>
      <c r="BN41" s="25"/>
      <c r="BO41" s="116" t="s">
        <v>68</v>
      </c>
      <c r="BP41" s="455" t="s">
        <v>1780</v>
      </c>
      <c r="BQ41" s="407"/>
      <c r="BR41" s="5"/>
      <c r="BS41" s="28"/>
      <c r="DX41" s="216">
        <v>1</v>
      </c>
      <c r="DY41" s="212"/>
      <c r="DZ41" s="212"/>
    </row>
    <row r="42" spans="1:130" s="57" customFormat="1" ht="24.95" customHeight="1">
      <c r="A42" s="212"/>
      <c r="B42" s="2880" t="s">
        <v>43</v>
      </c>
      <c r="C42" s="3392">
        <f>AR54</f>
        <v>0.15</v>
      </c>
      <c r="D42" s="3393">
        <f>AP55</f>
        <v>0.15</v>
      </c>
      <c r="E42" s="2873"/>
      <c r="F42" s="3843"/>
      <c r="G42" s="3843"/>
      <c r="H42" s="3844"/>
      <c r="I42"/>
      <c r="J42" s="2882" t="s">
        <v>43</v>
      </c>
      <c r="K42" s="3392">
        <f>BL54</f>
        <v>0.15</v>
      </c>
      <c r="L42" s="3393">
        <f>BJ55</f>
        <v>0.3</v>
      </c>
      <c r="M42" s="2873"/>
      <c r="N42" s="3843"/>
      <c r="O42" s="3843"/>
      <c r="P42" s="3844"/>
      <c r="Q42" s="212"/>
      <c r="R42" s="2880" t="str">
        <f t="shared" si="4"/>
        <v>A</v>
      </c>
      <c r="S42" s="2899"/>
      <c r="T42" s="2899"/>
      <c r="U42" s="2899"/>
      <c r="V42" s="2899"/>
      <c r="W42" s="2899"/>
      <c r="X42" s="135"/>
      <c r="Y42" s="135"/>
      <c r="Z42" s="206" t="s">
        <v>43</v>
      </c>
      <c r="AA42" s="330" t="str">
        <f>AA14</f>
        <v>A.Americano.Avec alcool.Before dinner.Verre Tumbler(s)</v>
      </c>
      <c r="AB42" s="330">
        <f>AB14</f>
        <v>1</v>
      </c>
      <c r="AC42" s="179" t="str">
        <f>AC14</f>
        <v>tumbler(s)</v>
      </c>
      <c r="AD42" s="3721" t="s">
        <v>830</v>
      </c>
      <c r="AE42" s="3727" t="s">
        <v>1104</v>
      </c>
      <c r="AF42" s="3727"/>
      <c r="AG42" s="3727"/>
      <c r="AH42" s="3727"/>
      <c r="AI42" s="3727"/>
      <c r="AJ42" s="3728"/>
      <c r="AK42" s="389"/>
      <c r="AL42" s="387"/>
      <c r="AM42" s="387"/>
      <c r="AN42" s="387"/>
      <c r="AO42" s="387"/>
      <c r="AP42" s="387"/>
      <c r="AQ42" s="387"/>
      <c r="AR42" s="390"/>
      <c r="AS42" s="3073"/>
      <c r="AT42" s="206"/>
      <c r="AU42" s="330"/>
      <c r="AV42" s="330"/>
      <c r="AW42" s="179"/>
      <c r="AX42" s="3721"/>
      <c r="AY42" s="382"/>
      <c r="AZ42" s="382"/>
      <c r="BA42" s="382"/>
      <c r="BB42" s="382"/>
      <c r="BC42" s="382"/>
      <c r="BD42" s="383"/>
      <c r="BE42" s="389"/>
      <c r="BF42" s="387"/>
      <c r="BG42" s="387"/>
      <c r="BH42" s="387"/>
      <c r="BI42" s="387"/>
      <c r="BJ42" s="387"/>
      <c r="BK42" s="387"/>
      <c r="BL42" s="390"/>
      <c r="BN42" s="25"/>
      <c r="BO42" s="5"/>
      <c r="BP42" s="5"/>
      <c r="BQ42" s="5"/>
      <c r="BR42" s="5"/>
      <c r="BS42" s="28"/>
      <c r="DX42" s="216">
        <v>1</v>
      </c>
      <c r="DY42" s="212"/>
      <c r="DZ42" s="212"/>
    </row>
    <row r="43" spans="1:130" s="57" customFormat="1" ht="24.95" customHeight="1">
      <c r="A43" s="212"/>
      <c r="B43" s="2903" t="s">
        <v>43</v>
      </c>
      <c r="C43" s="3845" t="s">
        <v>749</v>
      </c>
      <c r="D43" s="3845"/>
      <c r="E43" s="3846"/>
      <c r="F43" s="3851">
        <f>AJ55</f>
        <v>0</v>
      </c>
      <c r="G43" s="3852"/>
      <c r="H43" s="3853"/>
      <c r="I43"/>
      <c r="J43" s="2882" t="s">
        <v>43</v>
      </c>
      <c r="K43" s="3845" t="s">
        <v>749</v>
      </c>
      <c r="L43" s="3845"/>
      <c r="M43" s="3846"/>
      <c r="N43" s="3851">
        <f>AJ55</f>
        <v>0</v>
      </c>
      <c r="O43" s="3852"/>
      <c r="P43" s="3853"/>
      <c r="Q43" s="212"/>
      <c r="R43" s="2903" t="str">
        <f t="shared" si="4"/>
        <v>A</v>
      </c>
      <c r="S43" s="2899"/>
      <c r="T43" s="2899"/>
      <c r="U43" s="2899"/>
      <c r="V43" s="2899"/>
      <c r="W43" s="2899"/>
      <c r="X43" s="135"/>
      <c r="Y43" s="135"/>
      <c r="Z43" s="206" t="s">
        <v>43</v>
      </c>
      <c r="AA43" s="330" t="str">
        <f>AA14</f>
        <v>A.Americano.Avec alcool.Before dinner.Verre Tumbler(s)</v>
      </c>
      <c r="AB43" s="330">
        <f>AB14</f>
        <v>1</v>
      </c>
      <c r="AC43" s="179" t="str">
        <f>AC14</f>
        <v>tumbler(s)</v>
      </c>
      <c r="AD43" s="3721"/>
      <c r="AE43" s="3727"/>
      <c r="AF43" s="3727"/>
      <c r="AG43" s="3727"/>
      <c r="AH43" s="3727"/>
      <c r="AI43" s="3727"/>
      <c r="AJ43" s="3728"/>
      <c r="AK43" s="389"/>
      <c r="AL43" s="387"/>
      <c r="AM43" s="387"/>
      <c r="AN43" s="387"/>
      <c r="AO43" s="387"/>
      <c r="AP43" s="387"/>
      <c r="AQ43" s="387"/>
      <c r="AR43" s="390"/>
      <c r="AS43" s="3073"/>
      <c r="AT43" s="206"/>
      <c r="AU43" s="330"/>
      <c r="AV43" s="330"/>
      <c r="AW43" s="179"/>
      <c r="AX43" s="3721"/>
      <c r="AY43" s="382"/>
      <c r="AZ43" s="382"/>
      <c r="BA43" s="382"/>
      <c r="BB43" s="382"/>
      <c r="BC43" s="382"/>
      <c r="BD43" s="383"/>
      <c r="BE43" s="389"/>
      <c r="BF43" s="387"/>
      <c r="BG43" s="387"/>
      <c r="BH43" s="387"/>
      <c r="BI43" s="387"/>
      <c r="BJ43" s="387"/>
      <c r="BK43" s="387"/>
      <c r="BL43" s="390"/>
      <c r="BN43" s="25"/>
      <c r="BO43" s="3764" t="s">
        <v>1290</v>
      </c>
      <c r="BP43" s="3686"/>
      <c r="BQ43" s="3686"/>
      <c r="BR43" s="3765"/>
      <c r="BS43" s="28"/>
      <c r="DX43" s="216">
        <v>1</v>
      </c>
      <c r="DY43" s="212"/>
      <c r="DZ43" s="212"/>
    </row>
    <row r="44" spans="1:130" s="57" customFormat="1" ht="24.95" customHeight="1">
      <c r="A44" s="212"/>
      <c r="B44" s="2880" t="s">
        <v>43</v>
      </c>
      <c r="C44" s="3847"/>
      <c r="D44" s="3847"/>
      <c r="E44" s="3848"/>
      <c r="F44" s="3851"/>
      <c r="G44" s="3852"/>
      <c r="H44" s="3853"/>
      <c r="I44"/>
      <c r="J44" s="2882" t="s">
        <v>43</v>
      </c>
      <c r="K44" s="3847"/>
      <c r="L44" s="3847"/>
      <c r="M44" s="3848"/>
      <c r="N44" s="3851"/>
      <c r="O44" s="3852"/>
      <c r="P44" s="3853"/>
      <c r="Q44" s="212"/>
      <c r="R44" s="2880" t="str">
        <f t="shared" si="4"/>
        <v>A</v>
      </c>
      <c r="S44" s="623" t="s">
        <v>168</v>
      </c>
      <c r="T44" s="2899"/>
      <c r="U44" s="2899"/>
      <c r="V44" s="2899"/>
      <c r="W44" s="2899"/>
      <c r="X44" s="135"/>
      <c r="Y44" s="135"/>
      <c r="Z44" s="206" t="s">
        <v>43</v>
      </c>
      <c r="AA44" s="330" t="str">
        <f>AA14</f>
        <v>A.Americano.Avec alcool.Before dinner.Verre Tumbler(s)</v>
      </c>
      <c r="AB44" s="330">
        <f>AB14</f>
        <v>1</v>
      </c>
      <c r="AC44" s="179" t="str">
        <f>AC14</f>
        <v>tumbler(s)</v>
      </c>
      <c r="AD44" s="3724" t="s">
        <v>1282</v>
      </c>
      <c r="AE44" s="3729" t="s">
        <v>1105</v>
      </c>
      <c r="AF44" s="3729"/>
      <c r="AG44" s="3729"/>
      <c r="AH44" s="3729"/>
      <c r="AI44" s="3729"/>
      <c r="AJ44" s="3730"/>
      <c r="AK44" s="389"/>
      <c r="AL44" s="387"/>
      <c r="AM44" s="387"/>
      <c r="AN44" s="387"/>
      <c r="AO44" s="387"/>
      <c r="AP44" s="387"/>
      <c r="AQ44" s="387"/>
      <c r="AR44" s="390"/>
      <c r="AS44" s="3073"/>
      <c r="AT44" s="206"/>
      <c r="AU44" s="330"/>
      <c r="AV44" s="330"/>
      <c r="AW44" s="179"/>
      <c r="AX44" s="3724"/>
      <c r="AY44" s="384"/>
      <c r="AZ44" s="384"/>
      <c r="BA44" s="384"/>
      <c r="BB44" s="384"/>
      <c r="BC44" s="384"/>
      <c r="BD44" s="385"/>
      <c r="BE44" s="389"/>
      <c r="BF44" s="387"/>
      <c r="BG44" s="387"/>
      <c r="BH44" s="387"/>
      <c r="BI44" s="387"/>
      <c r="BJ44" s="387"/>
      <c r="BK44" s="387"/>
      <c r="BL44" s="390"/>
      <c r="BN44" s="25"/>
      <c r="BO44" s="3688"/>
      <c r="BP44" s="3689"/>
      <c r="BQ44" s="3689"/>
      <c r="BR44" s="3690"/>
      <c r="BS44" s="28"/>
      <c r="DX44" s="216">
        <v>1</v>
      </c>
      <c r="DY44" s="212"/>
      <c r="DZ44" s="212"/>
    </row>
    <row r="45" spans="1:130" s="57" customFormat="1" ht="24.95" customHeight="1">
      <c r="A45" s="212"/>
      <c r="B45" s="2880" t="s">
        <v>43</v>
      </c>
      <c r="C45" s="3847"/>
      <c r="D45" s="3847"/>
      <c r="E45" s="3848"/>
      <c r="F45" s="2879">
        <f>AJ60</f>
        <v>0</v>
      </c>
      <c r="G45" s="235" t="str">
        <f>AO60&amp;" "&amp;AP60</f>
        <v>0 0</v>
      </c>
      <c r="H45" s="236">
        <f>AQ60</f>
        <v>0</v>
      </c>
      <c r="I45"/>
      <c r="J45" s="2882" t="s">
        <v>43</v>
      </c>
      <c r="K45" s="3847"/>
      <c r="L45" s="3847"/>
      <c r="M45" s="3848"/>
      <c r="N45" s="2883">
        <f>BD60</f>
        <v>0</v>
      </c>
      <c r="O45" s="233" t="str">
        <f>BI60&amp;" "&amp;BJ60</f>
        <v>0 0</v>
      </c>
      <c r="P45" s="234">
        <f>BK60</f>
        <v>0</v>
      </c>
      <c r="Q45" s="212"/>
      <c r="R45" s="2880" t="str">
        <f t="shared" si="4"/>
        <v>A</v>
      </c>
      <c r="S45" s="2899"/>
      <c r="T45" s="2899"/>
      <c r="U45" s="2899"/>
      <c r="V45" s="2899"/>
      <c r="W45" s="2899"/>
      <c r="X45" s="135"/>
      <c r="Y45" s="135"/>
      <c r="Z45" s="206" t="s">
        <v>43</v>
      </c>
      <c r="AA45" s="330" t="str">
        <f>AA14</f>
        <v>A.Americano.Avec alcool.Before dinner.Verre Tumbler(s)</v>
      </c>
      <c r="AB45" s="330">
        <f>AB14</f>
        <v>1</v>
      </c>
      <c r="AC45" s="179" t="str">
        <f>AC14</f>
        <v>tumbler(s)</v>
      </c>
      <c r="AD45" s="3724"/>
      <c r="AE45" s="3729"/>
      <c r="AF45" s="3729"/>
      <c r="AG45" s="3729"/>
      <c r="AH45" s="3729"/>
      <c r="AI45" s="3729"/>
      <c r="AJ45" s="3730"/>
      <c r="AK45" s="328" t="s">
        <v>1269</v>
      </c>
      <c r="AL45" s="13"/>
      <c r="AM45" s="388" t="s">
        <v>936</v>
      </c>
      <c r="AN45" s="348"/>
      <c r="AO45" s="348"/>
      <c r="AP45" s="348"/>
      <c r="AQ45" s="348"/>
      <c r="AR45" s="349" t="s">
        <v>28</v>
      </c>
      <c r="AS45" s="3073"/>
      <c r="AT45" s="206"/>
      <c r="AU45" s="330"/>
      <c r="AV45" s="330"/>
      <c r="AW45" s="179"/>
      <c r="AX45" s="3724"/>
      <c r="AY45" s="384"/>
      <c r="AZ45" s="384"/>
      <c r="BA45" s="384"/>
      <c r="BB45" s="384"/>
      <c r="BC45" s="384"/>
      <c r="BD45" s="385"/>
      <c r="BE45" s="328" t="s">
        <v>1269</v>
      </c>
      <c r="BF45" s="13"/>
      <c r="BG45" s="388" t="s">
        <v>936</v>
      </c>
      <c r="BH45" s="348"/>
      <c r="BI45" s="348"/>
      <c r="BJ45" s="348"/>
      <c r="BK45" s="348"/>
      <c r="BL45" s="349" t="s">
        <v>28</v>
      </c>
      <c r="BN45" s="25"/>
      <c r="BO45" s="310" t="s">
        <v>731</v>
      </c>
      <c r="BP45" s="246" t="s">
        <v>1287</v>
      </c>
      <c r="BQ45" s="101"/>
      <c r="BR45" s="99"/>
      <c r="BS45" s="28"/>
      <c r="DX45" s="216">
        <v>1</v>
      </c>
      <c r="DY45" s="212"/>
      <c r="DZ45" s="212"/>
    </row>
    <row r="46" spans="1:130" s="57" customFormat="1" ht="24.95" customHeight="1">
      <c r="A46" s="212"/>
      <c r="B46" s="2902">
        <f>Z61</f>
        <v>0</v>
      </c>
      <c r="C46" s="3847"/>
      <c r="D46" s="3847"/>
      <c r="E46" s="3848"/>
      <c r="F46" s="2868">
        <f t="shared" ref="F46:F57" si="33">AJ61</f>
        <v>0</v>
      </c>
      <c r="G46" s="242" t="str">
        <f t="shared" ref="G46:G57" si="34">AO61&amp;" "&amp;AP61</f>
        <v>0 0</v>
      </c>
      <c r="H46" s="243">
        <f t="shared" ref="H46:H57" si="35">AQ61</f>
        <v>0</v>
      </c>
      <c r="I46"/>
      <c r="J46" s="2902">
        <f>AT61</f>
        <v>0</v>
      </c>
      <c r="K46" s="3847"/>
      <c r="L46" s="3847"/>
      <c r="M46" s="3848"/>
      <c r="N46" s="2868">
        <f t="shared" ref="N46:N57" si="36">BD61</f>
        <v>0</v>
      </c>
      <c r="O46" s="242" t="str">
        <f t="shared" ref="O46:O57" si="37">BI61&amp;" "&amp;BJ61</f>
        <v>0 0</v>
      </c>
      <c r="P46" s="243">
        <f t="shared" ref="P46:P57" si="38">BK61</f>
        <v>0</v>
      </c>
      <c r="Q46" s="212"/>
      <c r="R46" s="2902">
        <f t="shared" si="4"/>
        <v>0</v>
      </c>
      <c r="S46" s="624" t="s">
        <v>173</v>
      </c>
      <c r="T46" s="2899"/>
      <c r="U46" s="2899"/>
      <c r="V46" s="2899"/>
      <c r="W46" s="2899"/>
      <c r="X46" s="135" t="s">
        <v>28</v>
      </c>
      <c r="Y46" s="135"/>
      <c r="Z46" s="206" t="s">
        <v>43</v>
      </c>
      <c r="AA46" s="330" t="str">
        <f>AA14</f>
        <v>A.Americano.Avec alcool.Before dinner.Verre Tumbler(s)</v>
      </c>
      <c r="AB46" s="330">
        <f>AB14</f>
        <v>1</v>
      </c>
      <c r="AC46" s="179" t="str">
        <f>AC14</f>
        <v>tumbler(s)</v>
      </c>
      <c r="AD46" s="3319"/>
      <c r="AE46" s="3318" t="s">
        <v>1269</v>
      </c>
      <c r="AF46" s="3296"/>
      <c r="AG46" s="3296"/>
      <c r="AH46" s="3296"/>
      <c r="AI46" s="3296"/>
      <c r="AJ46" s="3297"/>
      <c r="AK46" s="328" t="s">
        <v>1269</v>
      </c>
      <c r="AL46" s="13"/>
      <c r="AM46" s="388" t="s">
        <v>735</v>
      </c>
      <c r="AN46" s="348"/>
      <c r="AO46" s="348"/>
      <c r="AP46" s="348"/>
      <c r="AQ46" s="348"/>
      <c r="AR46" s="349"/>
      <c r="AS46" s="3073"/>
      <c r="AT46" s="206"/>
      <c r="AU46" s="330"/>
      <c r="AV46" s="330"/>
      <c r="AW46" s="179"/>
      <c r="AX46" s="3319"/>
      <c r="AY46" s="3318"/>
      <c r="AZ46" s="3296"/>
      <c r="BA46" s="3296"/>
      <c r="BB46" s="3296"/>
      <c r="BC46" s="3296"/>
      <c r="BD46" s="3297"/>
      <c r="BE46" s="328" t="s">
        <v>1269</v>
      </c>
      <c r="BF46" s="13"/>
      <c r="BG46" s="388" t="s">
        <v>735</v>
      </c>
      <c r="BH46" s="348"/>
      <c r="BI46" s="348"/>
      <c r="BJ46" s="348"/>
      <c r="BK46" s="348"/>
      <c r="BL46" s="349"/>
      <c r="BN46" s="25"/>
      <c r="BO46" s="198" t="s">
        <v>730</v>
      </c>
      <c r="BP46" s="246" t="s">
        <v>1287</v>
      </c>
      <c r="BQ46" s="101"/>
      <c r="BR46" s="99"/>
      <c r="BS46" s="28"/>
      <c r="DX46" s="216">
        <v>1</v>
      </c>
      <c r="DY46" s="212"/>
      <c r="DZ46" s="212"/>
    </row>
    <row r="47" spans="1:130" s="57" customFormat="1" ht="24.95" customHeight="1">
      <c r="A47" s="212"/>
      <c r="B47" s="2902">
        <f t="shared" ref="B47:B56" si="39">Z62</f>
        <v>0</v>
      </c>
      <c r="C47" s="3847"/>
      <c r="D47" s="3847"/>
      <c r="E47" s="3848"/>
      <c r="F47" s="2879">
        <f t="shared" si="33"/>
        <v>0</v>
      </c>
      <c r="G47" s="235" t="str">
        <f t="shared" si="34"/>
        <v>0 0</v>
      </c>
      <c r="H47" s="236">
        <f t="shared" si="35"/>
        <v>0</v>
      </c>
      <c r="I47"/>
      <c r="J47" s="2902">
        <f t="shared" ref="J47:J56" si="40">AT62</f>
        <v>0</v>
      </c>
      <c r="K47" s="3847"/>
      <c r="L47" s="3847"/>
      <c r="M47" s="3848"/>
      <c r="N47" s="2883">
        <f t="shared" si="36"/>
        <v>0</v>
      </c>
      <c r="O47" s="233" t="str">
        <f t="shared" si="37"/>
        <v>0 0</v>
      </c>
      <c r="P47" s="234">
        <f t="shared" si="38"/>
        <v>0</v>
      </c>
      <c r="Q47" s="212"/>
      <c r="R47" s="2902">
        <f t="shared" si="4"/>
        <v>0</v>
      </c>
      <c r="S47" s="2899"/>
      <c r="T47" s="2899"/>
      <c r="U47" s="2899"/>
      <c r="V47" s="2899"/>
      <c r="W47" s="2899"/>
      <c r="X47" s="135"/>
      <c r="Y47" s="135"/>
      <c r="Z47" s="206" t="s">
        <v>43</v>
      </c>
      <c r="AA47" s="330" t="str">
        <f>AA14</f>
        <v>A.Americano.Avec alcool.Before dinner.Verre Tumbler(s)</v>
      </c>
      <c r="AB47" s="330">
        <f>AB14</f>
        <v>1</v>
      </c>
      <c r="AC47" s="179" t="str">
        <f>AC14</f>
        <v>tumbler(s)</v>
      </c>
      <c r="AD47" s="199">
        <v>3</v>
      </c>
      <c r="AE47" s="199">
        <v>13</v>
      </c>
      <c r="AF47" s="199">
        <v>11</v>
      </c>
      <c r="AG47" s="199">
        <v>11</v>
      </c>
      <c r="AH47" s="199">
        <v>11</v>
      </c>
      <c r="AI47" s="199">
        <v>12</v>
      </c>
      <c r="AJ47" s="297">
        <v>40</v>
      </c>
      <c r="AK47" s="298">
        <v>11</v>
      </c>
      <c r="AL47" s="199">
        <v>8</v>
      </c>
      <c r="AM47" s="199">
        <v>11</v>
      </c>
      <c r="AN47" s="199">
        <v>11</v>
      </c>
      <c r="AO47" s="199">
        <v>11</v>
      </c>
      <c r="AP47" s="199">
        <v>12</v>
      </c>
      <c r="AQ47" s="199">
        <v>12</v>
      </c>
      <c r="AR47" s="299">
        <v>13</v>
      </c>
      <c r="AS47" s="3073"/>
      <c r="AT47" s="206"/>
      <c r="AU47" s="330"/>
      <c r="AV47" s="330"/>
      <c r="AW47" s="179"/>
      <c r="AX47" s="2957"/>
      <c r="AY47" s="2957"/>
      <c r="AZ47" s="2957"/>
      <c r="BA47" s="2957"/>
      <c r="BB47" s="2957"/>
      <c r="BC47" s="2957"/>
      <c r="BD47" s="2958"/>
      <c r="BE47" s="298">
        <v>11</v>
      </c>
      <c r="BF47" s="199">
        <v>8</v>
      </c>
      <c r="BG47" s="199">
        <v>11</v>
      </c>
      <c r="BH47" s="199">
        <v>11</v>
      </c>
      <c r="BI47" s="199">
        <v>11</v>
      </c>
      <c r="BJ47" s="199">
        <v>12</v>
      </c>
      <c r="BK47" s="199">
        <v>12</v>
      </c>
      <c r="BL47" s="299">
        <v>13</v>
      </c>
      <c r="BN47" s="25"/>
      <c r="BO47" s="196" t="s">
        <v>90</v>
      </c>
      <c r="BP47" s="246" t="s">
        <v>1288</v>
      </c>
      <c r="BQ47" s="101"/>
      <c r="BR47" s="99"/>
      <c r="BS47" s="28"/>
      <c r="DX47" s="216">
        <v>1</v>
      </c>
      <c r="DY47" s="212"/>
      <c r="DZ47" s="212"/>
    </row>
    <row r="48" spans="1:130" s="57" customFormat="1" ht="24.95" customHeight="1" thickBot="1">
      <c r="A48" s="212"/>
      <c r="B48" s="2902">
        <f t="shared" si="39"/>
        <v>0</v>
      </c>
      <c r="C48" s="3847"/>
      <c r="D48" s="3847"/>
      <c r="E48" s="3848"/>
      <c r="F48" s="2868">
        <f t="shared" si="33"/>
        <v>0</v>
      </c>
      <c r="G48" s="242" t="str">
        <f t="shared" si="34"/>
        <v>0 0</v>
      </c>
      <c r="H48" s="243">
        <f t="shared" si="35"/>
        <v>0</v>
      </c>
      <c r="I48"/>
      <c r="J48" s="2902">
        <f t="shared" si="40"/>
        <v>0</v>
      </c>
      <c r="K48" s="3847"/>
      <c r="L48" s="3847"/>
      <c r="M48" s="3848"/>
      <c r="N48" s="2868">
        <f t="shared" si="36"/>
        <v>0</v>
      </c>
      <c r="O48" s="242" t="str">
        <f t="shared" si="37"/>
        <v>0 0</v>
      </c>
      <c r="P48" s="243">
        <f t="shared" si="38"/>
        <v>0</v>
      </c>
      <c r="Q48" s="212"/>
      <c r="R48" s="2902">
        <f t="shared" si="4"/>
        <v>0</v>
      </c>
      <c r="S48" s="623" t="s">
        <v>314</v>
      </c>
      <c r="T48" s="2899"/>
      <c r="U48" s="2899"/>
      <c r="V48" s="2899"/>
      <c r="W48" s="2899"/>
      <c r="X48" s="135"/>
      <c r="Y48" s="135"/>
      <c r="Z48" s="208" t="s">
        <v>43</v>
      </c>
      <c r="AA48" s="292">
        <f t="shared" ref="AA48:AH48" ca="1" si="41">CELL("largeur",AA48)</f>
        <v>2</v>
      </c>
      <c r="AB48" s="292">
        <f t="shared" ca="1" si="41"/>
        <v>2</v>
      </c>
      <c r="AC48" s="292">
        <f t="shared" ca="1" si="41"/>
        <v>2</v>
      </c>
      <c r="AD48" s="292">
        <f t="shared" ca="1" si="41"/>
        <v>3</v>
      </c>
      <c r="AE48" s="292">
        <f t="shared" ca="1" si="41"/>
        <v>13</v>
      </c>
      <c r="AF48" s="292">
        <f t="shared" ca="1" si="41"/>
        <v>11</v>
      </c>
      <c r="AG48" s="292">
        <f t="shared" ca="1" si="41"/>
        <v>11</v>
      </c>
      <c r="AH48" s="292">
        <f t="shared" ca="1" si="41"/>
        <v>11</v>
      </c>
      <c r="AI48" s="292">
        <v>12</v>
      </c>
      <c r="AJ48" s="293">
        <f ca="1">CELL("largeur",AJ48)</f>
        <v>40</v>
      </c>
      <c r="AK48" s="294">
        <f t="shared" ref="AK48:AR48" ca="1" si="42">CELL("largeur",AK48)</f>
        <v>11</v>
      </c>
      <c r="AL48" s="295"/>
      <c r="AM48" s="295">
        <f t="shared" ca="1" si="42"/>
        <v>11</v>
      </c>
      <c r="AN48" s="295">
        <f t="shared" ca="1" si="42"/>
        <v>11</v>
      </c>
      <c r="AO48" s="295">
        <f t="shared" ca="1" si="42"/>
        <v>11</v>
      </c>
      <c r="AP48" s="295">
        <f t="shared" ca="1" si="42"/>
        <v>12</v>
      </c>
      <c r="AQ48" s="295">
        <f t="shared" ca="1" si="42"/>
        <v>12</v>
      </c>
      <c r="AR48" s="296">
        <f t="shared" ca="1" si="42"/>
        <v>13</v>
      </c>
      <c r="AS48" s="3073"/>
      <c r="AT48" s="208"/>
      <c r="AU48" s="292"/>
      <c r="AV48" s="292"/>
      <c r="AW48" s="292"/>
      <c r="AX48" s="2959"/>
      <c r="AY48" s="2959"/>
      <c r="AZ48" s="2959"/>
      <c r="BA48" s="2959"/>
      <c r="BB48" s="2959"/>
      <c r="BC48" s="2959"/>
      <c r="BD48" s="2960"/>
      <c r="BE48" s="294">
        <f t="shared" ref="BE48:BL48" ca="1" si="43">CELL("largeur",BE48)</f>
        <v>11</v>
      </c>
      <c r="BF48" s="295">
        <f t="shared" ca="1" si="43"/>
        <v>8</v>
      </c>
      <c r="BG48" s="295">
        <f t="shared" ca="1" si="43"/>
        <v>11</v>
      </c>
      <c r="BH48" s="295">
        <f t="shared" ca="1" si="43"/>
        <v>11</v>
      </c>
      <c r="BI48" s="295">
        <f t="shared" ca="1" si="43"/>
        <v>11</v>
      </c>
      <c r="BJ48" s="295">
        <f t="shared" ca="1" si="43"/>
        <v>12</v>
      </c>
      <c r="BK48" s="295">
        <f t="shared" ca="1" si="43"/>
        <v>12</v>
      </c>
      <c r="BL48" s="296">
        <f t="shared" ca="1" si="43"/>
        <v>13</v>
      </c>
      <c r="BN48" s="25"/>
      <c r="BO48" s="196" t="s">
        <v>91</v>
      </c>
      <c r="BP48" s="246" t="s">
        <v>1288</v>
      </c>
      <c r="BQ48" s="101"/>
      <c r="BR48" s="99"/>
      <c r="BS48" s="28"/>
      <c r="DX48" s="216">
        <v>1</v>
      </c>
      <c r="DY48" s="212"/>
      <c r="DZ48" s="212"/>
    </row>
    <row r="49" spans="1:130" s="57" customFormat="1" ht="24.95" customHeight="1" thickBot="1">
      <c r="A49" s="212"/>
      <c r="B49" s="2902">
        <f t="shared" si="39"/>
        <v>0</v>
      </c>
      <c r="C49" s="3847"/>
      <c r="D49" s="3847"/>
      <c r="E49" s="3848"/>
      <c r="F49" s="2879">
        <f t="shared" si="33"/>
        <v>0</v>
      </c>
      <c r="G49" s="235" t="str">
        <f t="shared" si="34"/>
        <v>0 0</v>
      </c>
      <c r="H49" s="236">
        <f t="shared" si="35"/>
        <v>0</v>
      </c>
      <c r="I49"/>
      <c r="J49" s="2902">
        <f t="shared" si="40"/>
        <v>0</v>
      </c>
      <c r="K49" s="3847"/>
      <c r="L49" s="3847"/>
      <c r="M49" s="3848"/>
      <c r="N49" s="2883">
        <f t="shared" si="36"/>
        <v>0</v>
      </c>
      <c r="O49" s="233" t="str">
        <f t="shared" si="37"/>
        <v>0 0</v>
      </c>
      <c r="P49" s="234">
        <f t="shared" si="38"/>
        <v>0</v>
      </c>
      <c r="Q49" s="212"/>
      <c r="R49" s="2902">
        <f t="shared" si="4"/>
        <v>0</v>
      </c>
      <c r="S49" s="624" t="s">
        <v>319</v>
      </c>
      <c r="T49" s="2899"/>
      <c r="U49" s="2899"/>
      <c r="V49" s="2899"/>
      <c r="W49" s="2899"/>
      <c r="X49" s="135" t="s">
        <v>28</v>
      </c>
      <c r="Y49" s="212"/>
      <c r="Z49" s="212"/>
      <c r="AA49" s="212"/>
      <c r="AB49" s="212"/>
      <c r="AC49" s="212"/>
      <c r="AD49" s="212"/>
      <c r="AE49" s="212"/>
      <c r="AF49" s="212"/>
      <c r="AG49" s="212"/>
      <c r="AH49" s="212"/>
      <c r="AI49" s="212"/>
      <c r="AJ49" s="212"/>
      <c r="AK49" s="212"/>
      <c r="AL49" s="212"/>
      <c r="AM49" s="212"/>
      <c r="AN49" s="212"/>
      <c r="AO49" s="212"/>
      <c r="AP49" s="212"/>
      <c r="AQ49" s="212"/>
      <c r="AR49" s="212"/>
      <c r="AS49" s="3073"/>
      <c r="AT49" s="212"/>
      <c r="AU49" s="212"/>
      <c r="AV49" s="212"/>
      <c r="AW49" s="212"/>
      <c r="AX49" s="212"/>
      <c r="AY49" s="212"/>
      <c r="AZ49" s="212"/>
      <c r="BA49" s="212"/>
      <c r="BB49" s="212"/>
      <c r="BC49" s="212"/>
      <c r="BD49" s="212"/>
      <c r="BE49" s="212"/>
      <c r="BF49" s="212"/>
      <c r="BG49" s="212"/>
      <c r="BH49" s="212"/>
      <c r="BI49" s="212"/>
      <c r="BJ49" s="212"/>
      <c r="BK49" s="212"/>
      <c r="BL49" s="212"/>
      <c r="BM49" s="212"/>
      <c r="BN49" s="25"/>
      <c r="BO49" s="114"/>
      <c r="BP49" s="55"/>
      <c r="BQ49" s="101"/>
      <c r="BR49" s="99"/>
      <c r="BS49" s="28"/>
      <c r="DX49" s="216">
        <v>1</v>
      </c>
      <c r="DY49" s="212"/>
      <c r="DZ49" s="212"/>
    </row>
    <row r="50" spans="1:130" s="57" customFormat="1" ht="24.95" customHeight="1">
      <c r="A50" s="212"/>
      <c r="B50" s="2902">
        <f t="shared" si="39"/>
        <v>0</v>
      </c>
      <c r="C50" s="3847"/>
      <c r="D50" s="3847"/>
      <c r="E50" s="3848"/>
      <c r="F50" s="2868">
        <f t="shared" si="33"/>
        <v>0</v>
      </c>
      <c r="G50" s="242" t="str">
        <f t="shared" si="34"/>
        <v>0 0</v>
      </c>
      <c r="H50" s="243">
        <f t="shared" si="35"/>
        <v>0</v>
      </c>
      <c r="I50"/>
      <c r="J50" s="2902">
        <f t="shared" si="40"/>
        <v>0</v>
      </c>
      <c r="K50" s="3847"/>
      <c r="L50" s="3847"/>
      <c r="M50" s="3848"/>
      <c r="N50" s="2868">
        <f t="shared" si="36"/>
        <v>0</v>
      </c>
      <c r="O50" s="242" t="str">
        <f t="shared" si="37"/>
        <v>0 0</v>
      </c>
      <c r="P50" s="243">
        <f t="shared" si="38"/>
        <v>0</v>
      </c>
      <c r="Q50" s="212"/>
      <c r="R50" s="2902">
        <f t="shared" si="4"/>
        <v>0</v>
      </c>
      <c r="S50" s="2899"/>
      <c r="T50" s="2899"/>
      <c r="U50" s="2899"/>
      <c r="V50" s="2899"/>
      <c r="W50" s="2899"/>
      <c r="X50" s="135"/>
      <c r="Y50" s="135"/>
      <c r="Z50" s="2907"/>
      <c r="AA50" s="2908"/>
      <c r="AB50" s="2908"/>
      <c r="AC50" s="2908"/>
      <c r="AD50" s="2909"/>
      <c r="AE50" s="374"/>
      <c r="AF50" s="374"/>
      <c r="AG50" s="375"/>
      <c r="AH50" s="375"/>
      <c r="AI50" s="375"/>
      <c r="AJ50" s="376"/>
      <c r="AK50" s="518">
        <f>AE51</f>
        <v>0</v>
      </c>
      <c r="AL50" s="449"/>
      <c r="AM50" s="319"/>
      <c r="AN50" s="281" t="s">
        <v>1041</v>
      </c>
      <c r="AO50" s="3752">
        <f>AE50</f>
        <v>0</v>
      </c>
      <c r="AP50" s="3752"/>
      <c r="AQ50" s="3754" t="s">
        <v>826</v>
      </c>
      <c r="AR50" s="3075" t="str">
        <f>LEFT(AG50,1)</f>
        <v/>
      </c>
      <c r="AS50" s="3073"/>
      <c r="AT50" s="2907"/>
      <c r="AU50" s="2908"/>
      <c r="AV50" s="2908"/>
      <c r="AW50" s="2908"/>
      <c r="AX50" s="2909"/>
      <c r="AY50" s="374"/>
      <c r="AZ50" s="374"/>
      <c r="BA50" s="375"/>
      <c r="BB50" s="375"/>
      <c r="BC50" s="375"/>
      <c r="BD50" s="376"/>
      <c r="BE50" s="518">
        <f>AY51</f>
        <v>0</v>
      </c>
      <c r="BF50" s="449"/>
      <c r="BG50" s="319"/>
      <c r="BH50" s="281" t="s">
        <v>1041</v>
      </c>
      <c r="BI50" s="3752">
        <f>AY50</f>
        <v>0</v>
      </c>
      <c r="BJ50" s="3752"/>
      <c r="BK50" s="3754" t="s">
        <v>826</v>
      </c>
      <c r="BL50" s="3756" t="str">
        <f>LEFT(BA50,1)</f>
        <v/>
      </c>
      <c r="BN50" s="25"/>
      <c r="BO50" s="3679" t="s">
        <v>1293</v>
      </c>
      <c r="BP50" s="3680"/>
      <c r="BQ50" s="3680"/>
      <c r="BR50" s="3681"/>
      <c r="BS50" s="28"/>
      <c r="DX50" s="216">
        <v>1</v>
      </c>
      <c r="DY50" s="212"/>
      <c r="DZ50" s="212"/>
    </row>
    <row r="51" spans="1:130" s="57" customFormat="1" ht="24.95" customHeight="1">
      <c r="A51" s="212"/>
      <c r="B51" s="2902">
        <f t="shared" si="39"/>
        <v>0</v>
      </c>
      <c r="C51" s="3847"/>
      <c r="D51" s="3847"/>
      <c r="E51" s="3848"/>
      <c r="F51" s="2879">
        <f t="shared" si="33"/>
        <v>0</v>
      </c>
      <c r="G51" s="235" t="str">
        <f t="shared" si="34"/>
        <v>0 0</v>
      </c>
      <c r="H51" s="236">
        <f t="shared" si="35"/>
        <v>0</v>
      </c>
      <c r="I51"/>
      <c r="J51" s="2902">
        <f t="shared" si="40"/>
        <v>0</v>
      </c>
      <c r="K51" s="3847"/>
      <c r="L51" s="3847"/>
      <c r="M51" s="3848"/>
      <c r="N51" s="2883">
        <f t="shared" si="36"/>
        <v>0</v>
      </c>
      <c r="O51" s="233" t="str">
        <f t="shared" si="37"/>
        <v>0 0</v>
      </c>
      <c r="P51" s="234">
        <f t="shared" si="38"/>
        <v>0</v>
      </c>
      <c r="Q51" s="212"/>
      <c r="R51" s="2902">
        <f t="shared" si="4"/>
        <v>0</v>
      </c>
      <c r="S51" s="623" t="s">
        <v>340</v>
      </c>
      <c r="T51" s="2899"/>
      <c r="U51" s="2899"/>
      <c r="V51" s="2899"/>
      <c r="W51" s="2899"/>
      <c r="X51" s="135"/>
      <c r="Y51" s="135"/>
      <c r="Z51" s="2910"/>
      <c r="AA51" s="2911"/>
      <c r="AB51" s="2911"/>
      <c r="AC51" s="2911"/>
      <c r="AD51" s="2912"/>
      <c r="AE51" s="377"/>
      <c r="AF51" s="377"/>
      <c r="AG51" s="378"/>
      <c r="AH51" s="378"/>
      <c r="AI51" s="378"/>
      <c r="AJ51" s="379"/>
      <c r="AK51" s="519" t="str">
        <f>AQ53&amp;"."&amp;AP54&amp;"."&amp;AQ54</f>
        <v>Highball(s).150.ml</v>
      </c>
      <c r="AL51" s="450"/>
      <c r="AM51" s="320"/>
      <c r="AN51" s="282">
        <f>IFERROR(ROUND(AR72/AL72/100,2),0)</f>
        <v>0</v>
      </c>
      <c r="AO51" s="3753"/>
      <c r="AP51" s="3753"/>
      <c r="AQ51" s="3755"/>
      <c r="AR51" s="3076" t="str">
        <f>LEFT(AB51,1)</f>
        <v/>
      </c>
      <c r="AS51" s="3073"/>
      <c r="AT51" s="2910"/>
      <c r="AU51" s="2911"/>
      <c r="AV51" s="2911"/>
      <c r="AW51" s="2911"/>
      <c r="AX51" s="2912"/>
      <c r="AY51" s="377"/>
      <c r="AZ51" s="377"/>
      <c r="BA51" s="378"/>
      <c r="BB51" s="378"/>
      <c r="BC51" s="378"/>
      <c r="BD51" s="379"/>
      <c r="BE51" s="519" t="str">
        <f>BK53&amp;"."&amp;BJ54&amp;"."&amp;BK54</f>
        <v>Flute(s).150.ml</v>
      </c>
      <c r="BF51" s="450"/>
      <c r="BG51" s="320"/>
      <c r="BH51" s="282">
        <f>IFERROR(ROUND(BL72/BF72/100,2),0)</f>
        <v>0</v>
      </c>
      <c r="BI51" s="3753"/>
      <c r="BJ51" s="3753"/>
      <c r="BK51" s="3755"/>
      <c r="BL51" s="3757" t="str">
        <f>LEFT(AV51,1)</f>
        <v/>
      </c>
      <c r="BN51" s="25"/>
      <c r="BO51" s="3682"/>
      <c r="BP51" s="3683"/>
      <c r="BQ51" s="3683"/>
      <c r="BR51" s="3684"/>
      <c r="BS51" s="28"/>
      <c r="DX51" s="216">
        <v>1</v>
      </c>
      <c r="DY51" s="212"/>
      <c r="DZ51" s="212"/>
    </row>
    <row r="52" spans="1:130" s="57" customFormat="1" ht="24.95" customHeight="1">
      <c r="A52" s="212"/>
      <c r="B52" s="2902">
        <f t="shared" si="39"/>
        <v>0</v>
      </c>
      <c r="C52" s="3847"/>
      <c r="D52" s="3847"/>
      <c r="E52" s="3848"/>
      <c r="F52" s="2868">
        <f t="shared" si="33"/>
        <v>0</v>
      </c>
      <c r="G52" s="242" t="str">
        <f t="shared" si="34"/>
        <v>0 0</v>
      </c>
      <c r="H52" s="243">
        <f t="shared" si="35"/>
        <v>0</v>
      </c>
      <c r="I52"/>
      <c r="J52" s="2902">
        <f t="shared" si="40"/>
        <v>0</v>
      </c>
      <c r="K52" s="3847"/>
      <c r="L52" s="3847"/>
      <c r="M52" s="3848"/>
      <c r="N52" s="2868">
        <f t="shared" si="36"/>
        <v>0</v>
      </c>
      <c r="O52" s="242" t="str">
        <f t="shared" si="37"/>
        <v>0 0</v>
      </c>
      <c r="P52" s="243">
        <f t="shared" si="38"/>
        <v>0</v>
      </c>
      <c r="Q52" s="212"/>
      <c r="R52" s="2902">
        <f t="shared" si="4"/>
        <v>0</v>
      </c>
      <c r="S52" s="624" t="s">
        <v>345</v>
      </c>
      <c r="T52" s="2899"/>
      <c r="U52" s="2899"/>
      <c r="V52" s="2899"/>
      <c r="W52" s="2899"/>
      <c r="X52" s="135" t="s">
        <v>28</v>
      </c>
      <c r="Y52" s="135"/>
      <c r="Z52" s="2910"/>
      <c r="AA52" s="2911"/>
      <c r="AB52" s="2911"/>
      <c r="AC52" s="2911"/>
      <c r="AD52" s="2912"/>
      <c r="AE52" s="2913"/>
      <c r="AF52" s="2914"/>
      <c r="AG52" s="2915"/>
      <c r="AH52" s="2916"/>
      <c r="AI52" s="2916"/>
      <c r="AJ52" s="2917"/>
      <c r="AK52" s="529">
        <f>AE53</f>
        <v>0</v>
      </c>
      <c r="AL52" s="324"/>
      <c r="AM52" s="324"/>
      <c r="AN52" s="325"/>
      <c r="AO52" s="324"/>
      <c r="AP52" s="326">
        <f>AG50</f>
        <v>0</v>
      </c>
      <c r="AQ52" s="326"/>
      <c r="AR52" s="3115" t="s">
        <v>5402</v>
      </c>
      <c r="AS52" s="3073"/>
      <c r="AT52" s="2910"/>
      <c r="AU52" s="2911"/>
      <c r="AV52" s="2911"/>
      <c r="AW52" s="2911"/>
      <c r="AX52" s="2912"/>
      <c r="AY52" s="2913"/>
      <c r="AZ52" s="2914"/>
      <c r="BA52" s="2915"/>
      <c r="BB52" s="2916"/>
      <c r="BC52" s="2916"/>
      <c r="BD52" s="2917"/>
      <c r="BE52" s="529">
        <f>AY53</f>
        <v>0</v>
      </c>
      <c r="BF52" s="324"/>
      <c r="BG52" s="324"/>
      <c r="BH52" s="325"/>
      <c r="BI52" s="324"/>
      <c r="BJ52" s="326">
        <f>BA50</f>
        <v>0</v>
      </c>
      <c r="BK52" s="326"/>
      <c r="BL52" s="283"/>
      <c r="BN52" s="25"/>
      <c r="BO52" s="305" t="s">
        <v>1280</v>
      </c>
      <c r="BP52" s="101" t="s">
        <v>1274</v>
      </c>
      <c r="BQ52" s="101"/>
      <c r="BR52" s="99"/>
      <c r="BS52" s="28"/>
      <c r="DX52" s="216">
        <v>1</v>
      </c>
      <c r="DY52" s="212"/>
      <c r="DZ52" s="212"/>
    </row>
    <row r="53" spans="1:130" s="32" customFormat="1" ht="24.95" customHeight="1">
      <c r="A53" s="212"/>
      <c r="B53" s="2902">
        <f t="shared" si="39"/>
        <v>0</v>
      </c>
      <c r="C53" s="3847"/>
      <c r="D53" s="3847"/>
      <c r="E53" s="3848"/>
      <c r="F53" s="2879">
        <f t="shared" si="33"/>
        <v>0</v>
      </c>
      <c r="G53" s="235" t="str">
        <f t="shared" si="34"/>
        <v>0 0</v>
      </c>
      <c r="H53" s="236">
        <f t="shared" si="35"/>
        <v>0</v>
      </c>
      <c r="I53"/>
      <c r="J53" s="2902">
        <f t="shared" si="40"/>
        <v>0</v>
      </c>
      <c r="K53" s="3847"/>
      <c r="L53" s="3847"/>
      <c r="M53" s="3848"/>
      <c r="N53" s="2883">
        <f t="shared" si="36"/>
        <v>0</v>
      </c>
      <c r="O53" s="233" t="str">
        <f t="shared" si="37"/>
        <v>0 0</v>
      </c>
      <c r="P53" s="234">
        <f t="shared" si="38"/>
        <v>0</v>
      </c>
      <c r="Q53" s="212"/>
      <c r="R53" s="2902">
        <f t="shared" si="4"/>
        <v>0</v>
      </c>
      <c r="S53" s="2899"/>
      <c r="T53" s="2899"/>
      <c r="U53" s="2899"/>
      <c r="V53" s="2899"/>
      <c r="W53" s="2899"/>
      <c r="X53" s="135"/>
      <c r="Y53" s="135"/>
      <c r="Z53" s="2910"/>
      <c r="AA53" s="2918"/>
      <c r="AB53" s="2919"/>
      <c r="AC53" s="2920"/>
      <c r="AD53" s="2921"/>
      <c r="AE53" s="373"/>
      <c r="AF53" s="373"/>
      <c r="AG53" s="101"/>
      <c r="AH53" s="101" t="s">
        <v>5224</v>
      </c>
      <c r="AI53" s="2922"/>
      <c r="AJ53" s="2923"/>
      <c r="AK53" s="328"/>
      <c r="AL53" s="13"/>
      <c r="AM53" s="329"/>
      <c r="AN53" s="317"/>
      <c r="AO53" s="244" t="s">
        <v>1781</v>
      </c>
      <c r="AP53" s="250">
        <v>1</v>
      </c>
      <c r="AQ53" s="3160" t="s">
        <v>5779</v>
      </c>
      <c r="AR53" s="331">
        <f>IFERROR(INDEX($BY$9:$DQ$9, MATCH(AQ53, $BY$8:$DQ$8, 0)), 0) + IFERROR(INDEX($BY$14:$DQ$14, MATCH(AQ53, $BY$13:$DQ$13, 0)), 0)</f>
        <v>0.24</v>
      </c>
      <c r="AS53" s="3073"/>
      <c r="AT53" s="2910"/>
      <c r="AU53" s="2918"/>
      <c r="AV53" s="2919"/>
      <c r="AW53" s="2920"/>
      <c r="AX53" s="2921"/>
      <c r="AY53" s="373"/>
      <c r="AZ53" s="373"/>
      <c r="BA53" s="101"/>
      <c r="BB53" s="101" t="s">
        <v>5224</v>
      </c>
      <c r="BC53" s="2922"/>
      <c r="BD53" s="2923"/>
      <c r="BE53" s="328"/>
      <c r="BF53" s="13"/>
      <c r="BG53" s="329"/>
      <c r="BH53" s="317"/>
      <c r="BI53" s="244" t="s">
        <v>1781</v>
      </c>
      <c r="BJ53" s="250">
        <v>2</v>
      </c>
      <c r="BK53" s="3160" t="s">
        <v>5778</v>
      </c>
      <c r="BL53" s="331">
        <f>IFERROR(INDEX($BY$9:$DQ$9, MATCH(BK53, $BY$8:$DQ$8, 0)), 0) + IFERROR(INDEX($BY$14:$DQ$14, MATCH(BK53, $BY$13:$DQ$13, 0)), 0)</f>
        <v>0.12</v>
      </c>
      <c r="BN53" s="25"/>
      <c r="BO53" s="300" t="s">
        <v>1286</v>
      </c>
      <c r="BP53" s="101" t="s">
        <v>1289</v>
      </c>
      <c r="BQ53" s="101"/>
      <c r="BR53" s="99"/>
      <c r="BS53" s="28"/>
      <c r="DX53" s="216">
        <v>1</v>
      </c>
      <c r="DY53" s="212"/>
      <c r="DZ53" s="212"/>
    </row>
    <row r="54" spans="1:130" s="32" customFormat="1" ht="24.95" customHeight="1">
      <c r="A54" s="212"/>
      <c r="B54" s="2902">
        <f t="shared" si="39"/>
        <v>0</v>
      </c>
      <c r="C54" s="3847"/>
      <c r="D54" s="3847"/>
      <c r="E54" s="3848"/>
      <c r="F54" s="2868">
        <f t="shared" si="33"/>
        <v>0</v>
      </c>
      <c r="G54" s="242" t="str">
        <f t="shared" si="34"/>
        <v>0 0</v>
      </c>
      <c r="H54" s="243">
        <f t="shared" si="35"/>
        <v>0</v>
      </c>
      <c r="I54"/>
      <c r="J54" s="2902">
        <f t="shared" si="40"/>
        <v>0</v>
      </c>
      <c r="K54" s="3847"/>
      <c r="L54" s="3847"/>
      <c r="M54" s="3848"/>
      <c r="N54" s="2868">
        <f t="shared" si="36"/>
        <v>0</v>
      </c>
      <c r="O54" s="242" t="str">
        <f t="shared" si="37"/>
        <v>0 0</v>
      </c>
      <c r="P54" s="243">
        <f t="shared" si="38"/>
        <v>0</v>
      </c>
      <c r="Q54" s="212"/>
      <c r="R54" s="2902">
        <f t="shared" si="4"/>
        <v>0</v>
      </c>
      <c r="S54" s="2899"/>
      <c r="T54" s="2899"/>
      <c r="U54" s="2899"/>
      <c r="V54" s="2899"/>
      <c r="W54" s="2899"/>
      <c r="X54" s="135"/>
      <c r="Y54" s="135"/>
      <c r="Z54" s="2910"/>
      <c r="AA54" s="2918"/>
      <c r="AB54" s="2919"/>
      <c r="AC54" s="2920"/>
      <c r="AD54" s="2921"/>
      <c r="AE54" s="2924"/>
      <c r="AF54" s="99"/>
      <c r="AG54" s="2925"/>
      <c r="AH54" s="2926" t="s">
        <v>6182</v>
      </c>
      <c r="AI54" s="101"/>
      <c r="AJ54" s="2923"/>
      <c r="AK54" s="350" t="s">
        <v>1812</v>
      </c>
      <c r="AL54" s="451"/>
      <c r="AM54" s="327"/>
      <c r="AN54" s="327"/>
      <c r="AO54" s="245" t="str">
        <f>"❿ Volume "&amp; AQ53</f>
        <v>❿ Volume Highball(s)</v>
      </c>
      <c r="AP54" s="252">
        <v>150</v>
      </c>
      <c r="AQ54" s="128" t="s">
        <v>79</v>
      </c>
      <c r="AR54" s="331">
        <f>IFERROR(INDEX(BY9:DQ9, MATCH(AQ54, BY8:DQ8, 0)) * AP54, 0) + IFERROR(INDEX(BY14:DQ14, MATCH(AQ54, BY13:DQ13, 0)) * AP54, 0)</f>
        <v>0.15</v>
      </c>
      <c r="AS54" s="3073"/>
      <c r="AT54" s="2910"/>
      <c r="AU54" s="2918"/>
      <c r="AV54" s="2919"/>
      <c r="AW54" s="2920"/>
      <c r="AX54" s="2921"/>
      <c r="AY54" s="2924"/>
      <c r="AZ54" s="99"/>
      <c r="BA54" s="2925"/>
      <c r="BB54" s="2926" t="s">
        <v>6183</v>
      </c>
      <c r="BC54" s="101"/>
      <c r="BD54" s="2923"/>
      <c r="BE54" s="350" t="s">
        <v>1812</v>
      </c>
      <c r="BF54" s="451"/>
      <c r="BG54" s="327"/>
      <c r="BH54" s="327"/>
      <c r="BI54" s="245" t="str">
        <f>"❿ Volume "&amp; BK53</f>
        <v>❿ Volume Flute(s)</v>
      </c>
      <c r="BJ54" s="252">
        <v>150</v>
      </c>
      <c r="BK54" s="128" t="s">
        <v>79</v>
      </c>
      <c r="BL54" s="331">
        <f>IFERROR(INDEX(BY9:DQ9, MATCH(BK54, BY8:DQ8, 0)) * BJ54, 0) + IFERROR(INDEX(BY14:DQ14, MATCH(BK54, BY13:DQ13, 0)) * BJ54, 0)</f>
        <v>0.15</v>
      </c>
      <c r="BN54" s="25"/>
      <c r="BO54" s="300" t="s">
        <v>1291</v>
      </c>
      <c r="BP54" s="101" t="s">
        <v>1292</v>
      </c>
      <c r="BQ54" s="101"/>
      <c r="BR54" s="99"/>
      <c r="BS54" s="28"/>
      <c r="DX54" s="216">
        <v>1</v>
      </c>
      <c r="DY54" s="212"/>
      <c r="DZ54" s="212"/>
    </row>
    <row r="55" spans="1:130" s="32" customFormat="1" ht="24.95" customHeight="1">
      <c r="A55" s="212"/>
      <c r="B55" s="2902">
        <f t="shared" si="39"/>
        <v>0</v>
      </c>
      <c r="C55" s="3847"/>
      <c r="D55" s="3847"/>
      <c r="E55" s="3848"/>
      <c r="F55" s="2879">
        <f t="shared" si="33"/>
        <v>0</v>
      </c>
      <c r="G55" s="235" t="str">
        <f t="shared" si="34"/>
        <v>0 0</v>
      </c>
      <c r="H55" s="236">
        <f t="shared" si="35"/>
        <v>0</v>
      </c>
      <c r="I55"/>
      <c r="J55" s="2902">
        <f t="shared" si="40"/>
        <v>0</v>
      </c>
      <c r="K55" s="3847"/>
      <c r="L55" s="3847"/>
      <c r="M55" s="3848"/>
      <c r="N55" s="2883">
        <f t="shared" si="36"/>
        <v>0</v>
      </c>
      <c r="O55" s="233" t="str">
        <f t="shared" si="37"/>
        <v>0 0</v>
      </c>
      <c r="P55" s="234">
        <f t="shared" si="38"/>
        <v>0</v>
      </c>
      <c r="Q55" s="212"/>
      <c r="R55" s="2902">
        <f t="shared" si="4"/>
        <v>0</v>
      </c>
      <c r="S55" s="2899"/>
      <c r="T55" s="2899"/>
      <c r="U55" s="2899"/>
      <c r="V55" s="2899"/>
      <c r="W55" s="2899"/>
      <c r="X55" s="135"/>
      <c r="Y55" s="135"/>
      <c r="Z55" s="2910"/>
      <c r="AA55" s="2918"/>
      <c r="AB55" s="2919"/>
      <c r="AC55" s="2920"/>
      <c r="AD55" s="2921"/>
      <c r="AE55" s="2927"/>
      <c r="AF55" s="2928"/>
      <c r="AG55" s="2925"/>
      <c r="AH55" s="2926"/>
      <c r="AI55" s="101"/>
      <c r="AJ55" s="2929"/>
      <c r="AK55" s="333">
        <f>AE54</f>
        <v>0</v>
      </c>
      <c r="AL55" s="249">
        <f>AF54</f>
        <v>0</v>
      </c>
      <c r="AM55" s="513" t="str">
        <f>AG54&amp;" "&amp;AH54</f>
        <v xml:space="preserve"> COLLEZ VOTRE POSTIT ICI voir ligne 93</v>
      </c>
      <c r="AN55" s="248"/>
      <c r="AO55" s="248"/>
      <c r="AP55" s="3369">
        <f>AR54*AP53</f>
        <v>0.15</v>
      </c>
      <c r="AQ55" s="302">
        <f>IFERROR(AP55/AK56,0)</f>
        <v>0</v>
      </c>
      <c r="AR55" s="334"/>
      <c r="AS55" s="3073"/>
      <c r="AT55" s="2910"/>
      <c r="AU55" s="2918"/>
      <c r="AV55" s="2919"/>
      <c r="AW55" s="2920"/>
      <c r="AX55" s="2921"/>
      <c r="AY55" s="2927"/>
      <c r="AZ55" s="2928"/>
      <c r="BA55" s="2925"/>
      <c r="BB55" s="2926"/>
      <c r="BC55" s="101"/>
      <c r="BD55" s="2929"/>
      <c r="BE55" s="333">
        <f>AY54</f>
        <v>0</v>
      </c>
      <c r="BF55" s="249">
        <f>AZ54</f>
        <v>0</v>
      </c>
      <c r="BG55" s="513" t="str">
        <f>BA54&amp;" "&amp;BB54</f>
        <v xml:space="preserve"> COLLEZ VOTRE POSTIT ICI voir ligne 93 col.Z</v>
      </c>
      <c r="BH55" s="248"/>
      <c r="BI55" s="248"/>
      <c r="BJ55" s="3369">
        <f>BL54*BJ53</f>
        <v>0.3</v>
      </c>
      <c r="BK55" s="302">
        <f>IFERROR(BJ55/BE56,0)</f>
        <v>0</v>
      </c>
      <c r="BL55" s="334"/>
      <c r="BN55" s="25"/>
      <c r="BO55" s="5"/>
      <c r="BP55" s="5"/>
      <c r="BQ55" s="5"/>
      <c r="BR55" s="5"/>
      <c r="BS55" s="28"/>
      <c r="DX55" s="216">
        <v>1</v>
      </c>
      <c r="DY55" s="212"/>
      <c r="DZ55" s="212"/>
    </row>
    <row r="56" spans="1:130" s="32" customFormat="1" ht="24.95" customHeight="1">
      <c r="A56" s="212"/>
      <c r="B56" s="2902">
        <f t="shared" si="39"/>
        <v>0</v>
      </c>
      <c r="C56" s="3847"/>
      <c r="D56" s="3847"/>
      <c r="E56" s="3848"/>
      <c r="F56" s="2868">
        <f t="shared" si="33"/>
        <v>0</v>
      </c>
      <c r="G56" s="242" t="str">
        <f t="shared" si="34"/>
        <v>0 0</v>
      </c>
      <c r="H56" s="243">
        <f t="shared" si="35"/>
        <v>0</v>
      </c>
      <c r="I56"/>
      <c r="J56" s="2902">
        <f t="shared" si="40"/>
        <v>0</v>
      </c>
      <c r="K56" s="3847"/>
      <c r="L56" s="3847"/>
      <c r="M56" s="3848"/>
      <c r="N56" s="2868">
        <f t="shared" si="36"/>
        <v>0</v>
      </c>
      <c r="O56" s="242" t="str">
        <f t="shared" si="37"/>
        <v>0 0</v>
      </c>
      <c r="P56" s="243">
        <f t="shared" si="38"/>
        <v>0</v>
      </c>
      <c r="Q56" s="212"/>
      <c r="R56" s="2902">
        <f t="shared" si="4"/>
        <v>0</v>
      </c>
      <c r="S56" s="2899"/>
      <c r="T56" s="2899"/>
      <c r="U56" s="2899"/>
      <c r="V56" s="2899"/>
      <c r="W56" s="2899"/>
      <c r="X56" s="135"/>
      <c r="Y56" s="135"/>
      <c r="Z56" s="2910"/>
      <c r="AA56" s="2918"/>
      <c r="AB56" s="2918"/>
      <c r="AC56" s="2920"/>
      <c r="AD56" s="2921"/>
      <c r="AE56" s="2930"/>
      <c r="AF56" s="2931"/>
      <c r="AG56" s="2932"/>
      <c r="AH56" s="114"/>
      <c r="AI56" s="101"/>
      <c r="AJ56" s="2929"/>
      <c r="AK56" s="500">
        <f>IFERROR(INDEX($BY$9:$DQ$9, MATCH(AH54, $BY$8:$DQ$8, 0)) * AG54, 0) + IFERROR(INDEX($BY$14:$DQ$14, MATCH(AH54, $BY$13:$DQ$13, 0)) * AG54, 0)</f>
        <v>0</v>
      </c>
      <c r="AL56" s="247" t="str" cm="1">
        <f t="array" ref="AL56">IFERROR(AG54 * INDEX($BY$9:$DQ$9,, MATCH(AH54, $BY$8:$DQ$8, 0)), 0) + IFERROR(AG54 * INDEX($BY$14:$DQ$14, MATCH(AH54, $BY$13:$DQ$13, 0)), 0) &amp; " L"</f>
        <v>0 L</v>
      </c>
      <c r="AM56" s="327"/>
      <c r="AN56" s="327"/>
      <c r="AO56" s="327"/>
      <c r="AP56" s="327"/>
      <c r="AQ56" s="180"/>
      <c r="AR56" s="181" t="str">
        <f>ROWS(Z50:Z91)-SUBTOTAL(103,Z50:Z91)&amp;" "&amp;"Lignes masquées"</f>
        <v>42 Lignes masquées</v>
      </c>
      <c r="AS56" s="3073"/>
      <c r="AT56" s="2910"/>
      <c r="AU56" s="2918"/>
      <c r="AV56" s="2918"/>
      <c r="AW56" s="2920"/>
      <c r="AX56" s="2921"/>
      <c r="AY56" s="2930"/>
      <c r="AZ56" s="2931"/>
      <c r="BA56" s="2932"/>
      <c r="BB56" s="114"/>
      <c r="BC56" s="101"/>
      <c r="BD56" s="2929"/>
      <c r="BE56" s="500">
        <f>IFERROR(INDEX($BY$9:$DQ$9, MATCH(BB54, $BY$8:$DQ$8, 0)) * BA54, 0) + IFERROR(INDEX($BY$14:$DQ$14, MATCH(BB54, $BY$13:$DQ$13, 0)) * BA54, 0)</f>
        <v>0</v>
      </c>
      <c r="BF56" s="247" t="str" cm="1">
        <f t="array" ref="BF56">IFERROR(BA54 * INDEX($BY$9:$DQ$9,, MATCH(BB54, $BY$8:$DQ$8, 0)), 0) + IFERROR(BA54 * INDEX($BY$14:$DQ$14, MATCH(BB54, $BY$13:$DQ$13, 0)), 0) &amp; " L"</f>
        <v>0 L</v>
      </c>
      <c r="BG56" s="327"/>
      <c r="BH56" s="327"/>
      <c r="BI56" s="327"/>
      <c r="BJ56" s="327"/>
      <c r="BK56" s="180"/>
      <c r="BL56" s="181" t="str">
        <f>ROWS(AT50:AT91)-SUBTOTAL(103,AT50:AT91)&amp;" "&amp;"Lignes masquées"</f>
        <v>42 Lignes masquées</v>
      </c>
      <c r="BN56" s="424"/>
      <c r="BO56" s="571" t="s">
        <v>1419</v>
      </c>
      <c r="BP56" s="5"/>
      <c r="BQ56" s="5"/>
      <c r="BR56" s="5"/>
      <c r="BS56" s="28"/>
      <c r="DX56" s="216">
        <v>1</v>
      </c>
      <c r="DY56" s="212"/>
      <c r="DZ56" s="212"/>
    </row>
    <row r="57" spans="1:130" s="32" customFormat="1" ht="24.95" customHeight="1">
      <c r="A57" s="212"/>
      <c r="B57" s="2880" t="s">
        <v>43</v>
      </c>
      <c r="C57" s="3849"/>
      <c r="D57" s="3849"/>
      <c r="E57" s="3850"/>
      <c r="F57" s="2879">
        <f t="shared" si="33"/>
        <v>0</v>
      </c>
      <c r="G57" s="235" t="str">
        <f t="shared" si="34"/>
        <v xml:space="preserve"> </v>
      </c>
      <c r="H57" s="236">
        <f t="shared" si="35"/>
        <v>0</v>
      </c>
      <c r="I57"/>
      <c r="J57" s="2882" t="s">
        <v>43</v>
      </c>
      <c r="K57" s="3849"/>
      <c r="L57" s="3849"/>
      <c r="M57" s="3850"/>
      <c r="N57" s="2883">
        <f t="shared" si="36"/>
        <v>0</v>
      </c>
      <c r="O57" s="233" t="str">
        <f t="shared" si="37"/>
        <v xml:space="preserve"> </v>
      </c>
      <c r="P57" s="234">
        <f t="shared" si="38"/>
        <v>0</v>
      </c>
      <c r="Q57" s="212"/>
      <c r="R57" s="2880" t="str">
        <f t="shared" si="4"/>
        <v>A</v>
      </c>
      <c r="S57" s="2899"/>
      <c r="T57" s="2899"/>
      <c r="U57" s="2899"/>
      <c r="V57" s="2899"/>
      <c r="W57" s="2899"/>
      <c r="X57" s="135"/>
      <c r="Y57" s="135"/>
      <c r="Z57" s="2910"/>
      <c r="AA57" s="2933"/>
      <c r="AB57" s="2934"/>
      <c r="AC57" s="2935"/>
      <c r="AD57" s="2936"/>
      <c r="AE57" s="2936"/>
      <c r="AF57" s="2936"/>
      <c r="AG57" s="2936"/>
      <c r="AH57" s="2936"/>
      <c r="AI57" s="2936"/>
      <c r="AJ57" s="2937"/>
      <c r="AK57" s="303" t="s">
        <v>108</v>
      </c>
      <c r="AL57" s="304" t="s">
        <v>109</v>
      </c>
      <c r="AM57" s="304" t="s">
        <v>110</v>
      </c>
      <c r="AN57" s="304" t="s">
        <v>111</v>
      </c>
      <c r="AO57" s="304" t="s">
        <v>112</v>
      </c>
      <c r="AP57" s="304" t="s">
        <v>113</v>
      </c>
      <c r="AQ57" s="304" t="s">
        <v>114</v>
      </c>
      <c r="AR57" s="306" t="s">
        <v>115</v>
      </c>
      <c r="AS57" s="3073"/>
      <c r="AT57" s="2910"/>
      <c r="AU57" s="2933"/>
      <c r="AV57" s="2934"/>
      <c r="AW57" s="2935"/>
      <c r="AX57" s="2936"/>
      <c r="AY57" s="2936"/>
      <c r="AZ57" s="2936"/>
      <c r="BA57" s="2936"/>
      <c r="BB57" s="2936"/>
      <c r="BC57" s="2936"/>
      <c r="BD57" s="2937"/>
      <c r="BE57" s="303" t="s">
        <v>108</v>
      </c>
      <c r="BF57" s="304" t="s">
        <v>109</v>
      </c>
      <c r="BG57" s="304" t="s">
        <v>110</v>
      </c>
      <c r="BH57" s="304" t="s">
        <v>111</v>
      </c>
      <c r="BI57" s="304" t="s">
        <v>112</v>
      </c>
      <c r="BJ57" s="304" t="s">
        <v>113</v>
      </c>
      <c r="BK57" s="304" t="s">
        <v>114</v>
      </c>
      <c r="BL57" s="306" t="s">
        <v>115</v>
      </c>
      <c r="BN57" s="569"/>
      <c r="BO57" s="570" t="s">
        <v>1933</v>
      </c>
      <c r="BP57" s="5"/>
      <c r="BQ57" s="5"/>
      <c r="BR57" s="5"/>
      <c r="BS57" s="28"/>
      <c r="DX57" s="216">
        <v>1</v>
      </c>
      <c r="DY57" s="212"/>
      <c r="DZ57" s="212"/>
    </row>
    <row r="58" spans="1:130" s="32" customFormat="1" ht="24.95" customHeight="1">
      <c r="A58" s="212"/>
      <c r="B58" s="2902">
        <f>Z73</f>
        <v>0</v>
      </c>
      <c r="C58" s="205">
        <f t="shared" ref="C58" si="44">AD63</f>
        <v>0</v>
      </c>
      <c r="D58" s="231" t="s">
        <v>733</v>
      </c>
      <c r="E58" s="231"/>
      <c r="F58" s="232"/>
      <c r="G58" s="5"/>
      <c r="H58" s="28"/>
      <c r="I58"/>
      <c r="J58" s="2902">
        <f>AT73</f>
        <v>0</v>
      </c>
      <c r="K58" s="205">
        <f>AX73</f>
        <v>0</v>
      </c>
      <c r="L58" s="231" t="s">
        <v>733</v>
      </c>
      <c r="M58" s="231"/>
      <c r="N58" s="232"/>
      <c r="O58" s="5"/>
      <c r="P58" s="28"/>
      <c r="Q58" s="212"/>
      <c r="R58" s="2902">
        <f t="shared" si="4"/>
        <v>0</v>
      </c>
      <c r="S58" s="2899"/>
      <c r="T58" s="2899"/>
      <c r="U58" s="2899"/>
      <c r="V58" s="2899"/>
      <c r="W58" s="2899"/>
      <c r="X58" s="135"/>
      <c r="Y58" s="135"/>
      <c r="Z58" s="2910"/>
      <c r="AA58" s="2918"/>
      <c r="AB58" s="2918"/>
      <c r="AC58" s="2918"/>
      <c r="AD58" s="2938"/>
      <c r="AE58" s="2842"/>
      <c r="AF58" s="2843"/>
      <c r="AG58" s="2840"/>
      <c r="AH58" s="2844"/>
      <c r="AI58" s="2844"/>
      <c r="AJ58" s="2939"/>
      <c r="AK58" s="3770" t="s">
        <v>1792</v>
      </c>
      <c r="AL58" s="3771" t="s">
        <v>1891</v>
      </c>
      <c r="AM58" s="3772" t="s">
        <v>1886</v>
      </c>
      <c r="AN58" s="3772"/>
      <c r="AO58" s="3772"/>
      <c r="AP58" s="3772"/>
      <c r="AQ58" s="3772" t="s">
        <v>1281</v>
      </c>
      <c r="AR58" s="3774" t="s">
        <v>1039</v>
      </c>
      <c r="AS58" s="3073"/>
      <c r="AT58" s="2910"/>
      <c r="AU58" s="2918"/>
      <c r="AV58" s="2918"/>
      <c r="AW58" s="2918"/>
      <c r="AX58" s="2938"/>
      <c r="AY58" s="2842"/>
      <c r="AZ58" s="2843"/>
      <c r="BA58" s="2840"/>
      <c r="BB58" s="2844"/>
      <c r="BC58" s="2844"/>
      <c r="BD58" s="2939"/>
      <c r="BE58" s="3770" t="s">
        <v>1792</v>
      </c>
      <c r="BF58" s="3771" t="s">
        <v>1891</v>
      </c>
      <c r="BG58" s="3772" t="s">
        <v>1886</v>
      </c>
      <c r="BH58" s="3772"/>
      <c r="BI58" s="3772"/>
      <c r="BJ58" s="3772"/>
      <c r="BK58" s="3772" t="s">
        <v>1281</v>
      </c>
      <c r="BL58" s="3774" t="s">
        <v>1039</v>
      </c>
      <c r="BN58" s="25"/>
      <c r="BO58" s="5" t="s">
        <v>1934</v>
      </c>
      <c r="BP58" s="5"/>
      <c r="BQ58" s="5"/>
      <c r="BR58" s="5"/>
      <c r="BS58" s="28"/>
      <c r="DX58" s="216">
        <v>1</v>
      </c>
      <c r="DY58" s="212"/>
      <c r="DZ58" s="212"/>
    </row>
    <row r="59" spans="1:130" s="32" customFormat="1" ht="24.95" customHeight="1">
      <c r="A59" s="212"/>
      <c r="B59" s="2902">
        <f t="shared" ref="B59:B67" si="45">Z74</f>
        <v>0</v>
      </c>
      <c r="C59" s="207">
        <f>AD74</f>
        <v>0</v>
      </c>
      <c r="D59" s="131">
        <f>AE74</f>
        <v>0</v>
      </c>
      <c r="E59" s="131"/>
      <c r="F59" s="131"/>
      <c r="G59" s="131"/>
      <c r="H59" s="132"/>
      <c r="I59"/>
      <c r="J59" s="2902">
        <f t="shared" ref="J59:J67" si="46">AT74</f>
        <v>0</v>
      </c>
      <c r="K59" s="205">
        <f t="shared" ref="K59:L67" si="47">AX74</f>
        <v>0</v>
      </c>
      <c r="L59" s="131">
        <f>AY74</f>
        <v>0</v>
      </c>
      <c r="M59" s="131"/>
      <c r="N59" s="131"/>
      <c r="O59" s="131"/>
      <c r="P59" s="132"/>
      <c r="Q59" s="212"/>
      <c r="R59" s="2902">
        <f t="shared" si="4"/>
        <v>0</v>
      </c>
      <c r="S59" s="2899"/>
      <c r="T59" s="2899"/>
      <c r="U59" s="2899"/>
      <c r="V59" s="2899"/>
      <c r="W59" s="2899"/>
      <c r="X59" s="135"/>
      <c r="Y59" s="135"/>
      <c r="Z59" s="2910"/>
      <c r="AA59" s="2918"/>
      <c r="AB59" s="2918"/>
      <c r="AC59" s="2918"/>
      <c r="AD59" s="2940"/>
      <c r="AE59" s="2845"/>
      <c r="AF59" s="2846"/>
      <c r="AG59" s="2841"/>
      <c r="AH59" s="2847"/>
      <c r="AI59" s="2847"/>
      <c r="AJ59" s="2941"/>
      <c r="AK59" s="3770"/>
      <c r="AL59" s="3771"/>
      <c r="AM59" s="3772"/>
      <c r="AN59" s="3772"/>
      <c r="AO59" s="3772"/>
      <c r="AP59" s="3772"/>
      <c r="AQ59" s="3773"/>
      <c r="AR59" s="3774"/>
      <c r="AS59" s="3073"/>
      <c r="AT59" s="2910"/>
      <c r="AU59" s="2918"/>
      <c r="AV59" s="2918"/>
      <c r="AW59" s="2918"/>
      <c r="AX59" s="2940"/>
      <c r="AY59" s="2845"/>
      <c r="AZ59" s="2846"/>
      <c r="BA59" s="2841"/>
      <c r="BB59" s="2847"/>
      <c r="BC59" s="2847"/>
      <c r="BD59" s="2941"/>
      <c r="BE59" s="3770"/>
      <c r="BF59" s="3771"/>
      <c r="BG59" s="3772"/>
      <c r="BH59" s="3772"/>
      <c r="BI59" s="3772"/>
      <c r="BJ59" s="3772"/>
      <c r="BK59" s="3773"/>
      <c r="BL59" s="3774"/>
      <c r="BN59" s="25"/>
      <c r="BO59" s="5" t="s">
        <v>1935</v>
      </c>
      <c r="BP59" s="5"/>
      <c r="BQ59" s="5"/>
      <c r="BR59" s="5"/>
      <c r="BS59" s="28"/>
      <c r="DX59" s="216">
        <v>1</v>
      </c>
      <c r="DY59" s="212"/>
      <c r="DZ59" s="212"/>
    </row>
    <row r="60" spans="1:130" s="32" customFormat="1" ht="24.95" customHeight="1">
      <c r="A60" s="212"/>
      <c r="B60" s="2902">
        <f t="shared" si="45"/>
        <v>0</v>
      </c>
      <c r="C60" s="207">
        <f t="shared" ref="C60:D67" si="48">AD75</f>
        <v>0</v>
      </c>
      <c r="D60" s="131">
        <f t="shared" si="48"/>
        <v>0</v>
      </c>
      <c r="E60" s="131"/>
      <c r="F60" s="131"/>
      <c r="G60" s="131"/>
      <c r="H60" s="132"/>
      <c r="I60"/>
      <c r="J60" s="2902">
        <f t="shared" si="46"/>
        <v>0</v>
      </c>
      <c r="K60" s="205">
        <f t="shared" si="47"/>
        <v>0</v>
      </c>
      <c r="L60" s="131">
        <f t="shared" si="47"/>
        <v>0</v>
      </c>
      <c r="M60" s="131"/>
      <c r="N60" s="131"/>
      <c r="O60" s="131"/>
      <c r="P60" s="132"/>
      <c r="Q60" s="212"/>
      <c r="R60" s="2902">
        <f t="shared" si="4"/>
        <v>0</v>
      </c>
      <c r="S60" s="2899"/>
      <c r="T60" s="2899"/>
      <c r="U60" s="2899"/>
      <c r="V60" s="2899"/>
      <c r="W60" s="2899"/>
      <c r="X60" s="135"/>
      <c r="Y60" s="135"/>
      <c r="Z60" s="2910"/>
      <c r="AA60" s="2918"/>
      <c r="AB60" s="2918"/>
      <c r="AC60" s="2918"/>
      <c r="AD60" s="2940"/>
      <c r="AE60" s="2942"/>
      <c r="AF60" s="2951"/>
      <c r="AG60" s="2943"/>
      <c r="AH60" s="2944"/>
      <c r="AI60" s="2945"/>
      <c r="AJ60" s="2950"/>
      <c r="AK60" s="501">
        <f>IFERROR(INDEX(BY9:DQ9, MATCH(AF60, BY8:DQ8, 0)) * AE60, 0) + IFERROR(INDEX(BY14:DQ14, MATCH(AF60, BY13:DQ13, 0)) * AE60, 0)</f>
        <v>0</v>
      </c>
      <c r="AL60" s="528">
        <f>AK60*AI60*AQ55</f>
        <v>0</v>
      </c>
      <c r="AM60" s="526">
        <f>IF(AL72=0,0,AL60/AL72)</f>
        <v>0</v>
      </c>
      <c r="AN60" s="525">
        <f>IF(AL60=0,0,IF(OR(AF60="Kg",AF60="g",AF60="demi(s)",AF60="quart(s)"),IF(ROUND(AL60,3)&gt;=1,ROUND(AL60,3)&amp;" Kg",ROUND(AL60*1000,0)&amp;" g"),IF(AF60="demi(s)",ROUND(AL60*0.5,0)&amp;" demi(s)",IF(AF60="quart(s)",ROUND(AL60*0.25,0)&amp;" quart(s)",IF(ROUND(AL60,3)&gt;=1,ROUND(AL60,3)&amp;" L",ROUND(AL60*100,0)&amp;" cl")))))</f>
        <v>0</v>
      </c>
      <c r="AO60" s="254">
        <f>AE60*AQ55</f>
        <v>0</v>
      </c>
      <c r="AP60" s="647">
        <f t="shared" ref="AP60:AQ71" si="49">AF60</f>
        <v>0</v>
      </c>
      <c r="AQ60" s="338">
        <f t="shared" si="49"/>
        <v>0</v>
      </c>
      <c r="AR60" s="284">
        <f t="shared" ref="AR60:AR71" si="50">AL60*AH60</f>
        <v>0</v>
      </c>
      <c r="AS60" s="3073"/>
      <c r="AT60" s="2910"/>
      <c r="AU60" s="2918"/>
      <c r="AV60" s="2918"/>
      <c r="AW60" s="2918"/>
      <c r="AX60" s="2940"/>
      <c r="AY60" s="2942"/>
      <c r="AZ60" s="2951"/>
      <c r="BA60" s="2943"/>
      <c r="BB60" s="2944"/>
      <c r="BC60" s="2945"/>
      <c r="BD60" s="2950"/>
      <c r="BE60" s="501">
        <f>IFERROR(INDEX(BY9:DQ9, MATCH(AZ60, BY8:DQ8, 0)) * AY60, 0) + IFERROR(INDEX(BY14:DQ14, MATCH(AZ60, BY13:DQ13, 0)) * AY60, 0)</f>
        <v>0</v>
      </c>
      <c r="BF60" s="528">
        <f>BE60*BC60*BK55</f>
        <v>0</v>
      </c>
      <c r="BG60" s="526">
        <f>IF(BF72=0,0,BF60/BF72)</f>
        <v>0</v>
      </c>
      <c r="BH60" s="525">
        <f>IF(BF60=0,0,IF(OR(AZ60="Kg",AZ60="g",AZ60="demi(s)",AZ60="quart(s)"),IF(ROUND(BF60,3)&gt;=1,ROUND(BF60,3)&amp;" Kg",ROUND(BF60*1000,0)&amp;" g"),IF(AZ60="demi(s)",ROUND(BF60*0.5,0)&amp;" demi(s)",IF(AZ60="quart(s)",ROUND(BF60*0.25,0)&amp;" quart(s)",IF(ROUND(BF60,3)&gt;=1,ROUND(BF60,3)&amp;" L",ROUND(BF60*100,0)&amp;" cl")))))</f>
        <v>0</v>
      </c>
      <c r="BI60" s="254">
        <f>AY60*BK55</f>
        <v>0</v>
      </c>
      <c r="BJ60" s="647">
        <f t="shared" ref="BJ60:BK71" si="51">AZ60</f>
        <v>0</v>
      </c>
      <c r="BK60" s="338">
        <f t="shared" si="51"/>
        <v>0</v>
      </c>
      <c r="BL60" s="284">
        <f t="shared" ref="BL60:BL71" si="52">BF60*BB60</f>
        <v>0</v>
      </c>
      <c r="BN60" s="25"/>
      <c r="BO60" s="572" t="s">
        <v>1936</v>
      </c>
      <c r="BP60" s="5"/>
      <c r="BQ60" s="5"/>
      <c r="BR60" s="5"/>
      <c r="BS60" s="28"/>
      <c r="DX60" s="216">
        <v>1</v>
      </c>
      <c r="DY60" s="212"/>
      <c r="DZ60" s="212"/>
    </row>
    <row r="61" spans="1:130" s="32" customFormat="1" ht="24.95" customHeight="1">
      <c r="A61" s="212"/>
      <c r="B61" s="2902">
        <f t="shared" si="45"/>
        <v>0</v>
      </c>
      <c r="C61" s="207">
        <f t="shared" si="48"/>
        <v>0</v>
      </c>
      <c r="D61" s="131">
        <f t="shared" si="48"/>
        <v>0</v>
      </c>
      <c r="E61" s="131"/>
      <c r="F61" s="131"/>
      <c r="G61" s="131"/>
      <c r="H61" s="132"/>
      <c r="I61"/>
      <c r="J61" s="2902">
        <f t="shared" si="46"/>
        <v>0</v>
      </c>
      <c r="K61" s="205">
        <f t="shared" si="47"/>
        <v>0</v>
      </c>
      <c r="L61" s="131">
        <f t="shared" si="47"/>
        <v>0</v>
      </c>
      <c r="M61" s="131"/>
      <c r="N61" s="131"/>
      <c r="O61" s="131"/>
      <c r="P61" s="132"/>
      <c r="Q61" s="212"/>
      <c r="R61" s="2902">
        <f t="shared" si="4"/>
        <v>0</v>
      </c>
      <c r="S61" s="2899"/>
      <c r="T61" s="2899"/>
      <c r="U61" s="2899"/>
      <c r="V61" s="2899"/>
      <c r="W61" s="2899"/>
      <c r="X61" s="135"/>
      <c r="Y61" s="135"/>
      <c r="Z61" s="2946"/>
      <c r="AA61" s="2918"/>
      <c r="AB61" s="2918"/>
      <c r="AC61" s="2918"/>
      <c r="AD61" s="2940"/>
      <c r="AE61" s="2942"/>
      <c r="AF61" s="2951"/>
      <c r="AG61" s="2947"/>
      <c r="AH61" s="2948"/>
      <c r="AI61" s="2949"/>
      <c r="AJ61" s="2950"/>
      <c r="AK61" s="501">
        <f>IFERROR(INDEX(BY9:DQ9, MATCH(AF61, BY8:DQ8, 0)) * AE61, 0) + IFERROR(INDEX(BY14:DQ14, MATCH(AF61, BY13:DQ13, 0)) * AE61, 0)</f>
        <v>0</v>
      </c>
      <c r="AL61" s="528">
        <f>AK61*AI61*AQ55</f>
        <v>0</v>
      </c>
      <c r="AM61" s="527">
        <f>IF(AL72=0,0,AL61/AL72)</f>
        <v>0</v>
      </c>
      <c r="AN61" s="241">
        <f t="shared" ref="AN61:AN71" si="53">IF(AL61=0,0,IF(OR(AF61="Kg",AF61="g",AF61="demi(s)",AF61="quart(s)"),IF(ROUND(AL61,3)&gt;=1,ROUND(AL61,3)&amp;" Kg",ROUND(AL61*1000,0)&amp;" g"),IF(AF61="demi(s)",ROUND(AL61*0.5,0)&amp;" demi(s)",IF(AF61="quart(s)",ROUND(AL61*0.25,0)&amp;" quart(s)",IF(ROUND(AL61,3)&gt;=1,ROUND(AL61,3)&amp;" L",ROUND(AL61*100,0)&amp;" cl")))))</f>
        <v>0</v>
      </c>
      <c r="AO61" s="253">
        <f>AE61*AQ55</f>
        <v>0</v>
      </c>
      <c r="AP61" s="648">
        <f t="shared" si="49"/>
        <v>0</v>
      </c>
      <c r="AQ61" s="339">
        <f t="shared" si="49"/>
        <v>0</v>
      </c>
      <c r="AR61" s="285">
        <f t="shared" si="50"/>
        <v>0</v>
      </c>
      <c r="AS61" s="3073"/>
      <c r="AT61" s="2946"/>
      <c r="AU61" s="2918"/>
      <c r="AV61" s="2918"/>
      <c r="AW61" s="2918"/>
      <c r="AX61" s="2940"/>
      <c r="AY61" s="2942"/>
      <c r="AZ61" s="2951"/>
      <c r="BA61" s="2947"/>
      <c r="BB61" s="2948"/>
      <c r="BC61" s="2949"/>
      <c r="BD61" s="2950"/>
      <c r="BE61" s="501">
        <f>IFERROR(INDEX(BY9:DQ9, MATCH(AZ61, BY8:DQ8, 0)) * AY61, 0) + IFERROR(INDEX(BY14:DQ14, MATCH(AZ61, BY13:DQ13, 0)) * AY61, 0)</f>
        <v>0</v>
      </c>
      <c r="BF61" s="528">
        <f>BE61*BC61*BK55</f>
        <v>0</v>
      </c>
      <c r="BG61" s="527">
        <f>IF(BF72=0,0,BF61/BF72)</f>
        <v>0</v>
      </c>
      <c r="BH61" s="241">
        <f t="shared" ref="BH61:BH71" si="54">IF(BF61=0,0,IF(OR(AZ61="Kg",AZ61="g",AZ61="demi(s)",AZ61="quart(s)"),IF(ROUND(BF61,3)&gt;=1,ROUND(BF61,3)&amp;" Kg",ROUND(BF61*1000,0)&amp;" g"),IF(AZ61="demi(s)",ROUND(BF61*0.5,0)&amp;" demi(s)",IF(AZ61="quart(s)",ROUND(BF61*0.25,0)&amp;" quart(s)",IF(ROUND(BF61,3)&gt;=1,ROUND(BF61,3)&amp;" L",ROUND(BF61*100,0)&amp;" cl")))))</f>
        <v>0</v>
      </c>
      <c r="BI61" s="253">
        <f>AY61*BK55</f>
        <v>0</v>
      </c>
      <c r="BJ61" s="648">
        <f t="shared" si="51"/>
        <v>0</v>
      </c>
      <c r="BK61" s="339">
        <f t="shared" si="51"/>
        <v>0</v>
      </c>
      <c r="BL61" s="285">
        <f t="shared" si="52"/>
        <v>0</v>
      </c>
      <c r="BN61" s="25"/>
      <c r="BO61" s="572" t="s">
        <v>1937</v>
      </c>
      <c r="BP61" s="5"/>
      <c r="BQ61" s="5"/>
      <c r="BR61" s="5"/>
      <c r="BS61" s="28"/>
      <c r="DX61" s="216">
        <v>1</v>
      </c>
      <c r="DY61" s="212"/>
      <c r="DZ61" s="212"/>
    </row>
    <row r="62" spans="1:130" s="32" customFormat="1" ht="24.95" customHeight="1">
      <c r="A62" s="212"/>
      <c r="B62" s="2902">
        <f t="shared" si="45"/>
        <v>0</v>
      </c>
      <c r="C62" s="207">
        <f t="shared" si="48"/>
        <v>0</v>
      </c>
      <c r="D62" s="131">
        <f t="shared" si="48"/>
        <v>0</v>
      </c>
      <c r="E62" s="131"/>
      <c r="F62" s="131"/>
      <c r="G62" s="131"/>
      <c r="H62" s="132"/>
      <c r="I62"/>
      <c r="J62" s="2902">
        <f t="shared" si="46"/>
        <v>0</v>
      </c>
      <c r="K62" s="205">
        <f t="shared" si="47"/>
        <v>0</v>
      </c>
      <c r="L62" s="131">
        <f t="shared" si="47"/>
        <v>0</v>
      </c>
      <c r="M62" s="131"/>
      <c r="N62" s="131"/>
      <c r="O62" s="131"/>
      <c r="P62" s="132"/>
      <c r="Q62" s="212"/>
      <c r="R62" s="2902">
        <f t="shared" si="4"/>
        <v>0</v>
      </c>
      <c r="S62" s="2899"/>
      <c r="T62" s="2899"/>
      <c r="U62" s="2899"/>
      <c r="V62" s="2899"/>
      <c r="W62" s="2899"/>
      <c r="X62" s="135"/>
      <c r="Y62" s="135"/>
      <c r="Z62" s="2946"/>
      <c r="AA62" s="2918"/>
      <c r="AB62" s="2918"/>
      <c r="AC62" s="2918"/>
      <c r="AD62" s="2940"/>
      <c r="AE62" s="2942"/>
      <c r="AF62" s="2951"/>
      <c r="AG62" s="2947"/>
      <c r="AH62" s="2948"/>
      <c r="AI62" s="2949"/>
      <c r="AJ62" s="2950"/>
      <c r="AK62" s="501">
        <f>IFERROR(INDEX(BY9:DQ9, MATCH(AF62, BY8:DQ8, 0)) * AE62, 0) + IFERROR(INDEX(BY14:DQ14, MATCH(AF62, BY13:DQ13, 0)) * AE62, 0)</f>
        <v>0</v>
      </c>
      <c r="AL62" s="528">
        <f>AK62*AI62*AQ55</f>
        <v>0</v>
      </c>
      <c r="AM62" s="526">
        <f>IF(AL72=0,0,AL62/AL72)</f>
        <v>0</v>
      </c>
      <c r="AN62" s="240">
        <f t="shared" si="53"/>
        <v>0</v>
      </c>
      <c r="AO62" s="254">
        <f>AE62*AQ55</f>
        <v>0</v>
      </c>
      <c r="AP62" s="647">
        <f t="shared" si="49"/>
        <v>0</v>
      </c>
      <c r="AQ62" s="337">
        <f t="shared" si="49"/>
        <v>0</v>
      </c>
      <c r="AR62" s="284">
        <f t="shared" si="50"/>
        <v>0</v>
      </c>
      <c r="AS62" s="3073"/>
      <c r="AT62" s="2946"/>
      <c r="AU62" s="2918"/>
      <c r="AV62" s="2918"/>
      <c r="AW62" s="2918"/>
      <c r="AX62" s="2940"/>
      <c r="AY62" s="2942"/>
      <c r="AZ62" s="2951"/>
      <c r="BA62" s="2947"/>
      <c r="BB62" s="2948"/>
      <c r="BC62" s="2949"/>
      <c r="BD62" s="2950"/>
      <c r="BE62" s="501">
        <f>IFERROR(INDEX(BY9:DQ9, MATCH(AZ62, BY8:DQ8, 0)) * AY62, 0) + IFERROR(INDEX(BY14:DQ14, MATCH(AZ62, BY13:DQ13, 0)) * AY62, 0)</f>
        <v>0</v>
      </c>
      <c r="BF62" s="528">
        <f>BE62*BC62*BK55</f>
        <v>0</v>
      </c>
      <c r="BG62" s="526">
        <f>IF(BF72=0,0,BF62/BF72)</f>
        <v>0</v>
      </c>
      <c r="BH62" s="240">
        <f t="shared" si="54"/>
        <v>0</v>
      </c>
      <c r="BI62" s="254">
        <f>AY62*BK55</f>
        <v>0</v>
      </c>
      <c r="BJ62" s="647">
        <f t="shared" si="51"/>
        <v>0</v>
      </c>
      <c r="BK62" s="337">
        <f t="shared" si="51"/>
        <v>0</v>
      </c>
      <c r="BL62" s="284">
        <f t="shared" si="52"/>
        <v>0</v>
      </c>
      <c r="BN62" s="25"/>
      <c r="BO62" s="5"/>
      <c r="BP62" s="5"/>
      <c r="BQ62" s="5"/>
      <c r="BR62" s="5"/>
      <c r="BS62" s="28"/>
      <c r="DX62" s="216">
        <v>1</v>
      </c>
      <c r="DY62" s="212"/>
      <c r="DZ62" s="212"/>
    </row>
    <row r="63" spans="1:130" s="32" customFormat="1" ht="24.95" customHeight="1">
      <c r="A63" s="212"/>
      <c r="B63" s="2902">
        <f t="shared" si="45"/>
        <v>0</v>
      </c>
      <c r="C63" s="207">
        <f t="shared" si="48"/>
        <v>0</v>
      </c>
      <c r="D63" s="131">
        <f t="shared" si="48"/>
        <v>0</v>
      </c>
      <c r="E63" s="131"/>
      <c r="F63" s="131"/>
      <c r="G63" s="131"/>
      <c r="H63" s="132"/>
      <c r="I63"/>
      <c r="J63" s="2902">
        <f t="shared" si="46"/>
        <v>0</v>
      </c>
      <c r="K63" s="205">
        <f t="shared" si="47"/>
        <v>0</v>
      </c>
      <c r="L63" s="131">
        <f t="shared" si="47"/>
        <v>0</v>
      </c>
      <c r="M63" s="131"/>
      <c r="N63" s="131"/>
      <c r="O63" s="131"/>
      <c r="P63" s="132"/>
      <c r="Q63" s="212"/>
      <c r="R63" s="2902">
        <f t="shared" si="4"/>
        <v>0</v>
      </c>
      <c r="S63" s="2899"/>
      <c r="T63" s="2899"/>
      <c r="U63" s="2899"/>
      <c r="V63" s="2899"/>
      <c r="W63" s="2899"/>
      <c r="X63" s="135"/>
      <c r="Y63" s="135"/>
      <c r="Z63" s="2946"/>
      <c r="AA63" s="2918"/>
      <c r="AB63" s="2918"/>
      <c r="AC63" s="2918"/>
      <c r="AD63" s="2940"/>
      <c r="AE63" s="2942"/>
      <c r="AF63" s="2951"/>
      <c r="AG63" s="2947"/>
      <c r="AH63" s="2948"/>
      <c r="AI63" s="2949"/>
      <c r="AJ63" s="2950"/>
      <c r="AK63" s="501">
        <f>IFERROR(INDEX(BY9:DQ9, MATCH(AF63, BY8:DQ8, 0)) * AE63, 0) + IFERROR(INDEX(BY14:DQ14, MATCH(AF63, BY13:DQ13, 0)) * AE63, 0)</f>
        <v>0</v>
      </c>
      <c r="AL63" s="528">
        <f>AK63*AI63*AQ55</f>
        <v>0</v>
      </c>
      <c r="AM63" s="527">
        <f>IF(AL72=0,0,AL63/AL72)</f>
        <v>0</v>
      </c>
      <c r="AN63" s="241">
        <f t="shared" si="53"/>
        <v>0</v>
      </c>
      <c r="AO63" s="253">
        <f>AE63*AQ55</f>
        <v>0</v>
      </c>
      <c r="AP63" s="648">
        <f t="shared" si="49"/>
        <v>0</v>
      </c>
      <c r="AQ63" s="339">
        <f t="shared" si="49"/>
        <v>0</v>
      </c>
      <c r="AR63" s="285">
        <f t="shared" si="50"/>
        <v>0</v>
      </c>
      <c r="AS63" s="3073"/>
      <c r="AT63" s="2946"/>
      <c r="AU63" s="2918"/>
      <c r="AV63" s="2918"/>
      <c r="AW63" s="2918"/>
      <c r="AX63" s="2940"/>
      <c r="AY63" s="2942"/>
      <c r="AZ63" s="2951"/>
      <c r="BA63" s="2947"/>
      <c r="BB63" s="2948"/>
      <c r="BC63" s="2949"/>
      <c r="BD63" s="2950"/>
      <c r="BE63" s="501">
        <f>IFERROR(INDEX(BY9:DQ9, MATCH(AZ63, BY8:DQ8, 0)) * AY63, 0) + IFERROR(INDEX(BY14:DQ14, MATCH(AZ63, BY13:DQ13, 0)) * AY63, 0)</f>
        <v>0</v>
      </c>
      <c r="BF63" s="528">
        <f>BE63*BC63*BK55</f>
        <v>0</v>
      </c>
      <c r="BG63" s="527">
        <f>IF(BF72=0,0,BF63/BF72)</f>
        <v>0</v>
      </c>
      <c r="BH63" s="241">
        <f t="shared" si="54"/>
        <v>0</v>
      </c>
      <c r="BI63" s="253">
        <f>AY63*BK55</f>
        <v>0</v>
      </c>
      <c r="BJ63" s="648">
        <f t="shared" si="51"/>
        <v>0</v>
      </c>
      <c r="BK63" s="339">
        <f t="shared" si="51"/>
        <v>0</v>
      </c>
      <c r="BL63" s="285">
        <f t="shared" si="52"/>
        <v>0</v>
      </c>
      <c r="BN63" s="25"/>
      <c r="BO63" s="5" t="s">
        <v>1881</v>
      </c>
      <c r="BP63" s="5"/>
      <c r="BQ63" s="5"/>
      <c r="BR63" s="5"/>
      <c r="BS63" s="28"/>
      <c r="DX63" s="216">
        <v>1</v>
      </c>
      <c r="DY63" s="212"/>
      <c r="DZ63" s="212"/>
    </row>
    <row r="64" spans="1:130" s="32" customFormat="1" ht="24.95" customHeight="1">
      <c r="A64" s="212"/>
      <c r="B64" s="2902">
        <f t="shared" si="45"/>
        <v>0</v>
      </c>
      <c r="C64" s="207">
        <f t="shared" si="48"/>
        <v>0</v>
      </c>
      <c r="D64" s="131">
        <f t="shared" si="48"/>
        <v>0</v>
      </c>
      <c r="E64" s="131"/>
      <c r="F64" s="131"/>
      <c r="G64" s="131"/>
      <c r="H64" s="132"/>
      <c r="I64"/>
      <c r="J64" s="2902">
        <f t="shared" si="46"/>
        <v>0</v>
      </c>
      <c r="K64" s="205">
        <f t="shared" si="47"/>
        <v>0</v>
      </c>
      <c r="L64" s="131">
        <f t="shared" si="47"/>
        <v>0</v>
      </c>
      <c r="M64" s="131"/>
      <c r="N64" s="131"/>
      <c r="O64" s="131"/>
      <c r="P64" s="132"/>
      <c r="Q64" s="212"/>
      <c r="R64" s="2902">
        <f t="shared" si="4"/>
        <v>0</v>
      </c>
      <c r="S64" s="2899"/>
      <c r="T64" s="2899"/>
      <c r="U64" s="2899"/>
      <c r="V64" s="2899"/>
      <c r="W64" s="2899"/>
      <c r="X64" s="135"/>
      <c r="Y64" s="135"/>
      <c r="Z64" s="2946"/>
      <c r="AA64" s="2918"/>
      <c r="AB64" s="2918"/>
      <c r="AC64" s="2918"/>
      <c r="AD64" s="2940"/>
      <c r="AE64" s="2942"/>
      <c r="AF64" s="2951"/>
      <c r="AG64" s="2947"/>
      <c r="AH64" s="2948"/>
      <c r="AI64" s="2949"/>
      <c r="AJ64" s="2950"/>
      <c r="AK64" s="501">
        <f>IFERROR(INDEX(BY9:DQ9, MATCH(AF64, BY8:DQ8, 0)) * AE64, 0) + IFERROR(INDEX(BY14:DQ14, MATCH(AF64, BY13:DQ13, 0)) * AE64, 0)</f>
        <v>0</v>
      </c>
      <c r="AL64" s="528">
        <f>AK64*AI64*AQ55</f>
        <v>0</v>
      </c>
      <c r="AM64" s="526">
        <f>IF(AL72=0,0,AL64/AL72)</f>
        <v>0</v>
      </c>
      <c r="AN64" s="240">
        <f t="shared" si="53"/>
        <v>0</v>
      </c>
      <c r="AO64" s="254">
        <f>AE64*AQ55</f>
        <v>0</v>
      </c>
      <c r="AP64" s="647">
        <f t="shared" si="49"/>
        <v>0</v>
      </c>
      <c r="AQ64" s="337">
        <f t="shared" si="49"/>
        <v>0</v>
      </c>
      <c r="AR64" s="284">
        <f t="shared" si="50"/>
        <v>0</v>
      </c>
      <c r="AS64" s="3073"/>
      <c r="AT64" s="2946"/>
      <c r="AU64" s="2918"/>
      <c r="AV64" s="2918"/>
      <c r="AW64" s="2918"/>
      <c r="AX64" s="2940"/>
      <c r="AY64" s="2942"/>
      <c r="AZ64" s="2951"/>
      <c r="BA64" s="2947"/>
      <c r="BB64" s="2948"/>
      <c r="BC64" s="2949"/>
      <c r="BD64" s="2950"/>
      <c r="BE64" s="501">
        <f>IFERROR(INDEX(BY9:DQ9, MATCH(AZ64, BY8:DQ8, 0)) * AY64, 0) + IFERROR(INDEX(BY14:DQ14, MATCH(AZ64, BY13:DQ13, 0)) * AY64, 0)</f>
        <v>0</v>
      </c>
      <c r="BF64" s="528">
        <f>BE64*BC64*BK55</f>
        <v>0</v>
      </c>
      <c r="BG64" s="526">
        <f>IF(BF72=0,0,BF64/BF72)</f>
        <v>0</v>
      </c>
      <c r="BH64" s="240">
        <f t="shared" si="54"/>
        <v>0</v>
      </c>
      <c r="BI64" s="254">
        <f>AY64*BK55</f>
        <v>0</v>
      </c>
      <c r="BJ64" s="647">
        <f t="shared" si="51"/>
        <v>0</v>
      </c>
      <c r="BK64" s="337">
        <f t="shared" si="51"/>
        <v>0</v>
      </c>
      <c r="BL64" s="284">
        <f t="shared" si="52"/>
        <v>0</v>
      </c>
      <c r="BN64" s="25"/>
      <c r="BO64" s="5" t="s">
        <v>1955</v>
      </c>
      <c r="BP64" s="5"/>
      <c r="BQ64" s="5"/>
      <c r="BR64" s="5"/>
      <c r="BS64" s="28"/>
      <c r="DX64" s="216">
        <v>1</v>
      </c>
      <c r="DY64" s="212"/>
      <c r="DZ64" s="212"/>
    </row>
    <row r="65" spans="1:130" s="32" customFormat="1" ht="24.95" customHeight="1">
      <c r="A65" s="212"/>
      <c r="B65" s="2902">
        <f t="shared" si="45"/>
        <v>0</v>
      </c>
      <c r="C65" s="207">
        <f t="shared" si="48"/>
        <v>0</v>
      </c>
      <c r="D65" s="131">
        <f t="shared" si="48"/>
        <v>0</v>
      </c>
      <c r="E65" s="131"/>
      <c r="F65" s="131"/>
      <c r="G65" s="131"/>
      <c r="H65" s="132"/>
      <c r="I65"/>
      <c r="J65" s="2902">
        <f t="shared" si="46"/>
        <v>0</v>
      </c>
      <c r="K65" s="205">
        <f t="shared" si="47"/>
        <v>0</v>
      </c>
      <c r="L65" s="131">
        <f t="shared" si="47"/>
        <v>0</v>
      </c>
      <c r="M65" s="131"/>
      <c r="N65" s="131"/>
      <c r="O65" s="131"/>
      <c r="P65" s="132"/>
      <c r="Q65" s="212"/>
      <c r="R65" s="2902">
        <f t="shared" si="4"/>
        <v>0</v>
      </c>
      <c r="S65" s="2899"/>
      <c r="T65" s="2899"/>
      <c r="U65" s="2899"/>
      <c r="V65" s="2899"/>
      <c r="W65" s="2899"/>
      <c r="X65" s="135"/>
      <c r="Y65" s="135"/>
      <c r="Z65" s="2946"/>
      <c r="AA65" s="2918"/>
      <c r="AB65" s="2918"/>
      <c r="AC65" s="2918"/>
      <c r="AD65" s="2940"/>
      <c r="AE65" s="2942"/>
      <c r="AF65" s="2951"/>
      <c r="AG65" s="2947"/>
      <c r="AH65" s="2948"/>
      <c r="AI65" s="2949"/>
      <c r="AJ65" s="2950"/>
      <c r="AK65" s="501">
        <f>IFERROR(INDEX(BY9:DQ9, MATCH(AF65, BY8:DQ8, 0)) * AE65, 0) + IFERROR(INDEX(BY14:DQ14, MATCH(AF65, BY13:DQ13, 0)) * AE65, 0)</f>
        <v>0</v>
      </c>
      <c r="AL65" s="528">
        <f>AK65*AI65*AQ55</f>
        <v>0</v>
      </c>
      <c r="AM65" s="527">
        <f>IF(AL72=0,0,AL65/AL72)</f>
        <v>0</v>
      </c>
      <c r="AN65" s="241">
        <f t="shared" si="53"/>
        <v>0</v>
      </c>
      <c r="AO65" s="253">
        <f>AE65*AQ55</f>
        <v>0</v>
      </c>
      <c r="AP65" s="648">
        <f t="shared" si="49"/>
        <v>0</v>
      </c>
      <c r="AQ65" s="339">
        <f t="shared" si="49"/>
        <v>0</v>
      </c>
      <c r="AR65" s="285">
        <f t="shared" si="50"/>
        <v>0</v>
      </c>
      <c r="AS65" s="3073"/>
      <c r="AT65" s="2946"/>
      <c r="AU65" s="2918"/>
      <c r="AV65" s="2918"/>
      <c r="AW65" s="2918"/>
      <c r="AX65" s="2940"/>
      <c r="AY65" s="2942"/>
      <c r="AZ65" s="2951"/>
      <c r="BA65" s="2947"/>
      <c r="BB65" s="2948"/>
      <c r="BC65" s="2949"/>
      <c r="BD65" s="2950"/>
      <c r="BE65" s="501">
        <f>IFERROR(INDEX(BY9:DQ9, MATCH(AZ65, BY8:DQ8, 0)) * AY65, 0) + IFERROR(INDEX(BY14:DQ14, MATCH(AZ65, BY13:DQ13, 0)) * AY65, 0)</f>
        <v>0</v>
      </c>
      <c r="BF65" s="528">
        <f>BE65*BC65*BK55</f>
        <v>0</v>
      </c>
      <c r="BG65" s="527">
        <f>IF(BF72=0,0,BF65/BF72)</f>
        <v>0</v>
      </c>
      <c r="BH65" s="241">
        <f t="shared" si="54"/>
        <v>0</v>
      </c>
      <c r="BI65" s="253">
        <f>AY65*BK55</f>
        <v>0</v>
      </c>
      <c r="BJ65" s="648">
        <f t="shared" si="51"/>
        <v>0</v>
      </c>
      <c r="BK65" s="339">
        <f t="shared" si="51"/>
        <v>0</v>
      </c>
      <c r="BL65" s="285">
        <f t="shared" si="52"/>
        <v>0</v>
      </c>
      <c r="BN65" s="25"/>
      <c r="BO65" s="5" t="s">
        <v>1956</v>
      </c>
      <c r="BP65" s="5"/>
      <c r="BQ65" s="5"/>
      <c r="BR65" s="5"/>
      <c r="BS65" s="28"/>
      <c r="DX65" s="216">
        <v>1</v>
      </c>
      <c r="DY65" s="212"/>
      <c r="DZ65" s="212"/>
    </row>
    <row r="66" spans="1:130" s="32" customFormat="1" ht="24.95" customHeight="1">
      <c r="A66" s="212"/>
      <c r="B66" s="2902">
        <f t="shared" si="45"/>
        <v>0</v>
      </c>
      <c r="C66" s="207">
        <f t="shared" si="48"/>
        <v>0</v>
      </c>
      <c r="D66" s="131">
        <f t="shared" si="48"/>
        <v>0</v>
      </c>
      <c r="E66" s="131"/>
      <c r="F66" s="131"/>
      <c r="G66" s="131"/>
      <c r="H66" s="132"/>
      <c r="I66"/>
      <c r="J66" s="2902">
        <f t="shared" si="46"/>
        <v>0</v>
      </c>
      <c r="K66" s="205">
        <f t="shared" si="47"/>
        <v>0</v>
      </c>
      <c r="L66" s="131">
        <f t="shared" si="47"/>
        <v>0</v>
      </c>
      <c r="M66" s="131"/>
      <c r="N66" s="131"/>
      <c r="O66" s="131"/>
      <c r="P66" s="132"/>
      <c r="Q66" s="212"/>
      <c r="R66" s="2902">
        <f t="shared" si="4"/>
        <v>0</v>
      </c>
      <c r="S66" s="2899"/>
      <c r="T66" s="2899"/>
      <c r="U66" s="2899"/>
      <c r="V66" s="2899"/>
      <c r="W66" s="2899"/>
      <c r="X66" s="135"/>
      <c r="Y66" s="135"/>
      <c r="Z66" s="2946"/>
      <c r="AA66" s="2918"/>
      <c r="AB66" s="2918"/>
      <c r="AC66" s="2918"/>
      <c r="AD66" s="2940"/>
      <c r="AE66" s="2942"/>
      <c r="AF66" s="2951"/>
      <c r="AG66" s="2947"/>
      <c r="AH66" s="2948"/>
      <c r="AI66" s="2949"/>
      <c r="AJ66" s="2950"/>
      <c r="AK66" s="501">
        <f>IFERROR(INDEX(BY9:DQ9, MATCH(AF66, BY8:DQ8, 0)) * AE66, 0) + IFERROR(INDEX(BY14:DQ14, MATCH(AF66, BY13:DQ13, 0)) * AE66, 0)</f>
        <v>0</v>
      </c>
      <c r="AL66" s="528">
        <f>AK66*AI66*AQ55</f>
        <v>0</v>
      </c>
      <c r="AM66" s="526">
        <f>IF(AL72=0,0,AL66/AL72)</f>
        <v>0</v>
      </c>
      <c r="AN66" s="240">
        <f t="shared" si="53"/>
        <v>0</v>
      </c>
      <c r="AO66" s="254">
        <f>AE66*AQ55</f>
        <v>0</v>
      </c>
      <c r="AP66" s="647">
        <f t="shared" si="49"/>
        <v>0</v>
      </c>
      <c r="AQ66" s="337">
        <f t="shared" si="49"/>
        <v>0</v>
      </c>
      <c r="AR66" s="284">
        <f t="shared" si="50"/>
        <v>0</v>
      </c>
      <c r="AS66" s="3073"/>
      <c r="AT66" s="2946"/>
      <c r="AU66" s="2918"/>
      <c r="AV66" s="2918"/>
      <c r="AW66" s="2918"/>
      <c r="AX66" s="2940"/>
      <c r="AY66" s="2942"/>
      <c r="AZ66" s="2951"/>
      <c r="BA66" s="2947"/>
      <c r="BB66" s="2948"/>
      <c r="BC66" s="2949"/>
      <c r="BD66" s="2950"/>
      <c r="BE66" s="501">
        <f>IFERROR(INDEX(BY9:DQ9, MATCH(AZ66, BY8:DQ8, 0)) * AY66, 0) + IFERROR(INDEX(BY14:DQ14, MATCH(AZ66, BY13:DQ13, 0)) * AY66, 0)</f>
        <v>0</v>
      </c>
      <c r="BF66" s="528">
        <f>BE66*BC66*BK55</f>
        <v>0</v>
      </c>
      <c r="BG66" s="526">
        <f>IF(BF72=0,0,BF66/BF72)</f>
        <v>0</v>
      </c>
      <c r="BH66" s="240">
        <f t="shared" si="54"/>
        <v>0</v>
      </c>
      <c r="BI66" s="254">
        <f>AY66*BK55</f>
        <v>0</v>
      </c>
      <c r="BJ66" s="647">
        <f t="shared" si="51"/>
        <v>0</v>
      </c>
      <c r="BK66" s="337">
        <f t="shared" si="51"/>
        <v>0</v>
      </c>
      <c r="BL66" s="284">
        <f t="shared" si="52"/>
        <v>0</v>
      </c>
      <c r="BN66" s="25"/>
      <c r="BO66" s="5" t="s">
        <v>1957</v>
      </c>
      <c r="BP66" s="5"/>
      <c r="BQ66" s="5"/>
      <c r="BR66" s="5"/>
      <c r="BS66" s="28"/>
      <c r="DX66" s="216">
        <v>1</v>
      </c>
      <c r="DY66" s="212"/>
      <c r="DZ66" s="212"/>
    </row>
    <row r="67" spans="1:130" s="32" customFormat="1" ht="24.95" customHeight="1">
      <c r="A67" s="212"/>
      <c r="B67" s="2902">
        <f t="shared" si="45"/>
        <v>0</v>
      </c>
      <c r="C67" s="207">
        <f t="shared" si="48"/>
        <v>0</v>
      </c>
      <c r="D67" s="131">
        <f t="shared" si="48"/>
        <v>0</v>
      </c>
      <c r="E67" s="131"/>
      <c r="F67" s="131"/>
      <c r="G67" s="131"/>
      <c r="H67" s="132"/>
      <c r="I67"/>
      <c r="J67" s="2902">
        <f t="shared" si="46"/>
        <v>0</v>
      </c>
      <c r="K67" s="205">
        <f t="shared" si="47"/>
        <v>0</v>
      </c>
      <c r="L67" s="131">
        <f t="shared" si="47"/>
        <v>0</v>
      </c>
      <c r="M67" s="131"/>
      <c r="N67" s="131"/>
      <c r="O67" s="131"/>
      <c r="P67" s="132"/>
      <c r="Q67" s="212"/>
      <c r="R67" s="2902">
        <f t="shared" si="4"/>
        <v>0</v>
      </c>
      <c r="S67" s="2899"/>
      <c r="T67" s="2899"/>
      <c r="U67" s="2899"/>
      <c r="V67" s="2899"/>
      <c r="W67" s="2899"/>
      <c r="X67" s="135"/>
      <c r="Y67" s="135"/>
      <c r="Z67" s="2946"/>
      <c r="AA67" s="2918"/>
      <c r="AB67" s="2918"/>
      <c r="AC67" s="2918"/>
      <c r="AD67" s="2940"/>
      <c r="AE67" s="2942"/>
      <c r="AF67" s="2951"/>
      <c r="AG67" s="2947"/>
      <c r="AH67" s="2948"/>
      <c r="AI67" s="2949"/>
      <c r="AJ67" s="2950"/>
      <c r="AK67" s="501">
        <f>IFERROR(INDEX(BY9:DQ9, MATCH(AF67, BY8:DQ8, 0)) * AE67, 0) + IFERROR(INDEX(BY14:DQ14, MATCH(AF67, BY13:DQ13, 0)) * AE67, 0)</f>
        <v>0</v>
      </c>
      <c r="AL67" s="528">
        <f>AK67*AI67*AQ55</f>
        <v>0</v>
      </c>
      <c r="AM67" s="527">
        <f>IF(AL72=0,0,AL67/AL72)</f>
        <v>0</v>
      </c>
      <c r="AN67" s="241">
        <f t="shared" si="53"/>
        <v>0</v>
      </c>
      <c r="AO67" s="253">
        <f>AE67*AQ55</f>
        <v>0</v>
      </c>
      <c r="AP67" s="648">
        <f t="shared" si="49"/>
        <v>0</v>
      </c>
      <c r="AQ67" s="339">
        <f t="shared" si="49"/>
        <v>0</v>
      </c>
      <c r="AR67" s="285">
        <f t="shared" si="50"/>
        <v>0</v>
      </c>
      <c r="AS67" s="3073"/>
      <c r="AT67" s="2946"/>
      <c r="AU67" s="2918"/>
      <c r="AV67" s="2918"/>
      <c r="AW67" s="2918"/>
      <c r="AX67" s="2940"/>
      <c r="AY67" s="2942"/>
      <c r="AZ67" s="2951"/>
      <c r="BA67" s="2947"/>
      <c r="BB67" s="2948"/>
      <c r="BC67" s="2949"/>
      <c r="BD67" s="2950"/>
      <c r="BE67" s="501">
        <f>IFERROR(INDEX(BY9:DQ9, MATCH(AZ67, BY8:DQ8, 0)) * AY67, 0) + IFERROR(INDEX(BY14:DQ14, MATCH(AZ67, BY13:DQ13, 0)) * AY67, 0)</f>
        <v>0</v>
      </c>
      <c r="BF67" s="528">
        <f>BE67*BC67*BK55</f>
        <v>0</v>
      </c>
      <c r="BG67" s="527">
        <f>IF(BF72=0,0,BF67/BF72)</f>
        <v>0</v>
      </c>
      <c r="BH67" s="241">
        <f t="shared" si="54"/>
        <v>0</v>
      </c>
      <c r="BI67" s="253">
        <f>AY67*BK55</f>
        <v>0</v>
      </c>
      <c r="BJ67" s="648">
        <f t="shared" si="51"/>
        <v>0</v>
      </c>
      <c r="BK67" s="339">
        <f t="shared" si="51"/>
        <v>0</v>
      </c>
      <c r="BL67" s="285">
        <f t="shared" si="52"/>
        <v>0</v>
      </c>
      <c r="BN67" s="25"/>
      <c r="BO67" s="5" t="s">
        <v>1958</v>
      </c>
      <c r="BP67" s="5"/>
      <c r="BQ67" s="5"/>
      <c r="BR67" s="5"/>
      <c r="BS67" s="28"/>
      <c r="DX67" s="216">
        <v>1</v>
      </c>
      <c r="DY67" s="212"/>
      <c r="DZ67" s="212"/>
    </row>
    <row r="68" spans="1:130" s="32" customFormat="1" ht="24.95" customHeight="1">
      <c r="A68" s="212"/>
      <c r="B68" s="2880" t="s">
        <v>43</v>
      </c>
      <c r="C68" s="2871" t="s">
        <v>736</v>
      </c>
      <c r="D68" s="387">
        <f>AE83</f>
        <v>0</v>
      </c>
      <c r="E68" s="43"/>
      <c r="F68" s="133"/>
      <c r="G68" s="133"/>
      <c r="H68" s="134"/>
      <c r="I68" t="s">
        <v>28</v>
      </c>
      <c r="J68" s="2882" t="s">
        <v>43</v>
      </c>
      <c r="K68" s="2871" t="s">
        <v>736</v>
      </c>
      <c r="L68" s="387">
        <f>AY83</f>
        <v>0</v>
      </c>
      <c r="M68" s="43"/>
      <c r="N68" s="133"/>
      <c r="O68" s="133"/>
      <c r="P68" s="134"/>
      <c r="Q68" t="s">
        <v>28</v>
      </c>
      <c r="R68" s="2880" t="str">
        <f t="shared" si="4"/>
        <v>A</v>
      </c>
      <c r="S68" s="2899"/>
      <c r="T68" s="2899"/>
      <c r="U68" s="2899"/>
      <c r="V68" s="2899"/>
      <c r="W68" s="2899"/>
      <c r="X68" s="135"/>
      <c r="Y68" s="135"/>
      <c r="Z68" s="2946"/>
      <c r="AA68" s="2918"/>
      <c r="AB68" s="2918"/>
      <c r="AC68" s="2918"/>
      <c r="AD68" s="2940"/>
      <c r="AE68" s="2942"/>
      <c r="AF68" s="2951"/>
      <c r="AG68" s="2947"/>
      <c r="AH68" s="2948"/>
      <c r="AI68" s="2949"/>
      <c r="AJ68" s="2950"/>
      <c r="AK68" s="501">
        <f>IFERROR(INDEX(BY9:DQ9, MATCH(AF68, BY8:DQ8, 0)) * AE68, 0) + IFERROR(INDEX(BY14:DQ14, MATCH(AF68, BY13:DQ13, 0)) * AE68, 0)</f>
        <v>0</v>
      </c>
      <c r="AL68" s="528">
        <f>AK68*AI68*AQ55</f>
        <v>0</v>
      </c>
      <c r="AM68" s="526">
        <f>IF(AL72=0,0,AL68/AL72)</f>
        <v>0</v>
      </c>
      <c r="AN68" s="240">
        <f t="shared" si="53"/>
        <v>0</v>
      </c>
      <c r="AO68" s="254">
        <f>AE68*AQ55</f>
        <v>0</v>
      </c>
      <c r="AP68" s="647">
        <f t="shared" si="49"/>
        <v>0</v>
      </c>
      <c r="AQ68" s="337">
        <f t="shared" si="49"/>
        <v>0</v>
      </c>
      <c r="AR68" s="284">
        <f t="shared" si="50"/>
        <v>0</v>
      </c>
      <c r="AS68" s="3073"/>
      <c r="AT68" s="2946"/>
      <c r="AU68" s="2918"/>
      <c r="AV68" s="2918"/>
      <c r="AW68" s="2918"/>
      <c r="AX68" s="2940"/>
      <c r="AY68" s="2942"/>
      <c r="AZ68" s="2951"/>
      <c r="BA68" s="2947"/>
      <c r="BB68" s="2948"/>
      <c r="BC68" s="2949"/>
      <c r="BD68" s="2950"/>
      <c r="BE68" s="501">
        <f>IFERROR(INDEX(BY9:DQ9, MATCH(AZ68, BY8:DQ8, 0)) * AY68, 0) + IFERROR(INDEX(BY14:DQ14, MATCH(AZ68, BY13:DQ13, 0)) * AY68, 0)</f>
        <v>0</v>
      </c>
      <c r="BF68" s="528">
        <f>BE68*BC68*BK55</f>
        <v>0</v>
      </c>
      <c r="BG68" s="526">
        <f>IF(BF72=0,0,BF68/BF72)</f>
        <v>0</v>
      </c>
      <c r="BH68" s="240">
        <f t="shared" si="54"/>
        <v>0</v>
      </c>
      <c r="BI68" s="254">
        <f>AY68*BK55</f>
        <v>0</v>
      </c>
      <c r="BJ68" s="647">
        <f t="shared" si="51"/>
        <v>0</v>
      </c>
      <c r="BK68" s="337">
        <f t="shared" si="51"/>
        <v>0</v>
      </c>
      <c r="BL68" s="284">
        <f t="shared" si="52"/>
        <v>0</v>
      </c>
      <c r="BN68" s="25"/>
      <c r="BO68" s="5"/>
      <c r="BP68" s="5"/>
      <c r="BQ68" s="5"/>
      <c r="BR68" s="5"/>
      <c r="BS68" s="28"/>
      <c r="DX68" s="216">
        <v>1</v>
      </c>
      <c r="DY68" s="212"/>
      <c r="DZ68" s="212"/>
    </row>
    <row r="69" spans="1:130" s="57" customFormat="1" ht="24.95" customHeight="1">
      <c r="A69" s="212"/>
      <c r="B69" s="2880" t="s">
        <v>43</v>
      </c>
      <c r="C69" s="2871" t="s">
        <v>738</v>
      </c>
      <c r="D69" s="387">
        <f>AE85</f>
        <v>0</v>
      </c>
      <c r="E69" s="43"/>
      <c r="F69" s="133"/>
      <c r="G69" s="133"/>
      <c r="H69" s="134"/>
      <c r="I69" t="s">
        <v>28</v>
      </c>
      <c r="J69" s="2882" t="s">
        <v>43</v>
      </c>
      <c r="K69" s="2871" t="s">
        <v>738</v>
      </c>
      <c r="L69" s="387">
        <f>AY85</f>
        <v>0</v>
      </c>
      <c r="M69" s="43"/>
      <c r="N69" s="133"/>
      <c r="O69" s="133"/>
      <c r="P69" s="134"/>
      <c r="Q69" t="s">
        <v>28</v>
      </c>
      <c r="R69" s="2880" t="str">
        <f t="shared" si="4"/>
        <v>A</v>
      </c>
      <c r="S69" s="2899"/>
      <c r="T69" s="2899"/>
      <c r="U69" s="2899"/>
      <c r="V69" s="2899"/>
      <c r="W69" s="2899"/>
      <c r="X69" s="135"/>
      <c r="Y69" s="135"/>
      <c r="Z69" s="2946"/>
      <c r="AA69" s="2918"/>
      <c r="AB69" s="2918"/>
      <c r="AC69" s="2918"/>
      <c r="AD69" s="2940"/>
      <c r="AE69" s="2942"/>
      <c r="AF69" s="2951"/>
      <c r="AG69" s="2947"/>
      <c r="AH69" s="2948"/>
      <c r="AI69" s="2949"/>
      <c r="AJ69" s="2950"/>
      <c r="AK69" s="501">
        <f>IFERROR(INDEX(BY9:DQ9, MATCH(AF69, BY8:DQ8, 0)) * AE69, 0) + IFERROR(INDEX(BY14:DQ14, MATCH(AF69, BY13:DQ13, 0)) * AE69, 0)</f>
        <v>0</v>
      </c>
      <c r="AL69" s="528">
        <f>AK69*AI69*AQ55</f>
        <v>0</v>
      </c>
      <c r="AM69" s="527">
        <f>IF(AL72=0,0,AL69/AL72)</f>
        <v>0</v>
      </c>
      <c r="AN69" s="241">
        <f t="shared" si="53"/>
        <v>0</v>
      </c>
      <c r="AO69" s="253">
        <f>AE69*AQ55</f>
        <v>0</v>
      </c>
      <c r="AP69" s="648">
        <f t="shared" si="49"/>
        <v>0</v>
      </c>
      <c r="AQ69" s="339">
        <f t="shared" si="49"/>
        <v>0</v>
      </c>
      <c r="AR69" s="285">
        <f t="shared" si="50"/>
        <v>0</v>
      </c>
      <c r="AS69" s="3073"/>
      <c r="AT69" s="2946"/>
      <c r="AU69" s="2918"/>
      <c r="AV69" s="2918"/>
      <c r="AW69" s="2918"/>
      <c r="AX69" s="2940"/>
      <c r="AY69" s="2942"/>
      <c r="AZ69" s="2951"/>
      <c r="BA69" s="2947"/>
      <c r="BB69" s="2948"/>
      <c r="BC69" s="2949"/>
      <c r="BD69" s="2950"/>
      <c r="BE69" s="501">
        <f>IFERROR(INDEX(BY9:DQ9, MATCH(AZ69, BY8:DQ8, 0)) * AY69, 0) + IFERROR(INDEX(BY14:DQ14, MATCH(AZ69, BY13:DQ13, 0)) * AY69, 0)</f>
        <v>0</v>
      </c>
      <c r="BF69" s="528">
        <f>BE69*BC69*BK55</f>
        <v>0</v>
      </c>
      <c r="BG69" s="527">
        <f>IF(BF72=0,0,BF69/BF72)</f>
        <v>0</v>
      </c>
      <c r="BH69" s="241">
        <f t="shared" si="54"/>
        <v>0</v>
      </c>
      <c r="BI69" s="253">
        <f>AY69*BK55</f>
        <v>0</v>
      </c>
      <c r="BJ69" s="648">
        <f t="shared" si="51"/>
        <v>0</v>
      </c>
      <c r="BK69" s="339">
        <f t="shared" si="51"/>
        <v>0</v>
      </c>
      <c r="BL69" s="285">
        <f t="shared" si="52"/>
        <v>0</v>
      </c>
      <c r="BN69" s="456"/>
      <c r="BO69" s="457"/>
      <c r="BP69" s="457"/>
      <c r="BQ69" s="457"/>
      <c r="BR69" s="457"/>
      <c r="BS69" s="458"/>
      <c r="DX69" s="216">
        <v>1</v>
      </c>
      <c r="DY69" s="212"/>
      <c r="DZ69" s="212"/>
    </row>
    <row r="70" spans="1:130" s="57" customFormat="1" ht="24.95" customHeight="1" thickBot="1">
      <c r="A70" s="212"/>
      <c r="B70" s="2880" t="s">
        <v>43</v>
      </c>
      <c r="C70" s="2871" t="s">
        <v>737</v>
      </c>
      <c r="D70" s="387">
        <f>AE87</f>
        <v>0</v>
      </c>
      <c r="E70" s="43"/>
      <c r="F70" s="133"/>
      <c r="G70" s="133"/>
      <c r="H70" s="134"/>
      <c r="I70" t="s">
        <v>28</v>
      </c>
      <c r="J70" s="2882" t="s">
        <v>43</v>
      </c>
      <c r="K70" s="2871" t="s">
        <v>737</v>
      </c>
      <c r="L70" s="387">
        <f>AY87</f>
        <v>0</v>
      </c>
      <c r="M70" s="43"/>
      <c r="N70" s="133"/>
      <c r="O70" s="133"/>
      <c r="P70" s="134"/>
      <c r="Q70" t="s">
        <v>28</v>
      </c>
      <c r="R70" s="2880" t="str">
        <f t="shared" si="4"/>
        <v>A</v>
      </c>
      <c r="S70" s="623"/>
      <c r="T70" s="623" t="s">
        <v>2034</v>
      </c>
      <c r="U70" s="611"/>
      <c r="V70" s="611"/>
      <c r="W70" s="2892"/>
      <c r="X70" s="135"/>
      <c r="Y70" s="135"/>
      <c r="Z70" s="2946"/>
      <c r="AA70" s="2918"/>
      <c r="AB70" s="2918"/>
      <c r="AC70" s="2918"/>
      <c r="AD70" s="2940"/>
      <c r="AE70" s="2942"/>
      <c r="AF70" s="2951"/>
      <c r="AG70" s="2947"/>
      <c r="AH70" s="2948"/>
      <c r="AI70" s="2949"/>
      <c r="AJ70" s="2950"/>
      <c r="AK70" s="501">
        <f>IFERROR(INDEX(BY9:DQ9, MATCH(AF70, BY8:DQ8, 0)) * AE70, 0) + IFERROR(INDEX(BY14:DQ14, MATCH(AF70, BY13:DQ13, 0)) * AE70, 0)</f>
        <v>0</v>
      </c>
      <c r="AL70" s="528">
        <f>AK70*AI70*AQ55</f>
        <v>0</v>
      </c>
      <c r="AM70" s="526">
        <f>IF(AL72=0,0,AL70/AL72)</f>
        <v>0</v>
      </c>
      <c r="AN70" s="240">
        <f t="shared" si="53"/>
        <v>0</v>
      </c>
      <c r="AO70" s="254">
        <f>AE70*AQ55</f>
        <v>0</v>
      </c>
      <c r="AP70" s="647">
        <f t="shared" si="49"/>
        <v>0</v>
      </c>
      <c r="AQ70" s="337">
        <f t="shared" si="49"/>
        <v>0</v>
      </c>
      <c r="AR70" s="284">
        <f t="shared" si="50"/>
        <v>0</v>
      </c>
      <c r="AS70" s="3073"/>
      <c r="AT70" s="2946"/>
      <c r="AU70" s="2918"/>
      <c r="AV70" s="2918"/>
      <c r="AW70" s="2918"/>
      <c r="AX70" s="2940"/>
      <c r="AY70" s="2942"/>
      <c r="AZ70" s="2951"/>
      <c r="BA70" s="2947"/>
      <c r="BB70" s="2948"/>
      <c r="BC70" s="2949"/>
      <c r="BD70" s="2950"/>
      <c r="BE70" s="501">
        <f>IFERROR(INDEX(BY9:DQ9, MATCH(AZ70, BY8:DQ8, 0)) * AY70, 0) + IFERROR(INDEX(BY14:DQ14, MATCH(AZ70, BY13:DQ13, 0)) * AY70, 0)</f>
        <v>0</v>
      </c>
      <c r="BF70" s="528">
        <f>BE70*BC70*BK55</f>
        <v>0</v>
      </c>
      <c r="BG70" s="526">
        <f>IF(BF72=0,0,BF70/BF72)</f>
        <v>0</v>
      </c>
      <c r="BH70" s="240">
        <f t="shared" si="54"/>
        <v>0</v>
      </c>
      <c r="BI70" s="254">
        <f>AY70*BK55</f>
        <v>0</v>
      </c>
      <c r="BJ70" s="647">
        <f t="shared" si="51"/>
        <v>0</v>
      </c>
      <c r="BK70" s="337">
        <f t="shared" si="51"/>
        <v>0</v>
      </c>
      <c r="BL70" s="284">
        <f t="shared" si="52"/>
        <v>0</v>
      </c>
      <c r="BN70" s="406"/>
      <c r="BO70" s="407" t="s">
        <v>1929</v>
      </c>
      <c r="BP70" s="407"/>
      <c r="BQ70" s="407" t="s">
        <v>1928</v>
      </c>
      <c r="BR70" s="5"/>
      <c r="BS70" s="408" t="s">
        <v>1929</v>
      </c>
      <c r="DX70" s="216">
        <v>1</v>
      </c>
      <c r="DY70" s="212"/>
      <c r="DZ70" s="212"/>
    </row>
    <row r="71" spans="1:130" s="57" customFormat="1" ht="24.95" customHeight="1" thickBot="1">
      <c r="A71" s="212"/>
      <c r="B71" s="2881" t="s">
        <v>43</v>
      </c>
      <c r="C71" s="59"/>
      <c r="D71" s="136"/>
      <c r="E71" s="137"/>
      <c r="F71" s="137"/>
      <c r="G71" s="137"/>
      <c r="H71" s="138"/>
      <c r="I71" t="s">
        <v>28</v>
      </c>
      <c r="J71" s="2884" t="s">
        <v>43</v>
      </c>
      <c r="K71" s="59"/>
      <c r="L71" s="136"/>
      <c r="M71" s="137"/>
      <c r="N71" s="137"/>
      <c r="O71" s="137"/>
      <c r="P71" s="138"/>
      <c r="Q71" t="s">
        <v>28</v>
      </c>
      <c r="R71" s="2881" t="str">
        <f t="shared" si="4"/>
        <v>A</v>
      </c>
      <c r="S71" s="623"/>
      <c r="T71" s="623" t="s">
        <v>2035</v>
      </c>
      <c r="U71" s="611"/>
      <c r="V71" s="611"/>
      <c r="W71" s="2892"/>
      <c r="X71" s="135"/>
      <c r="Y71" s="135"/>
      <c r="Z71" s="2946"/>
      <c r="AA71" s="2918"/>
      <c r="AB71" s="2918"/>
      <c r="AC71" s="2918"/>
      <c r="AD71" s="2940"/>
      <c r="AE71" s="2942"/>
      <c r="AF71" s="2952"/>
      <c r="AG71" s="2947"/>
      <c r="AH71" s="2948"/>
      <c r="AI71" s="2949"/>
      <c r="AJ71" s="2950"/>
      <c r="AK71" s="501">
        <f>IFERROR(INDEX(BY9:DQ9, MATCH(AF71, BY8:DQ8, 0)) * AE71, 0) + IFERROR(INDEX(BY14:DQ14, MATCH(AF71, BY13:DQ13, 0)) * AE71, 0)</f>
        <v>0</v>
      </c>
      <c r="AL71" s="528">
        <f>AK71*AI71*AQ55</f>
        <v>0</v>
      </c>
      <c r="AM71" s="527">
        <f>IF(AL72=0,0,AL71/AL72)</f>
        <v>0</v>
      </c>
      <c r="AN71" s="241">
        <f t="shared" si="53"/>
        <v>0</v>
      </c>
      <c r="AO71" s="253">
        <f>AE71*AQ55</f>
        <v>0</v>
      </c>
      <c r="AP71" s="648">
        <f t="shared" si="49"/>
        <v>0</v>
      </c>
      <c r="AQ71" s="339">
        <f t="shared" si="49"/>
        <v>0</v>
      </c>
      <c r="AR71" s="285">
        <f t="shared" si="50"/>
        <v>0</v>
      </c>
      <c r="AS71" s="3073"/>
      <c r="AT71" s="2946"/>
      <c r="AU71" s="2918"/>
      <c r="AV71" s="2918"/>
      <c r="AW71" s="2918"/>
      <c r="AX71" s="2940"/>
      <c r="AY71" s="2942"/>
      <c r="AZ71" s="2952"/>
      <c r="BA71" s="2947"/>
      <c r="BB71" s="2948"/>
      <c r="BC71" s="2949"/>
      <c r="BD71" s="2950"/>
      <c r="BE71" s="501">
        <f>IFERROR(INDEX(BY9:DQ9, MATCH(AZ71, BY8:DQ8, 0)) * AY71, 0) + IFERROR(INDEX(BY14:DQ14, MATCH(AZ71, BY13:DQ13, 0)) * AY71, 0)</f>
        <v>0</v>
      </c>
      <c r="BF71" s="528">
        <f>BE71*BC71*BK55</f>
        <v>0</v>
      </c>
      <c r="BG71" s="527">
        <f>IF(BF72=0,0,BF71/BF72)</f>
        <v>0</v>
      </c>
      <c r="BH71" s="241">
        <f t="shared" si="54"/>
        <v>0</v>
      </c>
      <c r="BI71" s="253">
        <f>AY71*BK55</f>
        <v>0</v>
      </c>
      <c r="BJ71" s="648">
        <f t="shared" si="51"/>
        <v>0</v>
      </c>
      <c r="BK71" s="339">
        <f t="shared" si="51"/>
        <v>0</v>
      </c>
      <c r="BL71" s="285">
        <f t="shared" si="52"/>
        <v>0</v>
      </c>
      <c r="BN71" s="555" t="s">
        <v>839</v>
      </c>
      <c r="BO71" s="449"/>
      <c r="BP71" s="319"/>
      <c r="BQ71" s="281" t="s">
        <v>1041</v>
      </c>
      <c r="BR71" s="3752" t="s">
        <v>1046</v>
      </c>
      <c r="BS71" s="3833"/>
      <c r="DX71" s="216">
        <v>1</v>
      </c>
      <c r="DY71" s="212"/>
      <c r="DZ71" s="212"/>
    </row>
    <row r="72" spans="1:130" s="57" customFormat="1" ht="20.100000000000001" customHeight="1" thickBot="1">
      <c r="A72" s="212"/>
      <c r="B72" s="212"/>
      <c r="C72" s="212"/>
      <c r="D72" s="212"/>
      <c r="E72" s="212"/>
      <c r="F72" s="212"/>
      <c r="G72" s="212"/>
      <c r="H72" s="212"/>
      <c r="I72" s="212"/>
      <c r="J72" s="212"/>
      <c r="K72" s="212"/>
      <c r="L72" s="212"/>
      <c r="M72" s="212"/>
      <c r="N72" s="212"/>
      <c r="O72" s="212"/>
      <c r="P72" s="212"/>
      <c r="Q72" s="212"/>
      <c r="R72" s="212"/>
      <c r="S72" s="623"/>
      <c r="T72" s="611"/>
      <c r="U72" s="611"/>
      <c r="V72" s="611"/>
      <c r="W72" s="2898" t="s">
        <v>5219</v>
      </c>
      <c r="X72" s="135"/>
      <c r="Y72" s="135"/>
      <c r="Z72" s="2953"/>
      <c r="AA72" s="2954"/>
      <c r="AB72" s="2955"/>
      <c r="AC72" s="2954"/>
      <c r="AD72" s="194"/>
      <c r="AE72" s="2956"/>
      <c r="AF72" s="194"/>
      <c r="AG72" s="194"/>
      <c r="AH72" s="194"/>
      <c r="AI72" s="194"/>
      <c r="AJ72" s="195"/>
      <c r="AK72" s="502">
        <f>SUM(AK60:AK71)</f>
        <v>0</v>
      </c>
      <c r="AL72" s="503">
        <f>SUM(AL60:AL71)</f>
        <v>0</v>
      </c>
      <c r="AM72" s="524" t="s">
        <v>604</v>
      </c>
      <c r="AN72" s="289"/>
      <c r="AO72" s="289"/>
      <c r="AP72" s="289"/>
      <c r="AQ72" s="289"/>
      <c r="AR72" s="290">
        <f>SUM(AR60:AR71)</f>
        <v>0</v>
      </c>
      <c r="AS72" s="3073"/>
      <c r="AT72" s="2953"/>
      <c r="AU72" s="2954"/>
      <c r="AV72" s="2955"/>
      <c r="AW72" s="2954"/>
      <c r="AX72" s="194"/>
      <c r="AY72" s="2956"/>
      <c r="AZ72" s="194"/>
      <c r="BA72" s="194"/>
      <c r="BB72" s="194"/>
      <c r="BC72" s="194"/>
      <c r="BD72" s="195"/>
      <c r="BE72" s="502">
        <f>SUM(BE60:BE71)</f>
        <v>0</v>
      </c>
      <c r="BF72" s="503">
        <f>SUM(BF60:BF71)</f>
        <v>0</v>
      </c>
      <c r="BG72" s="524" t="s">
        <v>604</v>
      </c>
      <c r="BH72" s="289"/>
      <c r="BI72" s="289"/>
      <c r="BJ72" s="289"/>
      <c r="BK72" s="289"/>
      <c r="BL72" s="290">
        <f>SUM(BL60:BL71)</f>
        <v>0</v>
      </c>
      <c r="BN72" s="556" t="s">
        <v>1925</v>
      </c>
      <c r="BO72" s="450"/>
      <c r="BP72" s="320"/>
      <c r="BQ72" s="282">
        <v>0.13</v>
      </c>
      <c r="BR72" s="3753"/>
      <c r="BS72" s="3834"/>
      <c r="DX72" s="216">
        <v>1</v>
      </c>
      <c r="DY72" s="212"/>
      <c r="DZ72" s="212"/>
    </row>
    <row r="73" spans="1:130" s="57" customFormat="1" ht="20.100000000000001" customHeight="1" thickBot="1">
      <c r="A73" s="212"/>
      <c r="B73" s="199">
        <v>3</v>
      </c>
      <c r="C73" s="199">
        <v>6</v>
      </c>
      <c r="D73" s="199">
        <v>20</v>
      </c>
      <c r="E73" s="199">
        <v>20</v>
      </c>
      <c r="F73" s="199">
        <v>30</v>
      </c>
      <c r="G73" s="199">
        <v>17</v>
      </c>
      <c r="H73" s="199">
        <v>18</v>
      </c>
      <c r="I73" s="199">
        <v>3</v>
      </c>
      <c r="J73" s="199">
        <v>3</v>
      </c>
      <c r="K73" s="199">
        <v>6</v>
      </c>
      <c r="L73" s="199">
        <v>20</v>
      </c>
      <c r="M73" s="199">
        <v>20</v>
      </c>
      <c r="N73" s="199">
        <v>30</v>
      </c>
      <c r="O73" s="199">
        <v>17</v>
      </c>
      <c r="P73" s="199">
        <v>18</v>
      </c>
      <c r="Q73" s="212"/>
      <c r="R73" s="212"/>
      <c r="S73" s="625">
        <v>9</v>
      </c>
      <c r="T73" s="625">
        <v>9</v>
      </c>
      <c r="U73" s="625">
        <v>9</v>
      </c>
      <c r="V73" s="625">
        <v>9</v>
      </c>
      <c r="W73" s="625">
        <v>9</v>
      </c>
      <c r="X73" s="135"/>
      <c r="Y73" s="135"/>
      <c r="Z73" s="203"/>
      <c r="AA73" s="344"/>
      <c r="AB73" s="344"/>
      <c r="AC73" s="204"/>
      <c r="AD73" s="205"/>
      <c r="AE73" s="56"/>
      <c r="AF73" s="44"/>
      <c r="AG73" s="44"/>
      <c r="AH73" s="44"/>
      <c r="AI73" s="44"/>
      <c r="AJ73" s="237"/>
      <c r="AK73" s="3816" t="str">
        <f>AP52&amp;"."&amp;AO50&amp;"."&amp;AK50&amp;"."&amp;AK51&amp;"."&amp;AK52&amp;"."&amp;AN50&amp;"."&amp;AN51</f>
        <v>0.0.0.Highball(s).150.ml.0.TAV .0</v>
      </c>
      <c r="AL73" s="3817"/>
      <c r="AM73" s="3817"/>
      <c r="AN73" s="3817"/>
      <c r="AO73" s="3817"/>
      <c r="AP73" s="3817"/>
      <c r="AQ73" s="3817"/>
      <c r="AR73" s="3818"/>
      <c r="AS73" s="3073"/>
      <c r="AT73" s="203"/>
      <c r="AU73" s="344"/>
      <c r="AV73" s="344"/>
      <c r="AW73" s="204"/>
      <c r="AX73" s="205"/>
      <c r="AY73" s="56"/>
      <c r="AZ73" s="44"/>
      <c r="BA73" s="44"/>
      <c r="BB73" s="44"/>
      <c r="BC73" s="44"/>
      <c r="BD73" s="237"/>
      <c r="BE73" s="3816" t="str">
        <f>BJ52&amp;"."&amp;BI50&amp;"."&amp;BE50&amp;"."&amp;BE51&amp;"."&amp;BE52&amp;"."&amp;BH50&amp;"."&amp;BH51</f>
        <v>0.0.0.Flute(s).150.ml.0.TAV .0</v>
      </c>
      <c r="BF73" s="3817"/>
      <c r="BG73" s="3817"/>
      <c r="BH73" s="3817"/>
      <c r="BI73" s="3817"/>
      <c r="BJ73" s="3817"/>
      <c r="BK73" s="3817"/>
      <c r="BL73" s="3818"/>
      <c r="BN73" s="557" t="s">
        <v>1409</v>
      </c>
      <c r="BO73" s="324"/>
      <c r="BP73" s="324"/>
      <c r="BQ73" s="325"/>
      <c r="BR73" s="326" t="s">
        <v>840</v>
      </c>
      <c r="BS73" s="100"/>
      <c r="DX73" s="216">
        <v>1</v>
      </c>
      <c r="DY73" s="212"/>
      <c r="DZ73" s="212"/>
    </row>
    <row r="74" spans="1:130" s="57" customFormat="1" ht="20.100000000000001" customHeight="1" thickBot="1">
      <c r="A74" s="212"/>
      <c r="B74" s="292">
        <f t="shared" ref="B74:P74" ca="1" si="55">CELL("largeur",B74)</f>
        <v>3</v>
      </c>
      <c r="C74" s="292">
        <f t="shared" ca="1" si="55"/>
        <v>6</v>
      </c>
      <c r="D74" s="292">
        <f t="shared" ca="1" si="55"/>
        <v>20</v>
      </c>
      <c r="E74" s="292">
        <f t="shared" ca="1" si="55"/>
        <v>20</v>
      </c>
      <c r="F74" s="292">
        <f t="shared" ca="1" si="55"/>
        <v>30</v>
      </c>
      <c r="G74" s="292">
        <f t="shared" ca="1" si="55"/>
        <v>17</v>
      </c>
      <c r="H74" s="292">
        <f t="shared" ca="1" si="55"/>
        <v>18</v>
      </c>
      <c r="I74" s="292">
        <f t="shared" ca="1" si="55"/>
        <v>3</v>
      </c>
      <c r="J74" s="292">
        <f t="shared" ca="1" si="55"/>
        <v>3</v>
      </c>
      <c r="K74" s="292">
        <f t="shared" ca="1" si="55"/>
        <v>6</v>
      </c>
      <c r="L74" s="292">
        <f t="shared" ca="1" si="55"/>
        <v>20</v>
      </c>
      <c r="M74" s="292">
        <f t="shared" ca="1" si="55"/>
        <v>20</v>
      </c>
      <c r="N74" s="292">
        <f t="shared" ca="1" si="55"/>
        <v>30</v>
      </c>
      <c r="O74" s="292">
        <f t="shared" ca="1" si="55"/>
        <v>17</v>
      </c>
      <c r="P74" s="292">
        <f t="shared" ca="1" si="55"/>
        <v>18</v>
      </c>
      <c r="Q74" s="212"/>
      <c r="R74" s="212"/>
      <c r="S74" s="4">
        <f ca="1">CELL("largeur",S74)</f>
        <v>9</v>
      </c>
      <c r="T74" s="4">
        <f ca="1">CELL("largeur",T74)</f>
        <v>9</v>
      </c>
      <c r="U74" s="4">
        <f ca="1">CELL("largeur",U74)</f>
        <v>9</v>
      </c>
      <c r="V74" s="4">
        <f ca="1">CELL("largeur",V74)</f>
        <v>9</v>
      </c>
      <c r="W74" s="4">
        <f ca="1">CELL("largeur",W74)</f>
        <v>9</v>
      </c>
      <c r="X74" s="135"/>
      <c r="Y74" s="135"/>
      <c r="Z74" s="203"/>
      <c r="AA74" s="330"/>
      <c r="AB74" s="330"/>
      <c r="AC74" s="179"/>
      <c r="AD74" s="207"/>
      <c r="AE74" s="133"/>
      <c r="AF74" s="345"/>
      <c r="AG74" s="345"/>
      <c r="AH74" s="345"/>
      <c r="AI74" s="345"/>
      <c r="AJ74" s="238"/>
      <c r="AK74" s="3819"/>
      <c r="AL74" s="3820"/>
      <c r="AM74" s="3820"/>
      <c r="AN74" s="3820"/>
      <c r="AO74" s="3820"/>
      <c r="AP74" s="3820"/>
      <c r="AQ74" s="3820"/>
      <c r="AR74" s="3821"/>
      <c r="AS74" s="3073"/>
      <c r="AT74" s="203"/>
      <c r="AU74" s="330"/>
      <c r="AV74" s="330"/>
      <c r="AW74" s="179"/>
      <c r="AX74" s="207"/>
      <c r="AY74" s="133"/>
      <c r="AZ74" s="345"/>
      <c r="BA74" s="345"/>
      <c r="BB74" s="345"/>
      <c r="BC74" s="345"/>
      <c r="BD74" s="238"/>
      <c r="BE74" s="3819"/>
      <c r="BF74" s="3820"/>
      <c r="BG74" s="3820"/>
      <c r="BH74" s="3820"/>
      <c r="BI74" s="3820"/>
      <c r="BJ74" s="3820"/>
      <c r="BK74" s="3820"/>
      <c r="BL74" s="3821"/>
      <c r="BN74" s="558"/>
      <c r="BO74" s="13"/>
      <c r="BP74" s="329"/>
      <c r="BQ74" s="244" t="s">
        <v>1781</v>
      </c>
      <c r="BR74" s="250">
        <v>2</v>
      </c>
      <c r="BS74" s="559" t="s">
        <v>1345</v>
      </c>
      <c r="DX74" s="216">
        <v>1</v>
      </c>
      <c r="DY74" s="212"/>
      <c r="DZ74" s="212"/>
    </row>
    <row r="75" spans="1:130" s="57" customFormat="1" ht="20.100000000000001" customHeight="1">
      <c r="A75" s="212"/>
      <c r="B75" s="212"/>
      <c r="C75" s="212"/>
      <c r="D75" s="212"/>
      <c r="E75" s="212"/>
      <c r="F75" s="212"/>
      <c r="G75" s="212"/>
      <c r="H75" s="212"/>
      <c r="I75" s="212"/>
      <c r="J75" s="212"/>
      <c r="K75" s="212"/>
      <c r="L75" s="212"/>
      <c r="M75" s="212"/>
      <c r="N75" s="212"/>
      <c r="O75" s="212"/>
      <c r="P75" s="212"/>
      <c r="Q75" s="212"/>
      <c r="R75" s="212"/>
      <c r="X75" s="135"/>
      <c r="Y75" s="135"/>
      <c r="Z75" s="206"/>
      <c r="AA75" s="330"/>
      <c r="AB75" s="330"/>
      <c r="AC75" s="179"/>
      <c r="AD75" s="207"/>
      <c r="AE75" s="133"/>
      <c r="AF75" s="345"/>
      <c r="AG75" s="345"/>
      <c r="AH75" s="345"/>
      <c r="AI75" s="345"/>
      <c r="AJ75" s="239"/>
      <c r="AK75" s="386" t="s">
        <v>973</v>
      </c>
      <c r="AL75" s="452"/>
      <c r="AM75" s="346"/>
      <c r="AN75" s="346"/>
      <c r="AO75" s="346"/>
      <c r="AP75" s="346"/>
      <c r="AQ75" s="346"/>
      <c r="AR75" s="347"/>
      <c r="AS75" s="3073"/>
      <c r="AT75" s="206"/>
      <c r="AU75" s="330"/>
      <c r="AV75" s="330"/>
      <c r="AW75" s="179"/>
      <c r="AX75" s="207"/>
      <c r="AY75" s="133"/>
      <c r="AZ75" s="345"/>
      <c r="BA75" s="345"/>
      <c r="BB75" s="345"/>
      <c r="BC75" s="345"/>
      <c r="BD75" s="239"/>
      <c r="BE75" s="386" t="s">
        <v>973</v>
      </c>
      <c r="BF75" s="452"/>
      <c r="BG75" s="346"/>
      <c r="BH75" s="346"/>
      <c r="BI75" s="346"/>
      <c r="BJ75" s="346"/>
      <c r="BK75" s="346"/>
      <c r="BL75" s="347"/>
      <c r="BN75" s="226" t="s">
        <v>1812</v>
      </c>
      <c r="BO75" s="451"/>
      <c r="BP75" s="327"/>
      <c r="BQ75" s="245" t="s">
        <v>1926</v>
      </c>
      <c r="BR75" s="252">
        <v>150</v>
      </c>
      <c r="BS75" s="129" t="s">
        <v>79</v>
      </c>
      <c r="DX75" s="216">
        <v>1</v>
      </c>
      <c r="DY75" s="212"/>
      <c r="DZ75" s="212"/>
    </row>
    <row r="76" spans="1:130" s="57" customFormat="1" ht="20.100000000000001" customHeight="1">
      <c r="A76" s="212"/>
      <c r="B76" s="212"/>
      <c r="C76" s="212"/>
      <c r="D76" s="212"/>
      <c r="E76" s="212"/>
      <c r="F76" s="212"/>
      <c r="G76" s="212"/>
      <c r="H76" s="212"/>
      <c r="I76" s="212"/>
      <c r="J76" s="212"/>
      <c r="K76" s="212"/>
      <c r="L76" s="212"/>
      <c r="M76" s="212"/>
      <c r="N76" s="212"/>
      <c r="O76" s="212"/>
      <c r="P76" s="212"/>
      <c r="Q76" s="212"/>
      <c r="R76" s="212"/>
      <c r="X76" s="135"/>
      <c r="Y76" s="135"/>
      <c r="Z76" s="187"/>
      <c r="AA76" s="330"/>
      <c r="AB76" s="330"/>
      <c r="AC76" s="179"/>
      <c r="AD76" s="207"/>
      <c r="AE76" s="133"/>
      <c r="AF76" s="345"/>
      <c r="AG76" s="345"/>
      <c r="AH76" s="345"/>
      <c r="AI76" s="345"/>
      <c r="AJ76" s="239"/>
      <c r="AK76" s="389"/>
      <c r="AL76" s="387"/>
      <c r="AM76" s="387"/>
      <c r="AN76" s="387"/>
      <c r="AO76" s="387"/>
      <c r="AP76" s="387"/>
      <c r="AQ76" s="387"/>
      <c r="AR76" s="390"/>
      <c r="AS76" s="3073"/>
      <c r="AT76" s="187"/>
      <c r="AU76" s="330"/>
      <c r="AV76" s="330"/>
      <c r="AW76" s="179"/>
      <c r="AX76" s="207"/>
      <c r="AY76" s="133"/>
      <c r="AZ76" s="345"/>
      <c r="BA76" s="345"/>
      <c r="BB76" s="345"/>
      <c r="BC76" s="345"/>
      <c r="BD76" s="239"/>
      <c r="BE76" s="389"/>
      <c r="BF76" s="387"/>
      <c r="BG76" s="387"/>
      <c r="BH76" s="387"/>
      <c r="BI76" s="387"/>
      <c r="BJ76" s="387"/>
      <c r="BK76" s="387"/>
      <c r="BL76" s="390"/>
      <c r="BN76" s="560">
        <v>1</v>
      </c>
      <c r="BO76" s="249" t="s">
        <v>1005</v>
      </c>
      <c r="BP76" s="513" t="s">
        <v>998</v>
      </c>
      <c r="BQ76" s="248"/>
      <c r="BR76" s="301">
        <v>0.3</v>
      </c>
      <c r="BS76" s="561" t="s">
        <v>1930</v>
      </c>
      <c r="DX76" s="216">
        <v>1</v>
      </c>
      <c r="DY76" s="212"/>
      <c r="DZ76" s="212"/>
    </row>
    <row r="77" spans="1:130" s="57" customFormat="1" ht="20.100000000000001" customHeight="1">
      <c r="A77" s="212"/>
      <c r="B77" s="212"/>
      <c r="C77" s="212"/>
      <c r="D77" s="212"/>
      <c r="E77" s="212"/>
      <c r="F77" s="212"/>
      <c r="G77" s="212"/>
      <c r="H77" s="212"/>
      <c r="I77" s="212"/>
      <c r="J77" s="212"/>
      <c r="K77" s="212"/>
      <c r="L77" s="212"/>
      <c r="M77" s="212"/>
      <c r="N77" s="212"/>
      <c r="O77" s="212"/>
      <c r="P77" s="212"/>
      <c r="Q77" s="212"/>
      <c r="R77" s="212"/>
      <c r="X77" s="135"/>
      <c r="Y77" s="135"/>
      <c r="Z77" s="187"/>
      <c r="AA77" s="330"/>
      <c r="AB77" s="330"/>
      <c r="AC77" s="179"/>
      <c r="AD77" s="207"/>
      <c r="AE77" s="133"/>
      <c r="AF77" s="345"/>
      <c r="AG77" s="345"/>
      <c r="AH77" s="345"/>
      <c r="AI77" s="345"/>
      <c r="AJ77" s="239"/>
      <c r="AK77" s="389"/>
      <c r="AL77" s="387"/>
      <c r="AM77" s="387"/>
      <c r="AN77" s="387"/>
      <c r="AO77" s="387"/>
      <c r="AP77" s="387"/>
      <c r="AQ77" s="387"/>
      <c r="AR77" s="390"/>
      <c r="AS77" s="3073"/>
      <c r="AT77" s="187"/>
      <c r="AU77" s="330"/>
      <c r="AV77" s="330"/>
      <c r="AW77" s="179"/>
      <c r="AX77" s="207"/>
      <c r="AY77" s="133"/>
      <c r="AZ77" s="345"/>
      <c r="BA77" s="345"/>
      <c r="BB77" s="345"/>
      <c r="BC77" s="345"/>
      <c r="BD77" s="239"/>
      <c r="BE77" s="389"/>
      <c r="BF77" s="387"/>
      <c r="BG77" s="387"/>
      <c r="BH77" s="387"/>
      <c r="BI77" s="387"/>
      <c r="BJ77" s="387"/>
      <c r="BK77" s="387"/>
      <c r="BL77" s="390"/>
      <c r="BN77" s="562">
        <v>0.15</v>
      </c>
      <c r="BO77" s="247" t="s">
        <v>1927</v>
      </c>
      <c r="BP77" s="407" t="s">
        <v>1931</v>
      </c>
      <c r="BQ77" s="327"/>
      <c r="BR77" s="327"/>
      <c r="BS77" s="100"/>
      <c r="DX77" s="216">
        <v>1</v>
      </c>
      <c r="DY77" s="212"/>
      <c r="DZ77" s="212"/>
    </row>
    <row r="78" spans="1:130" s="57" customFormat="1" ht="20.100000000000001" customHeight="1">
      <c r="A78" s="212"/>
      <c r="B78" s="212"/>
      <c r="C78" s="212"/>
      <c r="D78" s="212"/>
      <c r="E78" s="212"/>
      <c r="F78" s="212"/>
      <c r="G78" s="212"/>
      <c r="H78" s="212"/>
      <c r="I78" s="212"/>
      <c r="J78" s="212"/>
      <c r="K78" s="212"/>
      <c r="L78" s="212"/>
      <c r="M78" s="212"/>
      <c r="N78" s="212"/>
      <c r="O78" s="212"/>
      <c r="P78" s="212"/>
      <c r="Q78" s="212"/>
      <c r="R78" s="212"/>
      <c r="X78" s="135"/>
      <c r="Y78" s="135"/>
      <c r="Z78" s="187"/>
      <c r="AA78" s="330"/>
      <c r="AB78" s="330"/>
      <c r="AC78" s="179"/>
      <c r="AD78" s="207"/>
      <c r="AE78" s="133"/>
      <c r="AF78" s="345"/>
      <c r="AG78" s="345"/>
      <c r="AH78" s="345"/>
      <c r="AI78" s="345"/>
      <c r="AJ78" s="239"/>
      <c r="AK78" s="389"/>
      <c r="AL78" s="387"/>
      <c r="AM78" s="387"/>
      <c r="AN78" s="387"/>
      <c r="AO78" s="387"/>
      <c r="AP78" s="387"/>
      <c r="AQ78" s="387"/>
      <c r="AR78" s="390"/>
      <c r="AS78" s="3073"/>
      <c r="AT78" s="187"/>
      <c r="AU78" s="330"/>
      <c r="AV78" s="330"/>
      <c r="AW78" s="179"/>
      <c r="AX78" s="207"/>
      <c r="AY78" s="133"/>
      <c r="AZ78" s="345"/>
      <c r="BA78" s="345"/>
      <c r="BB78" s="345"/>
      <c r="BC78" s="345"/>
      <c r="BD78" s="239"/>
      <c r="BE78" s="389"/>
      <c r="BF78" s="387"/>
      <c r="BG78" s="387"/>
      <c r="BH78" s="387"/>
      <c r="BI78" s="387"/>
      <c r="BJ78" s="387"/>
      <c r="BK78" s="387"/>
      <c r="BL78" s="390"/>
      <c r="BN78" s="456"/>
      <c r="BO78" s="457"/>
      <c r="BP78" s="457"/>
      <c r="BQ78" s="457"/>
      <c r="BR78" s="457"/>
      <c r="BS78" s="458"/>
      <c r="DX78" s="216">
        <v>1</v>
      </c>
      <c r="DY78" s="212"/>
      <c r="DZ78" s="212"/>
    </row>
    <row r="79" spans="1:130" s="57" customFormat="1" ht="20.100000000000001" customHeight="1">
      <c r="A79" s="212"/>
      <c r="B79" s="212"/>
      <c r="C79" s="212"/>
      <c r="D79" s="212"/>
      <c r="E79" s="212"/>
      <c r="F79" s="212"/>
      <c r="G79" s="212"/>
      <c r="H79" s="212"/>
      <c r="I79" s="212"/>
      <c r="J79" s="212"/>
      <c r="K79" s="212"/>
      <c r="L79" s="212"/>
      <c r="M79" s="212"/>
      <c r="N79" s="212"/>
      <c r="O79" s="212"/>
      <c r="P79" s="212"/>
      <c r="Q79" s="212"/>
      <c r="R79" s="212"/>
      <c r="X79" s="135"/>
      <c r="Y79" s="135"/>
      <c r="Z79" s="187"/>
      <c r="AA79" s="330"/>
      <c r="AB79" s="330"/>
      <c r="AC79" s="179"/>
      <c r="AD79" s="207"/>
      <c r="AE79" s="133"/>
      <c r="AF79" s="345"/>
      <c r="AG79" s="345"/>
      <c r="AH79" s="345"/>
      <c r="AI79" s="345"/>
      <c r="AJ79" s="239"/>
      <c r="AK79" s="389"/>
      <c r="AL79" s="387"/>
      <c r="AM79" s="387"/>
      <c r="AN79" s="387"/>
      <c r="AO79" s="387"/>
      <c r="AP79" s="387"/>
      <c r="AQ79" s="387"/>
      <c r="AR79" s="390"/>
      <c r="AS79" s="3073"/>
      <c r="AT79" s="187"/>
      <c r="AU79" s="330"/>
      <c r="AV79" s="330"/>
      <c r="AW79" s="179"/>
      <c r="AX79" s="207"/>
      <c r="AY79" s="133"/>
      <c r="AZ79" s="345"/>
      <c r="BA79" s="345"/>
      <c r="BB79" s="345"/>
      <c r="BC79" s="345"/>
      <c r="BD79" s="239"/>
      <c r="BE79" s="389"/>
      <c r="BF79" s="387"/>
      <c r="BG79" s="387"/>
      <c r="BH79" s="387"/>
      <c r="BI79" s="387"/>
      <c r="BJ79" s="387"/>
      <c r="BK79" s="387"/>
      <c r="BL79" s="390"/>
      <c r="BN79" s="406"/>
      <c r="BO79" s="407"/>
      <c r="BP79" s="407"/>
      <c r="BQ79" s="407"/>
      <c r="BR79"/>
      <c r="BS79" s="100"/>
      <c r="DX79" s="216">
        <v>1</v>
      </c>
      <c r="DY79" s="212"/>
      <c r="DZ79" s="212"/>
    </row>
    <row r="80" spans="1:130" s="57" customFormat="1" ht="20.100000000000001"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187"/>
      <c r="AA80" s="330"/>
      <c r="AB80" s="330"/>
      <c r="AC80" s="179"/>
      <c r="AD80" s="207"/>
      <c r="AE80" s="133"/>
      <c r="AF80" s="345"/>
      <c r="AG80" s="345"/>
      <c r="AH80" s="345"/>
      <c r="AI80" s="345"/>
      <c r="AJ80" s="239"/>
      <c r="AK80" s="389"/>
      <c r="AL80" s="387"/>
      <c r="AM80" s="387"/>
      <c r="AN80" s="387"/>
      <c r="AO80" s="387"/>
      <c r="AP80" s="387"/>
      <c r="AQ80" s="387"/>
      <c r="AR80" s="390"/>
      <c r="AS80" s="3073"/>
      <c r="AT80" s="187"/>
      <c r="AU80" s="330"/>
      <c r="AV80" s="330"/>
      <c r="AW80" s="179"/>
      <c r="AX80" s="207"/>
      <c r="AY80" s="133"/>
      <c r="AZ80" s="345"/>
      <c r="BA80" s="345"/>
      <c r="BB80" s="345"/>
      <c r="BC80" s="345"/>
      <c r="BD80" s="239"/>
      <c r="BE80" s="389"/>
      <c r="BF80" s="387"/>
      <c r="BG80" s="387"/>
      <c r="BH80" s="387"/>
      <c r="BI80" s="387"/>
      <c r="BJ80" s="387"/>
      <c r="BK80" s="387"/>
      <c r="BL80" s="390"/>
      <c r="BN80" s="563">
        <v>0</v>
      </c>
      <c r="BO80" s="56" t="s">
        <v>733</v>
      </c>
      <c r="BP80" s="213"/>
      <c r="BQ80" s="213"/>
      <c r="BR80"/>
      <c r="BS80" s="100"/>
      <c r="DX80" s="216">
        <v>1</v>
      </c>
      <c r="DY80" s="212"/>
      <c r="DZ80" s="212"/>
    </row>
    <row r="81" spans="1:130" s="57" customFormat="1" ht="20.100000000000001"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187"/>
      <c r="AA81" s="330"/>
      <c r="AB81" s="330"/>
      <c r="AC81" s="179"/>
      <c r="AD81" s="207"/>
      <c r="AE81" s="133"/>
      <c r="AF81" s="345"/>
      <c r="AG81" s="345"/>
      <c r="AH81" s="345"/>
      <c r="AI81" s="345"/>
      <c r="AJ81" s="239"/>
      <c r="AK81" s="389"/>
      <c r="AL81" s="387"/>
      <c r="AM81" s="387"/>
      <c r="AN81" s="387"/>
      <c r="AO81" s="387"/>
      <c r="AP81" s="387"/>
      <c r="AQ81" s="387"/>
      <c r="AR81" s="390"/>
      <c r="AS81" s="3073"/>
      <c r="AT81" s="187"/>
      <c r="AU81" s="330"/>
      <c r="AV81" s="330"/>
      <c r="AW81" s="179"/>
      <c r="AX81" s="207"/>
      <c r="AY81" s="133"/>
      <c r="AZ81" s="345"/>
      <c r="BA81" s="345"/>
      <c r="BB81" s="345"/>
      <c r="BC81" s="345"/>
      <c r="BD81" s="239"/>
      <c r="BE81" s="389"/>
      <c r="BF81" s="387"/>
      <c r="BG81" s="387"/>
      <c r="BH81" s="387"/>
      <c r="BI81" s="387"/>
      <c r="BJ81" s="387"/>
      <c r="BK81" s="387"/>
      <c r="BL81" s="390"/>
      <c r="BN81" s="564">
        <f>IF(ISBLANK(BO81),"",MAX(BN80:BN80)+1)</f>
        <v>1</v>
      </c>
      <c r="BO81" s="133" t="s">
        <v>1271</v>
      </c>
      <c r="BP81" s="133"/>
      <c r="BQ81" s="133"/>
      <c r="BR81" s="133"/>
      <c r="BS81" s="462" t="s">
        <v>838</v>
      </c>
      <c r="DX81" s="216">
        <v>1</v>
      </c>
      <c r="DY81" s="212"/>
      <c r="DZ81" s="212"/>
    </row>
    <row r="82" spans="1:130" s="32" customFormat="1" ht="21"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187"/>
      <c r="AA82" s="330"/>
      <c r="AB82" s="330"/>
      <c r="AC82" s="179"/>
      <c r="AD82" s="207"/>
      <c r="AE82" s="133"/>
      <c r="AF82" s="345"/>
      <c r="AG82" s="345"/>
      <c r="AH82" s="345"/>
      <c r="AI82" s="345"/>
      <c r="AJ82" s="239"/>
      <c r="AK82" s="389"/>
      <c r="AL82" s="387"/>
      <c r="AM82" s="387"/>
      <c r="AN82" s="387"/>
      <c r="AO82" s="387"/>
      <c r="AP82" s="387"/>
      <c r="AQ82" s="387"/>
      <c r="AR82" s="390"/>
      <c r="AS82" s="3073"/>
      <c r="AT82" s="187"/>
      <c r="AU82" s="330"/>
      <c r="AV82" s="330"/>
      <c r="AW82" s="179"/>
      <c r="AX82" s="207"/>
      <c r="AY82" s="133"/>
      <c r="AZ82" s="345"/>
      <c r="BA82" s="345"/>
      <c r="BB82" s="345"/>
      <c r="BC82" s="345"/>
      <c r="BD82" s="239"/>
      <c r="BE82" s="389"/>
      <c r="BF82" s="387"/>
      <c r="BG82" s="387"/>
      <c r="BH82" s="387"/>
      <c r="BI82" s="387"/>
      <c r="BJ82" s="387"/>
      <c r="BK82" s="387"/>
      <c r="BL82" s="390"/>
      <c r="BN82" s="564">
        <f>IF(ISBLANK(BO82),"",MAX(BN80:BN81)+1)</f>
        <v>2</v>
      </c>
      <c r="BO82" s="133" t="s">
        <v>1272</v>
      </c>
      <c r="BP82" s="133"/>
      <c r="BQ82" s="133"/>
      <c r="BR82" s="133"/>
      <c r="BS82" s="565"/>
      <c r="DX82" s="216">
        <v>1</v>
      </c>
      <c r="DY82" s="212"/>
      <c r="DZ82" s="212"/>
    </row>
    <row r="83" spans="1:130" s="32" customFormat="1" ht="24.9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187"/>
      <c r="AA83" s="330"/>
      <c r="AB83" s="330"/>
      <c r="AC83" s="179"/>
      <c r="AD83" s="207"/>
      <c r="AE83" s="133"/>
      <c r="AF83" s="345"/>
      <c r="AG83" s="345"/>
      <c r="AH83" s="345"/>
      <c r="AI83" s="345"/>
      <c r="AJ83" s="239"/>
      <c r="AK83" s="389"/>
      <c r="AL83" s="387"/>
      <c r="AM83" s="387"/>
      <c r="AN83" s="387"/>
      <c r="AO83" s="387"/>
      <c r="AP83" s="387"/>
      <c r="AQ83" s="387"/>
      <c r="AR83" s="390"/>
      <c r="AS83" s="3073"/>
      <c r="AT83" s="187"/>
      <c r="AU83" s="330"/>
      <c r="AV83" s="330"/>
      <c r="AW83" s="179"/>
      <c r="AX83" s="207"/>
      <c r="AY83" s="133"/>
      <c r="AZ83" s="345"/>
      <c r="BA83" s="345"/>
      <c r="BB83" s="345"/>
      <c r="BC83" s="345"/>
      <c r="BD83" s="239"/>
      <c r="BE83" s="389"/>
      <c r="BF83" s="387"/>
      <c r="BG83" s="387"/>
      <c r="BH83" s="387"/>
      <c r="BI83" s="387"/>
      <c r="BJ83" s="387"/>
      <c r="BK83" s="387"/>
      <c r="BL83" s="390"/>
      <c r="BN83" s="564">
        <f>IF(ISBLANK(BO83),"",MAX(BN80:BN82)+1)</f>
        <v>3</v>
      </c>
      <c r="BO83" s="133" t="s">
        <v>1270</v>
      </c>
      <c r="BP83" s="133"/>
      <c r="BQ83" s="133"/>
      <c r="BR83" s="133"/>
      <c r="BS83" s="565"/>
      <c r="DX83" s="216">
        <v>1</v>
      </c>
      <c r="DY83" s="212"/>
      <c r="DZ83" s="212"/>
    </row>
    <row r="84" spans="1:130" s="32" customFormat="1" ht="24.9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06"/>
      <c r="AA84" s="330"/>
      <c r="AB84" s="330"/>
      <c r="AC84" s="179"/>
      <c r="AD84" s="207"/>
      <c r="AE84" s="133"/>
      <c r="AF84" s="133"/>
      <c r="AG84" s="345"/>
      <c r="AH84" s="345"/>
      <c r="AI84" s="345"/>
      <c r="AJ84" s="239"/>
      <c r="AK84" s="389"/>
      <c r="AL84" s="387"/>
      <c r="AM84" s="387"/>
      <c r="AN84" s="387"/>
      <c r="AO84" s="387"/>
      <c r="AP84" s="387"/>
      <c r="AQ84" s="387"/>
      <c r="AR84" s="390"/>
      <c r="AS84" s="3073"/>
      <c r="AT84" s="206"/>
      <c r="AU84" s="330"/>
      <c r="AV84" s="330"/>
      <c r="AW84" s="179"/>
      <c r="AX84" s="207"/>
      <c r="AY84" s="133"/>
      <c r="AZ84" s="133"/>
      <c r="BA84" s="345"/>
      <c r="BB84" s="345"/>
      <c r="BC84" s="345"/>
      <c r="BD84" s="239"/>
      <c r="BE84" s="389"/>
      <c r="BF84" s="387"/>
      <c r="BG84" s="387"/>
      <c r="BH84" s="387"/>
      <c r="BI84" s="387"/>
      <c r="BJ84" s="387"/>
      <c r="BK84" s="387"/>
      <c r="BL84" s="390"/>
      <c r="BN84" s="564">
        <f>IF(ISBLANK(BO84),"",MAX(BN80:BN83)+1)</f>
        <v>4</v>
      </c>
      <c r="BO84" s="133" t="s">
        <v>1273</v>
      </c>
      <c r="BP84" s="133"/>
      <c r="BQ84" s="133"/>
      <c r="BR84" s="133"/>
      <c r="BS84" s="565"/>
      <c r="DX84" s="216">
        <v>1</v>
      </c>
      <c r="DY84" s="212"/>
      <c r="DZ84" s="212"/>
    </row>
    <row r="85" spans="1:130" s="32" customFormat="1" ht="24.9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06"/>
      <c r="AA85" s="330"/>
      <c r="AB85" s="330"/>
      <c r="AC85" s="179"/>
      <c r="AD85" s="3721"/>
      <c r="AE85" s="382"/>
      <c r="AF85" s="382"/>
      <c r="AG85" s="382"/>
      <c r="AH85" s="382"/>
      <c r="AI85" s="382"/>
      <c r="AJ85" s="383"/>
      <c r="AK85" s="389"/>
      <c r="AL85" s="387"/>
      <c r="AM85" s="387"/>
      <c r="AN85" s="387"/>
      <c r="AO85" s="387"/>
      <c r="AP85" s="387"/>
      <c r="AQ85" s="387"/>
      <c r="AR85" s="390"/>
      <c r="AS85" s="3073"/>
      <c r="AT85" s="206"/>
      <c r="AU85" s="330"/>
      <c r="AV85" s="330"/>
      <c r="AW85" s="179"/>
      <c r="AX85" s="3721"/>
      <c r="AY85" s="382"/>
      <c r="AZ85" s="382"/>
      <c r="BA85" s="382"/>
      <c r="BB85" s="382"/>
      <c r="BC85" s="382"/>
      <c r="BD85" s="383"/>
      <c r="BE85" s="389"/>
      <c r="BF85" s="387"/>
      <c r="BG85" s="387"/>
      <c r="BH85" s="387"/>
      <c r="BI85" s="387"/>
      <c r="BJ85" s="387"/>
      <c r="BK85" s="387"/>
      <c r="BL85" s="390"/>
      <c r="BN85" s="564">
        <f>IF(ISBLANK(BO85),"",MAX(BN80:BN84)+1)</f>
        <v>5</v>
      </c>
      <c r="BO85" s="133" t="s">
        <v>734</v>
      </c>
      <c r="BP85" s="133"/>
      <c r="BQ85" s="133"/>
      <c r="BR85" s="133"/>
      <c r="BS85" s="565"/>
      <c r="DX85" s="216">
        <v>1</v>
      </c>
      <c r="DY85" s="212"/>
      <c r="DZ85" s="212"/>
    </row>
    <row r="86" spans="1:130" s="32" customFormat="1" ht="24.9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06"/>
      <c r="AA86" s="330"/>
      <c r="AB86" s="330"/>
      <c r="AC86" s="179"/>
      <c r="AD86" s="3721"/>
      <c r="AE86" s="382"/>
      <c r="AF86" s="382"/>
      <c r="AG86" s="382"/>
      <c r="AH86" s="382"/>
      <c r="AI86" s="382"/>
      <c r="AJ86" s="383"/>
      <c r="AK86" s="389"/>
      <c r="AL86" s="387"/>
      <c r="AM86" s="387"/>
      <c r="AN86" s="387"/>
      <c r="AO86" s="387"/>
      <c r="AP86" s="387"/>
      <c r="AQ86" s="387"/>
      <c r="AR86" s="390"/>
      <c r="AS86" s="3073"/>
      <c r="AT86" s="206"/>
      <c r="AU86" s="330"/>
      <c r="AV86" s="330"/>
      <c r="AW86" s="179"/>
      <c r="AX86" s="3721"/>
      <c r="AY86" s="382"/>
      <c r="AZ86" s="382"/>
      <c r="BA86" s="382"/>
      <c r="BB86" s="382"/>
      <c r="BC86" s="382"/>
      <c r="BD86" s="383"/>
      <c r="BE86" s="389"/>
      <c r="BF86" s="387"/>
      <c r="BG86" s="387"/>
      <c r="BH86" s="387"/>
      <c r="BI86" s="387"/>
      <c r="BJ86" s="387"/>
      <c r="BK86" s="387"/>
      <c r="BL86" s="390"/>
      <c r="BN86" s="564" t="str">
        <f>IF(ISBLANK(BO86),"",MAX(BN80:BN85)+1)</f>
        <v/>
      </c>
      <c r="BO86" s="133"/>
      <c r="BP86" s="133" t="s">
        <v>1932</v>
      </c>
      <c r="BQ86" s="133"/>
      <c r="BR86" s="133"/>
      <c r="BS86" s="565"/>
      <c r="DX86" s="216">
        <v>1</v>
      </c>
      <c r="DY86" s="212"/>
      <c r="DZ86" s="212"/>
    </row>
    <row r="87" spans="1:130" s="32" customFormat="1" ht="24.9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06"/>
      <c r="AA87" s="330"/>
      <c r="AB87" s="330"/>
      <c r="AC87" s="179"/>
      <c r="AD87" s="3724"/>
      <c r="AE87" s="384"/>
      <c r="AF87" s="384"/>
      <c r="AG87" s="384"/>
      <c r="AH87" s="384"/>
      <c r="AI87" s="384"/>
      <c r="AJ87" s="385"/>
      <c r="AK87" s="389"/>
      <c r="AL87" s="387"/>
      <c r="AM87" s="387"/>
      <c r="AN87" s="387"/>
      <c r="AO87" s="387"/>
      <c r="AP87" s="387"/>
      <c r="AQ87" s="387"/>
      <c r="AR87" s="390"/>
      <c r="AS87" s="3073"/>
      <c r="AT87" s="206"/>
      <c r="AU87" s="330"/>
      <c r="AV87" s="330"/>
      <c r="AW87" s="179"/>
      <c r="AX87" s="3724"/>
      <c r="AY87" s="384"/>
      <c r="AZ87" s="384"/>
      <c r="BA87" s="384"/>
      <c r="BB87" s="384"/>
      <c r="BC87" s="384"/>
      <c r="BD87" s="385"/>
      <c r="BE87" s="389"/>
      <c r="BF87" s="387"/>
      <c r="BG87" s="387"/>
      <c r="BH87" s="387"/>
      <c r="BI87" s="387"/>
      <c r="BJ87" s="387"/>
      <c r="BK87" s="387"/>
      <c r="BL87" s="390"/>
      <c r="BN87" s="564"/>
      <c r="BO87" s="133"/>
      <c r="BP87" s="133"/>
      <c r="BQ87" s="133"/>
      <c r="BR87" s="133"/>
      <c r="BS87" s="565"/>
      <c r="DX87" s="216">
        <v>1</v>
      </c>
      <c r="DY87" s="212"/>
      <c r="DZ87" s="212"/>
    </row>
    <row r="88" spans="1:130" s="32" customFormat="1" ht="24.9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06"/>
      <c r="AA88" s="330"/>
      <c r="AB88" s="330"/>
      <c r="AC88" s="179"/>
      <c r="AD88" s="3724"/>
      <c r="AE88" s="384"/>
      <c r="AF88" s="384"/>
      <c r="AG88" s="384"/>
      <c r="AH88" s="384"/>
      <c r="AI88" s="384"/>
      <c r="AJ88" s="385"/>
      <c r="AK88" s="328" t="s">
        <v>1269</v>
      </c>
      <c r="AL88" s="13"/>
      <c r="AM88" s="388" t="s">
        <v>936</v>
      </c>
      <c r="AN88" s="348"/>
      <c r="AO88" s="348"/>
      <c r="AP88" s="348"/>
      <c r="AQ88" s="348"/>
      <c r="AR88" s="349" t="s">
        <v>28</v>
      </c>
      <c r="AS88" s="3073"/>
      <c r="AT88" s="206"/>
      <c r="AU88" s="330"/>
      <c r="AV88" s="330"/>
      <c r="AW88" s="179"/>
      <c r="AX88" s="3724"/>
      <c r="AY88" s="384"/>
      <c r="AZ88" s="384"/>
      <c r="BA88" s="384"/>
      <c r="BB88" s="384"/>
      <c r="BC88" s="384"/>
      <c r="BD88" s="385"/>
      <c r="BE88" s="328" t="s">
        <v>1269</v>
      </c>
      <c r="BF88" s="13"/>
      <c r="BG88" s="388" t="s">
        <v>936</v>
      </c>
      <c r="BH88" s="348"/>
      <c r="BI88" s="348"/>
      <c r="BJ88" s="348"/>
      <c r="BK88" s="348"/>
      <c r="BL88" s="349" t="s">
        <v>28</v>
      </c>
      <c r="BN88" s="564"/>
      <c r="BO88" s="133"/>
      <c r="BP88" s="133"/>
      <c r="BQ88" s="133"/>
      <c r="BR88" s="133"/>
      <c r="BS88" s="565"/>
      <c r="DX88" s="216">
        <v>1</v>
      </c>
      <c r="DY88" s="212"/>
      <c r="DZ88" s="212"/>
    </row>
    <row r="89" spans="1:130" s="32" customFormat="1" ht="24.9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06"/>
      <c r="AA89" s="330"/>
      <c r="AB89" s="330"/>
      <c r="AC89" s="179"/>
      <c r="AD89" s="3319"/>
      <c r="AE89" s="3318"/>
      <c r="AF89" s="3296"/>
      <c r="AG89" s="3296"/>
      <c r="AH89" s="3296"/>
      <c r="AI89" s="3296"/>
      <c r="AJ89" s="3297"/>
      <c r="AK89" s="328" t="s">
        <v>1269</v>
      </c>
      <c r="AL89" s="13"/>
      <c r="AM89" s="388" t="s">
        <v>735</v>
      </c>
      <c r="AN89" s="348"/>
      <c r="AO89" s="348"/>
      <c r="AP89" s="348"/>
      <c r="AQ89" s="348"/>
      <c r="AR89" s="349"/>
      <c r="AS89" s="3073"/>
      <c r="AT89" s="206"/>
      <c r="AU89" s="330"/>
      <c r="AV89" s="330"/>
      <c r="AW89" s="179"/>
      <c r="AX89" s="3319"/>
      <c r="AY89" s="3318"/>
      <c r="AZ89" s="3296"/>
      <c r="BA89" s="3296"/>
      <c r="BB89" s="3296"/>
      <c r="BC89" s="3296"/>
      <c r="BD89" s="3297"/>
      <c r="BE89" s="328" t="s">
        <v>1269</v>
      </c>
      <c r="BF89" s="13"/>
      <c r="BG89" s="388" t="s">
        <v>735</v>
      </c>
      <c r="BH89" s="348"/>
      <c r="BI89" s="348"/>
      <c r="BJ89" s="348"/>
      <c r="BK89" s="348"/>
      <c r="BL89" s="349"/>
      <c r="BN89" s="564" t="str">
        <f>IF(ISBLANK(BO89),"",MAX(BN80:BN88)+1)</f>
        <v/>
      </c>
      <c r="BO89" s="133"/>
      <c r="BP89" s="133" t="s">
        <v>1232</v>
      </c>
      <c r="BQ89" s="345"/>
      <c r="BR89" s="345"/>
      <c r="BS89" s="565"/>
      <c r="DX89" s="216">
        <v>1</v>
      </c>
      <c r="DY89" s="212"/>
      <c r="DZ89" s="212"/>
    </row>
    <row r="90" spans="1:130" s="32" customFormat="1" ht="24.9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06"/>
      <c r="AA90" s="330"/>
      <c r="AB90" s="330"/>
      <c r="AC90" s="179"/>
      <c r="AD90" s="2957"/>
      <c r="AE90" s="2957"/>
      <c r="AF90" s="2957"/>
      <c r="AG90" s="2957"/>
      <c r="AH90" s="2957"/>
      <c r="AI90" s="2957"/>
      <c r="AJ90" s="2958"/>
      <c r="AK90" s="298">
        <v>11</v>
      </c>
      <c r="AL90" s="199"/>
      <c r="AM90" s="199">
        <v>11</v>
      </c>
      <c r="AN90" s="199">
        <v>11</v>
      </c>
      <c r="AO90" s="199">
        <v>11</v>
      </c>
      <c r="AP90" s="199">
        <v>12</v>
      </c>
      <c r="AQ90" s="199">
        <v>12</v>
      </c>
      <c r="AR90" s="299">
        <v>13</v>
      </c>
      <c r="AS90" s="3073"/>
      <c r="AT90" s="206"/>
      <c r="AU90" s="330"/>
      <c r="AV90" s="330"/>
      <c r="AW90" s="179"/>
      <c r="AX90" s="2957"/>
      <c r="AY90" s="2957"/>
      <c r="AZ90" s="2957"/>
      <c r="BA90" s="2957"/>
      <c r="BB90" s="2957"/>
      <c r="BC90" s="2957"/>
      <c r="BD90" s="2958"/>
      <c r="BE90" s="298">
        <v>11</v>
      </c>
      <c r="BF90" s="199">
        <v>8</v>
      </c>
      <c r="BG90" s="199">
        <v>11</v>
      </c>
      <c r="BH90" s="199">
        <v>11</v>
      </c>
      <c r="BI90" s="199">
        <v>11</v>
      </c>
      <c r="BJ90" s="199">
        <v>12</v>
      </c>
      <c r="BK90" s="199">
        <v>12</v>
      </c>
      <c r="BL90" s="299">
        <v>13</v>
      </c>
      <c r="BN90" s="3835" t="s">
        <v>200</v>
      </c>
      <c r="BO90" s="3831" t="s">
        <v>1808</v>
      </c>
      <c r="BP90" s="3831"/>
      <c r="BQ90" s="3831"/>
      <c r="BR90" s="3831"/>
      <c r="BS90" s="3832"/>
      <c r="DX90" s="216">
        <v>1</v>
      </c>
      <c r="DY90" s="212"/>
      <c r="DZ90" s="212"/>
    </row>
    <row r="91" spans="1:130" s="32" customFormat="1" ht="24.95" customHeight="1" thickBo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08"/>
      <c r="AA91" s="292"/>
      <c r="AB91" s="292"/>
      <c r="AC91" s="292"/>
      <c r="AD91" s="2959"/>
      <c r="AE91" s="2959"/>
      <c r="AF91" s="2959"/>
      <c r="AG91" s="2959"/>
      <c r="AH91" s="2959"/>
      <c r="AI91" s="2959"/>
      <c r="AJ91" s="2960"/>
      <c r="AK91" s="294">
        <f t="shared" ref="AK91:AR91" ca="1" si="56">CELL("largeur",AK91)</f>
        <v>11</v>
      </c>
      <c r="AL91" s="295"/>
      <c r="AM91" s="295">
        <f t="shared" ca="1" si="56"/>
        <v>11</v>
      </c>
      <c r="AN91" s="295">
        <f t="shared" ca="1" si="56"/>
        <v>11</v>
      </c>
      <c r="AO91" s="295">
        <f t="shared" ca="1" si="56"/>
        <v>11</v>
      </c>
      <c r="AP91" s="295">
        <f t="shared" ca="1" si="56"/>
        <v>12</v>
      </c>
      <c r="AQ91" s="295">
        <f t="shared" ca="1" si="56"/>
        <v>12</v>
      </c>
      <c r="AR91" s="296">
        <f t="shared" ca="1" si="56"/>
        <v>13</v>
      </c>
      <c r="AS91" s="3073"/>
      <c r="AT91" s="208"/>
      <c r="AU91" s="292"/>
      <c r="AV91" s="292"/>
      <c r="AW91" s="292"/>
      <c r="AX91" s="2959"/>
      <c r="AY91" s="2959"/>
      <c r="AZ91" s="2959"/>
      <c r="BA91" s="2959"/>
      <c r="BB91" s="2959"/>
      <c r="BC91" s="2959"/>
      <c r="BD91" s="2960"/>
      <c r="BE91" s="294">
        <f t="shared" ref="BE91:BL91" ca="1" si="57">CELL("largeur",BE91)</f>
        <v>11</v>
      </c>
      <c r="BF91" s="295">
        <f t="shared" ca="1" si="57"/>
        <v>8</v>
      </c>
      <c r="BG91" s="295">
        <f t="shared" ca="1" si="57"/>
        <v>11</v>
      </c>
      <c r="BH91" s="295">
        <f t="shared" ca="1" si="57"/>
        <v>11</v>
      </c>
      <c r="BI91" s="295">
        <f t="shared" ca="1" si="57"/>
        <v>11</v>
      </c>
      <c r="BJ91" s="295">
        <f t="shared" ca="1" si="57"/>
        <v>12</v>
      </c>
      <c r="BK91" s="295">
        <f t="shared" ca="1" si="57"/>
        <v>12</v>
      </c>
      <c r="BL91" s="296">
        <f t="shared" ca="1" si="57"/>
        <v>13</v>
      </c>
      <c r="BN91" s="3835"/>
      <c r="BO91" s="3831"/>
      <c r="BP91" s="3831"/>
      <c r="BQ91" s="3831"/>
      <c r="BR91" s="3831"/>
      <c r="BS91" s="3832"/>
      <c r="DX91" s="216">
        <v>1</v>
      </c>
      <c r="DY91" s="212"/>
      <c r="DZ91" s="212"/>
    </row>
    <row r="92" spans="1:130" s="32" customFormat="1" ht="26.1" customHeight="1" thickBot="1">
      <c r="A92" s="212"/>
      <c r="B92" s="212"/>
      <c r="C92" s="212"/>
      <c r="D92" s="212"/>
      <c r="E92" s="212"/>
      <c r="F92" s="212"/>
      <c r="G92" s="212"/>
      <c r="H92" s="212"/>
      <c r="I92" s="212"/>
      <c r="J92" s="212"/>
      <c r="K92" s="212"/>
      <c r="L92" s="212"/>
      <c r="M92" s="212"/>
      <c r="N92" s="212"/>
      <c r="O92" s="212"/>
      <c r="P92" s="212"/>
      <c r="Q92" s="212"/>
      <c r="R92" s="212"/>
      <c r="S92" s="213"/>
      <c r="T92" s="213"/>
      <c r="U92" s="213"/>
      <c r="V92" s="213"/>
      <c r="W92" s="608"/>
      <c r="X92" s="135"/>
      <c r="Y92" s="135"/>
      <c r="Z92" s="2862"/>
      <c r="AA92" s="2862"/>
      <c r="AB92" s="2862"/>
      <c r="AC92" s="2862"/>
      <c r="AD92" s="2862"/>
      <c r="AE92" s="2862"/>
      <c r="AF92" s="2862"/>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2863"/>
      <c r="BF92" s="2864"/>
      <c r="BG92" s="2863"/>
      <c r="BH92" s="8"/>
      <c r="BN92" s="3836" t="s">
        <v>830</v>
      </c>
      <c r="BO92" s="3837" t="s">
        <v>1104</v>
      </c>
      <c r="BP92" s="3837"/>
      <c r="BQ92" s="3837"/>
      <c r="BR92" s="3837"/>
      <c r="BS92" s="3838"/>
      <c r="DX92" s="216">
        <v>1</v>
      </c>
      <c r="DY92" s="212"/>
      <c r="DZ92" s="212"/>
    </row>
    <row r="93" spans="1:130" s="32" customFormat="1" ht="20.100000000000001" customHeight="1">
      <c r="A93" s="212"/>
      <c r="B93" s="212"/>
      <c r="C93" s="212"/>
      <c r="D93" s="212"/>
      <c r="E93" s="212"/>
      <c r="F93" s="212"/>
      <c r="G93" s="212"/>
      <c r="H93" s="212"/>
      <c r="I93" s="212"/>
      <c r="J93" s="212"/>
      <c r="K93" s="212"/>
      <c r="L93" s="212"/>
      <c r="M93" s="212"/>
      <c r="N93" s="212"/>
      <c r="O93" s="212"/>
      <c r="P93" s="212"/>
      <c r="Q93" s="212"/>
      <c r="R93" s="212"/>
      <c r="S93" s="213"/>
      <c r="T93" s="213"/>
      <c r="U93" s="213"/>
      <c r="V93" s="213"/>
      <c r="W93" s="608"/>
      <c r="X93" s="135"/>
      <c r="Y93" s="135"/>
      <c r="Z93" s="176" t="s">
        <v>43</v>
      </c>
      <c r="AA93" s="2829" t="str">
        <f>AA100</f>
        <v>N.Nom de votre recette.Avec alcool.Before dinner.Verre Tumbler(s)</v>
      </c>
      <c r="AB93" s="2829">
        <f>AB100</f>
        <v>1</v>
      </c>
      <c r="AC93" s="2829" t="str">
        <f>AC100</f>
        <v>tumbler(s)</v>
      </c>
      <c r="AD93" s="2830"/>
      <c r="AE93" s="3815" t="s">
        <v>1046</v>
      </c>
      <c r="AF93" s="3815"/>
      <c r="AG93" s="3827" t="s">
        <v>6180</v>
      </c>
      <c r="AH93" s="3827"/>
      <c r="AI93" s="3827"/>
      <c r="AJ93" s="3828"/>
      <c r="AK93" s="135"/>
      <c r="AL93" s="135"/>
      <c r="AM93" s="135"/>
      <c r="AN93" s="135"/>
      <c r="AO93" s="135"/>
      <c r="AP93" s="135"/>
      <c r="AQ93" s="135"/>
      <c r="AR93" s="135"/>
      <c r="AS93" s="135"/>
      <c r="AT93" s="2907"/>
      <c r="AU93" s="2908"/>
      <c r="AV93" s="2908"/>
      <c r="AW93" s="2908"/>
      <c r="AX93" s="2909"/>
      <c r="AY93" s="374"/>
      <c r="AZ93" s="374"/>
      <c r="BA93" s="375"/>
      <c r="BB93" s="375"/>
      <c r="BC93" s="375"/>
      <c r="BD93" s="376"/>
      <c r="BE93" s="135"/>
      <c r="BF93" s="135"/>
      <c r="BG93" s="135"/>
      <c r="BH93" s="135"/>
      <c r="BI93" s="135"/>
      <c r="BJ93" s="135"/>
      <c r="BK93" s="135"/>
      <c r="BL93" s="135"/>
      <c r="BN93" s="3836"/>
      <c r="BO93" s="3837"/>
      <c r="BP93" s="3837"/>
      <c r="BQ93" s="3837"/>
      <c r="BR93" s="3837"/>
      <c r="BS93" s="3838"/>
      <c r="DX93" s="216">
        <v>1</v>
      </c>
      <c r="DY93" s="212"/>
      <c r="DZ93" s="212"/>
    </row>
    <row r="94" spans="1:130" s="32" customFormat="1" ht="20.100000000000001" customHeight="1">
      <c r="A94" s="212"/>
      <c r="B94" s="212"/>
      <c r="C94" s="212"/>
      <c r="D94" s="212"/>
      <c r="E94" s="212"/>
      <c r="F94" s="212"/>
      <c r="G94" s="212"/>
      <c r="H94" s="212"/>
      <c r="I94" s="212"/>
      <c r="J94" s="212"/>
      <c r="K94" s="212"/>
      <c r="L94" s="212"/>
      <c r="M94" s="212"/>
      <c r="N94" s="212"/>
      <c r="O94" s="212"/>
      <c r="P94" s="212"/>
      <c r="Q94" s="212"/>
      <c r="R94" s="212"/>
      <c r="S94" s="213"/>
      <c r="T94" s="213"/>
      <c r="U94" s="213"/>
      <c r="V94" s="213"/>
      <c r="W94" s="608"/>
      <c r="X94" s="135"/>
      <c r="Y94" s="135"/>
      <c r="Z94" s="178" t="s">
        <v>43</v>
      </c>
      <c r="AA94" s="2838" t="str">
        <f>AA100</f>
        <v>N.Nom de votre recette.Avec alcool.Before dinner.Verre Tumbler(s)</v>
      </c>
      <c r="AB94" s="2838">
        <f>AB100</f>
        <v>1</v>
      </c>
      <c r="AC94" s="2838" t="str">
        <f>AC100</f>
        <v>tumbler(s)</v>
      </c>
      <c r="AD94" s="2839"/>
      <c r="AE94" s="3691" t="s">
        <v>839</v>
      </c>
      <c r="AF94" s="3691"/>
      <c r="AG94" s="3829"/>
      <c r="AH94" s="3829"/>
      <c r="AI94" s="3829"/>
      <c r="AJ94" s="3830"/>
      <c r="AK94" s="135"/>
      <c r="AL94" s="135"/>
      <c r="AM94" s="135"/>
      <c r="AN94" s="135"/>
      <c r="AO94" s="135"/>
      <c r="AP94" s="135"/>
      <c r="AQ94" s="135"/>
      <c r="AR94" s="135"/>
      <c r="AS94" s="135"/>
      <c r="AT94" s="2910"/>
      <c r="AU94" s="2911"/>
      <c r="AV94" s="2911"/>
      <c r="AW94" s="2911"/>
      <c r="AX94" s="2912"/>
      <c r="AY94" s="377"/>
      <c r="AZ94" s="377"/>
      <c r="BA94" s="378"/>
      <c r="BB94" s="378"/>
      <c r="BC94" s="378"/>
      <c r="BD94" s="379"/>
      <c r="BE94" s="135"/>
      <c r="BF94" s="135"/>
      <c r="BG94" s="135"/>
      <c r="BH94" s="135"/>
      <c r="BI94" s="135"/>
      <c r="BJ94" s="135"/>
      <c r="BK94" s="135"/>
      <c r="BL94" s="135"/>
      <c r="BN94" s="3839" t="s">
        <v>1282</v>
      </c>
      <c r="BO94" s="3840" t="s">
        <v>1105</v>
      </c>
      <c r="BP94" s="3840"/>
      <c r="BQ94" s="3840"/>
      <c r="BR94" s="3840"/>
      <c r="BS94" s="3841"/>
      <c r="DX94" s="216">
        <v>1</v>
      </c>
      <c r="DY94" s="212"/>
      <c r="DZ94" s="212"/>
    </row>
    <row r="95" spans="1:130" s="32" customFormat="1" ht="20.100000000000001" customHeight="1">
      <c r="A95" s="212"/>
      <c r="B95" s="212"/>
      <c r="C95" s="212"/>
      <c r="D95" s="212"/>
      <c r="E95" s="212"/>
      <c r="F95" s="212"/>
      <c r="G95" s="212"/>
      <c r="H95" s="212"/>
      <c r="I95" s="212"/>
      <c r="J95" s="212"/>
      <c r="K95" s="212"/>
      <c r="L95" s="212"/>
      <c r="M95" s="212"/>
      <c r="N95" s="212"/>
      <c r="O95" s="212"/>
      <c r="P95" s="212"/>
      <c r="Q95" s="212"/>
      <c r="R95" s="212"/>
      <c r="S95" s="213"/>
      <c r="T95" s="213"/>
      <c r="U95" s="213"/>
      <c r="V95" s="213"/>
      <c r="W95" s="608"/>
      <c r="X95" s="135"/>
      <c r="Y95" s="135"/>
      <c r="Z95" s="178" t="s">
        <v>43</v>
      </c>
      <c r="AA95" s="2838" t="str">
        <f>AA100</f>
        <v>N.Nom de votre recette.Avec alcool.Before dinner.Verre Tumbler(s)</v>
      </c>
      <c r="AB95" s="2838">
        <f>AB100</f>
        <v>1</v>
      </c>
      <c r="AC95" s="2838" t="str">
        <f>AC100</f>
        <v>tumbler(s)</v>
      </c>
      <c r="AD95" s="2839"/>
      <c r="AE95" s="3813" t="s">
        <v>5883</v>
      </c>
      <c r="AF95" s="3813"/>
      <c r="AG95" s="321" t="s">
        <v>827</v>
      </c>
      <c r="AH95" s="322" t="s">
        <v>828</v>
      </c>
      <c r="AI95" s="322"/>
      <c r="AJ95" s="323"/>
      <c r="AK95" s="135"/>
      <c r="AL95" s="2825" t="s">
        <v>5186</v>
      </c>
      <c r="AM95" s="317"/>
      <c r="AN95" s="317"/>
      <c r="AO95" s="135"/>
      <c r="AP95" s="135"/>
      <c r="AQ95" s="135"/>
      <c r="AR95" s="135"/>
      <c r="AS95" s="135"/>
      <c r="AT95" s="2910"/>
      <c r="AU95" s="2911"/>
      <c r="AV95" s="2911"/>
      <c r="AW95" s="2911"/>
      <c r="AX95" s="2912"/>
      <c r="AY95" s="2913"/>
      <c r="AZ95" s="2914"/>
      <c r="BA95" s="2915"/>
      <c r="BB95" s="2916"/>
      <c r="BC95" s="2916"/>
      <c r="BD95" s="2917"/>
      <c r="BE95" s="135"/>
      <c r="BF95" s="135"/>
      <c r="BG95" s="135"/>
      <c r="BH95" s="135"/>
      <c r="BI95" s="135"/>
      <c r="BJ95" s="135"/>
      <c r="BK95" s="135"/>
      <c r="BL95" s="135"/>
      <c r="BN95" s="3839"/>
      <c r="BO95" s="3840"/>
      <c r="BP95" s="3840"/>
      <c r="BQ95" s="3840"/>
      <c r="BR95" s="3840"/>
      <c r="BS95" s="3841"/>
      <c r="DX95" s="216">
        <v>1</v>
      </c>
      <c r="DY95" s="212"/>
      <c r="DZ95" s="212"/>
    </row>
    <row r="96" spans="1:130" s="32" customFormat="1" ht="20.100000000000001" customHeight="1">
      <c r="A96" s="212"/>
      <c r="B96" s="212"/>
      <c r="C96" s="212"/>
      <c r="D96" s="212"/>
      <c r="E96" s="212"/>
      <c r="F96" s="212"/>
      <c r="G96" s="212"/>
      <c r="H96" s="212"/>
      <c r="I96" s="212"/>
      <c r="J96" s="212"/>
      <c r="K96" s="212"/>
      <c r="L96" s="212"/>
      <c r="M96" s="212"/>
      <c r="N96" s="212"/>
      <c r="O96" s="212"/>
      <c r="P96" s="212"/>
      <c r="Q96" s="212"/>
      <c r="R96" s="212"/>
      <c r="S96" s="213"/>
      <c r="T96" s="213"/>
      <c r="U96" s="213"/>
      <c r="V96" s="213"/>
      <c r="W96" s="608"/>
      <c r="X96" s="135"/>
      <c r="Y96" s="135"/>
      <c r="Z96" s="178" t="s">
        <v>43</v>
      </c>
      <c r="AA96" s="330" t="str">
        <f>AA100</f>
        <v>N.Nom de votre recette.Avec alcool.Before dinner.Verre Tumbler(s)</v>
      </c>
      <c r="AB96" s="505">
        <f>AB100</f>
        <v>1</v>
      </c>
      <c r="AC96" s="316"/>
      <c r="AD96" s="506" t="s">
        <v>1884</v>
      </c>
      <c r="AE96" s="218" t="s">
        <v>1812</v>
      </c>
      <c r="AF96" s="317"/>
      <c r="AG96" s="3639" t="str">
        <f>"❽ Volume du "&amp;AF97</f>
        <v>❽ Volume du tumbler(s)</v>
      </c>
      <c r="AH96" s="327"/>
      <c r="AI96" s="3731" t="s">
        <v>6181</v>
      </c>
      <c r="AJ96" s="3732"/>
      <c r="AK96" s="135"/>
      <c r="AL96" s="2825" t="s">
        <v>5187</v>
      </c>
      <c r="AM96" s="317"/>
      <c r="AN96" s="317"/>
      <c r="AO96" s="135"/>
      <c r="AP96" s="135"/>
      <c r="AQ96" s="135"/>
      <c r="AR96" s="135"/>
      <c r="AS96" s="135"/>
      <c r="AT96" s="2910"/>
      <c r="AU96" s="2918"/>
      <c r="AV96" s="2919"/>
      <c r="AW96" s="2920"/>
      <c r="AX96" s="2921"/>
      <c r="AY96" s="373"/>
      <c r="AZ96" s="373"/>
      <c r="BA96" s="101"/>
      <c r="BB96" s="101" t="s">
        <v>5224</v>
      </c>
      <c r="BC96" s="2922"/>
      <c r="BD96" s="2923"/>
      <c r="BE96" s="135"/>
      <c r="BF96" s="135"/>
      <c r="BG96" s="135"/>
      <c r="BH96" s="135"/>
      <c r="BI96" s="135"/>
      <c r="BJ96" s="135"/>
      <c r="BK96" s="135"/>
      <c r="BL96" s="135"/>
      <c r="BN96" s="463" t="s">
        <v>973</v>
      </c>
      <c r="BO96" s="407"/>
      <c r="BP96" s="407"/>
      <c r="BQ96" s="407"/>
      <c r="BR96" s="5"/>
      <c r="BS96" s="28"/>
      <c r="DX96" s="216">
        <v>1</v>
      </c>
      <c r="DY96" s="212"/>
      <c r="DZ96" s="212"/>
    </row>
    <row r="97" spans="1:130" s="32" customFormat="1" ht="20.100000000000001" customHeight="1">
      <c r="A97" s="212"/>
      <c r="B97" s="212"/>
      <c r="C97" s="212"/>
      <c r="D97" s="212"/>
      <c r="E97" s="212"/>
      <c r="F97" s="212"/>
      <c r="G97" s="212"/>
      <c r="H97" s="212"/>
      <c r="I97" s="212"/>
      <c r="J97" s="212"/>
      <c r="K97" s="212"/>
      <c r="L97" s="212"/>
      <c r="M97" s="212"/>
      <c r="N97" s="212"/>
      <c r="O97" s="212"/>
      <c r="P97" s="212"/>
      <c r="Q97" s="212"/>
      <c r="R97" s="212"/>
      <c r="S97" s="213"/>
      <c r="T97" s="213"/>
      <c r="U97" s="213"/>
      <c r="V97" s="213"/>
      <c r="W97" s="608"/>
      <c r="X97" s="135"/>
      <c r="Y97" s="135"/>
      <c r="Z97" s="178" t="s">
        <v>43</v>
      </c>
      <c r="AA97" s="330" t="str">
        <f>AA100</f>
        <v>N.Nom de votre recette.Avec alcool.Before dinner.Verre Tumbler(s)</v>
      </c>
      <c r="AB97" s="505">
        <f>AB100</f>
        <v>1</v>
      </c>
      <c r="AC97" s="316"/>
      <c r="AD97" s="507" t="s">
        <v>1885</v>
      </c>
      <c r="AE97" s="286">
        <v>1</v>
      </c>
      <c r="AF97" s="3135" t="s">
        <v>751</v>
      </c>
      <c r="AG97" s="287">
        <v>120</v>
      </c>
      <c r="AH97" s="2834" t="s">
        <v>79</v>
      </c>
      <c r="AI97" s="3731"/>
      <c r="AJ97" s="3732"/>
      <c r="AK97" s="135"/>
      <c r="AL97" s="2776"/>
      <c r="AM97" s="317"/>
      <c r="AN97" s="2787"/>
      <c r="AO97" s="135"/>
      <c r="AP97" s="135"/>
      <c r="AQ97" s="135"/>
      <c r="AR97" s="135"/>
      <c r="AS97" s="135"/>
      <c r="AT97" s="2910"/>
      <c r="AU97" s="2918"/>
      <c r="AV97" s="2919"/>
      <c r="AW97" s="2920"/>
      <c r="AX97" s="2921"/>
      <c r="AY97" s="2924"/>
      <c r="AZ97" s="99"/>
      <c r="BA97" s="2925"/>
      <c r="BB97" s="2926" t="s">
        <v>5223</v>
      </c>
      <c r="BC97" s="101"/>
      <c r="BD97" s="2923"/>
      <c r="BE97" s="135"/>
      <c r="BF97" s="135"/>
      <c r="BG97" s="135"/>
      <c r="BH97" s="135"/>
      <c r="BI97" s="135"/>
      <c r="BJ97" s="135"/>
      <c r="BK97" s="135"/>
      <c r="BL97" s="135"/>
      <c r="BN97" s="406"/>
      <c r="BO97" s="407"/>
      <c r="BP97" s="407"/>
      <c r="BQ97" s="407"/>
      <c r="BR97" s="5"/>
      <c r="BS97" s="28"/>
      <c r="DX97" s="216">
        <v>1</v>
      </c>
      <c r="DY97" s="212"/>
      <c r="DZ97" s="212"/>
    </row>
    <row r="98" spans="1:130" s="32" customFormat="1" ht="20.100000000000001" customHeight="1">
      <c r="A98" s="135"/>
      <c r="B98" s="135"/>
      <c r="C98" s="135"/>
      <c r="D98" s="135"/>
      <c r="E98" s="212"/>
      <c r="F98" s="212"/>
      <c r="G98" s="212"/>
      <c r="H98" s="212"/>
      <c r="I98" s="212"/>
      <c r="J98" s="212"/>
      <c r="K98" s="212"/>
      <c r="L98" s="212"/>
      <c r="M98" s="212"/>
      <c r="N98" s="212"/>
      <c r="O98" s="212"/>
      <c r="P98" s="212"/>
      <c r="Q98" s="212"/>
      <c r="R98" s="212"/>
      <c r="S98" s="213"/>
      <c r="T98" s="213"/>
      <c r="U98" s="213"/>
      <c r="V98" s="213"/>
      <c r="W98" s="608"/>
      <c r="X98" s="135"/>
      <c r="Y98" s="135"/>
      <c r="Z98" s="178" t="s">
        <v>43</v>
      </c>
      <c r="AA98" s="330" t="str">
        <f>AA100</f>
        <v>N.Nom de votre recette.Avec alcool.Before dinner.Verre Tumbler(s)</v>
      </c>
      <c r="AB98" s="505">
        <f>AB100</f>
        <v>1</v>
      </c>
      <c r="AC98" s="316"/>
      <c r="AD98" s="506" t="s">
        <v>392</v>
      </c>
      <c r="AE98" s="327"/>
      <c r="AF98" s="327"/>
      <c r="AG98" s="327"/>
      <c r="AH98" s="327"/>
      <c r="AI98" s="3733" t="str">
        <f>AA100&amp;"  intensité"&amp;" "&amp;AF99&amp;" "&amp;"coût"&amp;AH99&amp;" "&amp;" "&amp;AE95</f>
        <v>N.Nom de votre recette.Avec alcool.Before dinner.Verre Tumbler(s)  intensité ** coût**  Couleur : ?</v>
      </c>
      <c r="AJ98" s="3734"/>
      <c r="AK98" s="135"/>
      <c r="AL98" s="2777"/>
      <c r="AM98" s="317"/>
      <c r="AN98" s="2802"/>
      <c r="AO98" s="135"/>
      <c r="AP98" s="135"/>
      <c r="AQ98" s="135"/>
      <c r="AR98" s="135"/>
      <c r="AS98" s="135"/>
      <c r="AT98" s="2910"/>
      <c r="AU98" s="2918"/>
      <c r="AV98" s="2919"/>
      <c r="AW98" s="2920"/>
      <c r="AX98" s="2921"/>
      <c r="AY98" s="2927"/>
      <c r="AZ98" s="2928"/>
      <c r="BA98" s="2925"/>
      <c r="BB98" s="2926"/>
      <c r="BC98" s="101"/>
      <c r="BD98" s="2929"/>
      <c r="BE98" s="135"/>
      <c r="BF98" s="135"/>
      <c r="BG98" s="135"/>
      <c r="BH98" s="135"/>
      <c r="BI98" s="135"/>
      <c r="BJ98" s="135"/>
      <c r="BK98" s="135"/>
      <c r="BL98" s="135"/>
      <c r="BN98" s="406"/>
      <c r="BO98" s="407"/>
      <c r="BP98" s="407"/>
      <c r="BQ98" s="407"/>
      <c r="BR98" s="5"/>
      <c r="BS98" s="28"/>
      <c r="DX98" s="216">
        <v>1</v>
      </c>
      <c r="DY98" s="212"/>
      <c r="DZ98" s="212"/>
    </row>
    <row r="99" spans="1:130" s="32" customFormat="1" ht="20.100000000000001" customHeight="1">
      <c r="A99" s="135"/>
      <c r="B99" s="135"/>
      <c r="C99" s="135"/>
      <c r="D99" s="135"/>
      <c r="E99" s="212"/>
      <c r="F99" s="212"/>
      <c r="G99" s="212"/>
      <c r="H99" s="212"/>
      <c r="I99" s="212"/>
      <c r="J99" s="212"/>
      <c r="K99" s="212"/>
      <c r="L99" s="212"/>
      <c r="M99" s="212"/>
      <c r="N99" s="212"/>
      <c r="O99" s="212"/>
      <c r="P99" s="212"/>
      <c r="Q99" s="212"/>
      <c r="R99" s="212"/>
      <c r="S99" s="213"/>
      <c r="T99" s="213"/>
      <c r="U99" s="213"/>
      <c r="V99" s="213"/>
      <c r="W99" s="608"/>
      <c r="X99" s="135"/>
      <c r="Y99" s="135"/>
      <c r="Z99" s="178" t="s">
        <v>37</v>
      </c>
      <c r="AA99" s="330" t="str">
        <f>AA100</f>
        <v>N.Nom de votre recette.Avec alcool.Before dinner.Verre Tumbler(s)</v>
      </c>
      <c r="AB99" s="330">
        <f>AB100</f>
        <v>1</v>
      </c>
      <c r="AC99" s="316"/>
      <c r="AD99" s="507">
        <v>24</v>
      </c>
      <c r="AE99" s="3640" t="s">
        <v>1882</v>
      </c>
      <c r="AF99" s="3641" t="s">
        <v>305</v>
      </c>
      <c r="AG99" s="3640" t="s">
        <v>1883</v>
      </c>
      <c r="AH99" s="3641" t="s">
        <v>305</v>
      </c>
      <c r="AI99" s="3733"/>
      <c r="AJ99" s="3734"/>
      <c r="AK99" s="135"/>
      <c r="AL99" s="2778"/>
      <c r="AM99" s="317"/>
      <c r="AN99" s="2788"/>
      <c r="AO99" s="135"/>
      <c r="AP99" s="135"/>
      <c r="AQ99" s="135"/>
      <c r="AR99" s="135"/>
      <c r="AS99" s="135"/>
      <c r="AT99" s="2910"/>
      <c r="AU99" s="2918"/>
      <c r="AV99" s="2918"/>
      <c r="AW99" s="2920"/>
      <c r="AX99" s="2921"/>
      <c r="AY99" s="2930"/>
      <c r="AZ99" s="2931"/>
      <c r="BA99" s="2932"/>
      <c r="BB99" s="114"/>
      <c r="BC99" s="101"/>
      <c r="BD99" s="2929"/>
      <c r="BE99" s="135"/>
      <c r="BF99" s="135"/>
      <c r="BG99" s="135"/>
      <c r="BH99" s="135"/>
      <c r="BI99" s="135"/>
      <c r="BJ99" s="135"/>
      <c r="BK99" s="135"/>
      <c r="BL99" s="135"/>
      <c r="BN99" s="406"/>
      <c r="BO99" s="407"/>
      <c r="BP99" s="407"/>
      <c r="BQ99" s="407"/>
      <c r="BR99" s="5"/>
      <c r="BS99" s="28"/>
      <c r="DX99" s="216">
        <v>1</v>
      </c>
      <c r="DY99" s="212"/>
      <c r="DZ99" s="212"/>
    </row>
    <row r="100" spans="1:130" s="32" customFormat="1" ht="20.100000000000001" customHeight="1">
      <c r="A100" s="135"/>
      <c r="B100" s="135"/>
      <c r="C100" s="135"/>
      <c r="D100" s="135"/>
      <c r="E100" s="212"/>
      <c r="F100" s="212"/>
      <c r="G100" s="212"/>
      <c r="H100" s="212"/>
      <c r="I100" s="212"/>
      <c r="J100" s="212"/>
      <c r="K100" s="212"/>
      <c r="L100" s="212"/>
      <c r="M100" s="212"/>
      <c r="N100" s="212"/>
      <c r="O100" s="212"/>
      <c r="P100" s="212"/>
      <c r="Q100" s="212"/>
      <c r="R100" s="212"/>
      <c r="S100" s="213"/>
      <c r="T100" s="213"/>
      <c r="U100" s="213"/>
      <c r="V100" s="213"/>
      <c r="W100" s="608"/>
      <c r="X100" s="135"/>
      <c r="Y100" s="135"/>
      <c r="Z100" s="178" t="s">
        <v>37</v>
      </c>
      <c r="AA100" s="3642" t="str">
        <f>UPPER(LEFT(AG93,1))&amp;"."&amp;UPPER(LEFT(AG93,1))&amp;LOWER(MID(AG93,2,999))&amp;"."&amp;UPPER(LEFT(AE93,1))&amp;LOWER(MID(AE93,2,999))&amp;"."&amp;UPPER(LEFT(AE94,1))&amp;LOWER(MID(AE94,2,999))&amp;"."&amp;"Verre "&amp;UPPER(LEFT(AF97,1))&amp;LOWER(MID(AF97,2,999))</f>
        <v>N.Nom de votre recette.Avec alcool.Before dinner.Verre Tumbler(s)</v>
      </c>
      <c r="AB100" s="3643">
        <f>AE97</f>
        <v>1</v>
      </c>
      <c r="AC100" s="3644" t="str">
        <f>AF97</f>
        <v>tumbler(s)</v>
      </c>
      <c r="AD100" s="182" t="s">
        <v>41</v>
      </c>
      <c r="AE100" s="182" t="s">
        <v>42</v>
      </c>
      <c r="AF100" s="182" t="s">
        <v>103</v>
      </c>
      <c r="AG100" s="182" t="s">
        <v>104</v>
      </c>
      <c r="AH100" s="182" t="s">
        <v>105</v>
      </c>
      <c r="AI100" s="182" t="s">
        <v>106</v>
      </c>
      <c r="AJ100" s="183" t="s">
        <v>107</v>
      </c>
      <c r="AK100" s="135"/>
      <c r="AL100" s="2779"/>
      <c r="AM100" s="317"/>
      <c r="AN100" s="2803"/>
      <c r="AO100" s="135"/>
      <c r="AP100" s="135"/>
      <c r="AQ100" s="135"/>
      <c r="AR100" s="135"/>
      <c r="AS100" s="135"/>
      <c r="AT100" s="2910"/>
      <c r="AU100" s="2933"/>
      <c r="AV100" s="2934"/>
      <c r="AW100" s="2935"/>
      <c r="AX100" s="2936"/>
      <c r="AY100" s="2936"/>
      <c r="AZ100" s="2936"/>
      <c r="BA100" s="2936"/>
      <c r="BB100" s="2936"/>
      <c r="BC100" s="2936"/>
      <c r="BD100" s="2937"/>
      <c r="BE100" s="135"/>
      <c r="BF100" s="135"/>
      <c r="BG100" s="135"/>
      <c r="BH100" s="135"/>
      <c r="BI100" s="135"/>
      <c r="BJ100" s="135"/>
      <c r="BK100" s="135"/>
      <c r="BL100" s="135"/>
      <c r="BN100" s="432" t="s">
        <v>1425</v>
      </c>
      <c r="BO100" s="433" t="s">
        <v>1426</v>
      </c>
      <c r="BP100" s="407"/>
      <c r="BQ100" s="407"/>
      <c r="BR100" s="5"/>
      <c r="BS100" s="28"/>
      <c r="DX100" s="216">
        <v>1</v>
      </c>
      <c r="DY100" s="212"/>
      <c r="DZ100" s="212"/>
    </row>
    <row r="101" spans="1:130" s="32" customFormat="1" ht="20.100000000000001" customHeight="1">
      <c r="A101" s="135"/>
      <c r="B101" s="135"/>
      <c r="C101" s="135"/>
      <c r="D101" s="135"/>
      <c r="E101" s="135"/>
      <c r="F101" s="135"/>
      <c r="G101" s="135"/>
      <c r="H101" s="135"/>
      <c r="I101" s="135"/>
      <c r="J101" s="135"/>
      <c r="K101" s="135"/>
      <c r="L101" s="135"/>
      <c r="M101" s="135"/>
      <c r="N101" s="135"/>
      <c r="O101" s="135"/>
      <c r="P101" s="135"/>
      <c r="Q101" s="135"/>
      <c r="R101" s="212"/>
      <c r="S101" s="213"/>
      <c r="T101" s="213"/>
      <c r="U101" s="213"/>
      <c r="V101" s="213"/>
      <c r="W101" s="608"/>
      <c r="X101" s="135"/>
      <c r="Y101" s="135"/>
      <c r="Z101" s="178" t="s">
        <v>43</v>
      </c>
      <c r="AA101" s="330" t="str">
        <f>AA100</f>
        <v>N.Nom de votre recette.Avec alcool.Before dinner.Verre Tumbler(s)</v>
      </c>
      <c r="AB101" s="330">
        <f>AB100</f>
        <v>1</v>
      </c>
      <c r="AC101" s="179" t="str">
        <f>AC100</f>
        <v>tumbler(s)</v>
      </c>
      <c r="AD101" s="184"/>
      <c r="AE101" s="3735" t="s">
        <v>1431</v>
      </c>
      <c r="AF101" s="3737" t="s">
        <v>1432</v>
      </c>
      <c r="AG101" s="3739" t="s">
        <v>1434</v>
      </c>
      <c r="AH101" s="3741" t="s">
        <v>1433</v>
      </c>
      <c r="AI101" s="3743" t="s">
        <v>1881</v>
      </c>
      <c r="AJ101" s="315" t="s">
        <v>374</v>
      </c>
      <c r="AK101" s="135"/>
      <c r="AL101" s="2780"/>
      <c r="AM101" s="317"/>
      <c r="AN101" s="2804"/>
      <c r="AO101" s="135"/>
      <c r="AP101" s="135"/>
      <c r="AQ101" s="135"/>
      <c r="AR101" s="135"/>
      <c r="AS101" s="135"/>
      <c r="AT101" s="2910"/>
      <c r="AU101" s="2918"/>
      <c r="AV101" s="2918"/>
      <c r="AW101" s="2918"/>
      <c r="AX101" s="2938"/>
      <c r="AY101" s="2842"/>
      <c r="AZ101" s="2843"/>
      <c r="BA101" s="2840"/>
      <c r="BB101" s="2844"/>
      <c r="BC101" s="2844"/>
      <c r="BD101" s="2939"/>
      <c r="BE101" s="135"/>
      <c r="BF101" s="135"/>
      <c r="BG101" s="135"/>
      <c r="BH101" s="135"/>
      <c r="BI101" s="135"/>
      <c r="BJ101" s="135"/>
      <c r="BK101" s="135"/>
      <c r="BL101" s="135"/>
      <c r="BN101" s="435" t="s">
        <v>1427</v>
      </c>
      <c r="BO101" s="407"/>
      <c r="BP101" s="407"/>
      <c r="BQ101" s="407"/>
      <c r="BR101" s="5"/>
      <c r="BS101" s="28"/>
      <c r="DX101" s="216">
        <v>1</v>
      </c>
      <c r="DY101" s="212"/>
      <c r="DZ101" s="212"/>
    </row>
    <row r="102" spans="1:130" s="32" customFormat="1" ht="20.100000000000001" customHeight="1">
      <c r="A102" s="135"/>
      <c r="B102" s="135"/>
      <c r="C102" s="135"/>
      <c r="D102" s="135"/>
      <c r="E102" s="135"/>
      <c r="F102" s="135"/>
      <c r="G102" s="135"/>
      <c r="H102" s="135"/>
      <c r="I102" s="135"/>
      <c r="J102" s="135"/>
      <c r="K102" s="135"/>
      <c r="L102" s="135"/>
      <c r="M102" s="135"/>
      <c r="N102" s="135"/>
      <c r="O102" s="135"/>
      <c r="P102" s="135"/>
      <c r="Q102" s="135"/>
      <c r="R102" s="212"/>
      <c r="S102" s="213"/>
      <c r="T102" s="213"/>
      <c r="U102" s="213"/>
      <c r="V102" s="213"/>
      <c r="W102" s="608"/>
      <c r="X102" s="135"/>
      <c r="Y102" s="135"/>
      <c r="Z102" s="178" t="s">
        <v>43</v>
      </c>
      <c r="AA102" s="330" t="str">
        <f>AA100</f>
        <v>N.Nom de votre recette.Avec alcool.Before dinner.Verre Tumbler(s)</v>
      </c>
      <c r="AB102" s="330">
        <f>AB100</f>
        <v>1</v>
      </c>
      <c r="AC102" s="179" t="str">
        <f>AC100</f>
        <v>tumbler(s)</v>
      </c>
      <c r="AD102" s="188"/>
      <c r="AE102" s="3736"/>
      <c r="AF102" s="3738"/>
      <c r="AG102" s="3740"/>
      <c r="AH102" s="3742"/>
      <c r="AI102" s="3744"/>
      <c r="AJ102" s="185" t="s">
        <v>1297</v>
      </c>
      <c r="AK102" s="135"/>
      <c r="AL102" s="2775"/>
      <c r="AM102" s="317"/>
      <c r="AN102" s="2794"/>
      <c r="AO102" s="135"/>
      <c r="AP102" s="135"/>
      <c r="AQ102" s="135"/>
      <c r="AR102" s="135"/>
      <c r="AS102" s="135"/>
      <c r="AT102" s="2910"/>
      <c r="AU102" s="2918"/>
      <c r="AV102" s="2918"/>
      <c r="AW102" s="2918"/>
      <c r="AX102" s="2940"/>
      <c r="AY102" s="2845"/>
      <c r="AZ102" s="2846"/>
      <c r="BA102" s="2841"/>
      <c r="BB102" s="2847"/>
      <c r="BC102" s="2847"/>
      <c r="BD102" s="2941"/>
      <c r="BE102" s="135"/>
      <c r="BF102" s="135"/>
      <c r="BG102" s="135"/>
      <c r="BH102" s="135"/>
      <c r="BI102" s="135"/>
      <c r="BJ102" s="135"/>
      <c r="BK102" s="135"/>
      <c r="BL102" s="135"/>
      <c r="BN102" s="431"/>
      <c r="BO102" s="407"/>
      <c r="BP102" s="407"/>
      <c r="BQ102" s="407"/>
      <c r="BR102" s="5"/>
      <c r="BS102" s="28"/>
      <c r="DX102" s="216">
        <v>1</v>
      </c>
      <c r="DY102" s="212"/>
      <c r="DZ102" s="212"/>
    </row>
    <row r="103" spans="1:130" s="32" customFormat="1" ht="20.100000000000001" customHeight="1">
      <c r="A103" s="135"/>
      <c r="B103" s="135"/>
      <c r="C103" s="135"/>
      <c r="D103" s="135"/>
      <c r="E103" s="135"/>
      <c r="F103" s="135"/>
      <c r="G103" s="135"/>
      <c r="H103" s="135"/>
      <c r="I103" s="135"/>
      <c r="J103" s="135"/>
      <c r="K103" s="135"/>
      <c r="L103" s="135"/>
      <c r="M103" s="135"/>
      <c r="N103" s="135"/>
      <c r="O103" s="135"/>
      <c r="P103" s="135"/>
      <c r="Q103" s="135"/>
      <c r="R103" s="212"/>
      <c r="S103" s="213"/>
      <c r="T103" s="213"/>
      <c r="U103" s="213"/>
      <c r="V103" s="213"/>
      <c r="W103" s="608"/>
      <c r="X103" s="135"/>
      <c r="Y103" s="135"/>
      <c r="Z103" s="178" t="s">
        <v>43</v>
      </c>
      <c r="AA103" s="330" t="str">
        <f>AA100</f>
        <v>N.Nom de votre recette.Avec alcool.Before dinner.Verre Tumbler(s)</v>
      </c>
      <c r="AB103" s="330">
        <f>AB100</f>
        <v>1</v>
      </c>
      <c r="AC103" s="179" t="str">
        <f>AC100</f>
        <v>tumbler(s)</v>
      </c>
      <c r="AD103" s="3134"/>
      <c r="AE103" s="62"/>
      <c r="AF103" s="508"/>
      <c r="AG103" s="515"/>
      <c r="AH103" s="516"/>
      <c r="AI103" s="512">
        <v>1</v>
      </c>
      <c r="AJ103" s="2773"/>
      <c r="AK103" s="135"/>
      <c r="AL103" s="2781"/>
      <c r="AM103" s="317"/>
      <c r="AN103" s="2805"/>
      <c r="AO103" s="135"/>
      <c r="AP103" s="135"/>
      <c r="AQ103" s="135"/>
      <c r="AR103" s="135"/>
      <c r="AS103" s="135"/>
      <c r="AT103" s="2910"/>
      <c r="AU103" s="2918"/>
      <c r="AV103" s="2918"/>
      <c r="AW103" s="2918"/>
      <c r="AX103" s="2940"/>
      <c r="AY103" s="2942"/>
      <c r="AZ103" s="2951"/>
      <c r="BA103" s="2943"/>
      <c r="BB103" s="2944"/>
      <c r="BC103" s="2945"/>
      <c r="BD103" s="2950"/>
      <c r="BE103" s="135"/>
      <c r="BF103" s="135"/>
      <c r="BG103" s="135"/>
      <c r="BH103" s="135"/>
      <c r="BI103" s="135"/>
      <c r="BJ103" s="135"/>
      <c r="BK103" s="135"/>
      <c r="BL103" s="135"/>
      <c r="BN103" s="429" t="s">
        <v>754</v>
      </c>
      <c r="BO103" s="428"/>
      <c r="BP103" s="428"/>
      <c r="BQ103" s="428"/>
      <c r="BR103" s="5"/>
      <c r="BS103" s="28"/>
      <c r="DX103" s="216">
        <v>1</v>
      </c>
      <c r="DY103" s="212"/>
      <c r="DZ103" s="212"/>
    </row>
    <row r="104" spans="1:130" s="57" customFormat="1" ht="20.100000000000001" customHeight="1">
      <c r="A104" s="135"/>
      <c r="B104" s="135"/>
      <c r="C104" s="135"/>
      <c r="D104" s="135"/>
      <c r="E104" s="135"/>
      <c r="F104" s="135"/>
      <c r="G104" s="135"/>
      <c r="H104" s="135"/>
      <c r="I104" s="135"/>
      <c r="J104" s="135"/>
      <c r="K104" s="135"/>
      <c r="L104" s="135"/>
      <c r="M104" s="135"/>
      <c r="N104" s="135"/>
      <c r="O104" s="135"/>
      <c r="P104" s="135"/>
      <c r="Q104" s="135"/>
      <c r="R104" s="212"/>
      <c r="S104" s="213"/>
      <c r="T104" s="213"/>
      <c r="U104" s="213"/>
      <c r="V104" s="213"/>
      <c r="W104" s="608"/>
      <c r="X104" s="135"/>
      <c r="Y104" s="135"/>
      <c r="Z104" s="187" t="str">
        <f t="shared" ref="Z104:Z114" si="58">IF(AJ104&lt;&gt;"","A","►")</f>
        <v>►</v>
      </c>
      <c r="AA104" s="330" t="str">
        <f>AA100</f>
        <v>N.Nom de votre recette.Avec alcool.Before dinner.Verre Tumbler(s)</v>
      </c>
      <c r="AB104" s="330">
        <f>AB100</f>
        <v>1</v>
      </c>
      <c r="AC104" s="179" t="str">
        <f>AC100</f>
        <v>tumbler(s)</v>
      </c>
      <c r="AD104" s="3134"/>
      <c r="AE104" s="62"/>
      <c r="AF104" s="508"/>
      <c r="AG104" s="510"/>
      <c r="AH104" s="511"/>
      <c r="AI104" s="512">
        <v>1</v>
      </c>
      <c r="AJ104" s="2773"/>
      <c r="AK104" s="135"/>
      <c r="AL104" s="2782"/>
      <c r="AM104" s="317"/>
      <c r="AN104" s="2806"/>
      <c r="AO104" s="135"/>
      <c r="AP104" s="135"/>
      <c r="AQ104" s="135"/>
      <c r="AR104" s="135"/>
      <c r="AS104" s="135"/>
      <c r="AT104" s="2946"/>
      <c r="AU104" s="2918"/>
      <c r="AV104" s="2918"/>
      <c r="AW104" s="2918"/>
      <c r="AX104" s="2940"/>
      <c r="AY104" s="2942"/>
      <c r="AZ104" s="2951"/>
      <c r="BA104" s="2947"/>
      <c r="BB104" s="2948"/>
      <c r="BC104" s="2949"/>
      <c r="BD104" s="2950"/>
      <c r="BE104" s="135"/>
      <c r="BF104" s="135"/>
      <c r="BG104" s="135"/>
      <c r="BH104" s="135"/>
      <c r="BI104" s="135"/>
      <c r="BJ104" s="135"/>
      <c r="BK104" s="135"/>
      <c r="BL104" s="135"/>
      <c r="BN104" s="464">
        <f ca="1">CELL("largeur",BN104)</f>
        <v>11</v>
      </c>
      <c r="BO104" s="428" t="s">
        <v>756</v>
      </c>
      <c r="BP104" s="428"/>
      <c r="BQ104" s="428"/>
      <c r="BR104" s="5"/>
      <c r="BS104" s="28"/>
      <c r="DX104" s="216">
        <v>1</v>
      </c>
      <c r="DY104" s="212"/>
      <c r="DZ104" s="212"/>
    </row>
    <row r="105" spans="1:130" s="57" customFormat="1" ht="20.100000000000001" customHeight="1" thickBot="1">
      <c r="A105" s="135"/>
      <c r="B105" s="135"/>
      <c r="C105" s="135"/>
      <c r="D105" s="135"/>
      <c r="E105" s="135"/>
      <c r="F105" s="135"/>
      <c r="G105" s="135"/>
      <c r="H105" s="135"/>
      <c r="I105" s="135"/>
      <c r="J105" s="135"/>
      <c r="K105" s="135"/>
      <c r="L105" s="135"/>
      <c r="M105" s="135"/>
      <c r="N105" s="135"/>
      <c r="O105" s="135"/>
      <c r="P105" s="135"/>
      <c r="Q105" s="135"/>
      <c r="R105" s="212"/>
      <c r="S105" s="213"/>
      <c r="T105" s="213"/>
      <c r="U105" s="213"/>
      <c r="V105" s="213"/>
      <c r="W105" s="608"/>
      <c r="X105" s="135"/>
      <c r="Y105" s="135"/>
      <c r="Z105" s="187" t="str">
        <f t="shared" si="58"/>
        <v>►</v>
      </c>
      <c r="AA105" s="330" t="str">
        <f>AA100</f>
        <v>N.Nom de votre recette.Avec alcool.Before dinner.Verre Tumbler(s)</v>
      </c>
      <c r="AB105" s="330">
        <f>AB100</f>
        <v>1</v>
      </c>
      <c r="AC105" s="179" t="str">
        <f>AC100</f>
        <v>tumbler(s)</v>
      </c>
      <c r="AD105" s="3134"/>
      <c r="AE105" s="62"/>
      <c r="AF105" s="508"/>
      <c r="AG105" s="510"/>
      <c r="AH105" s="511"/>
      <c r="AI105" s="512">
        <v>1</v>
      </c>
      <c r="AJ105" s="2773"/>
      <c r="AK105" s="135"/>
      <c r="AL105" s="2783"/>
      <c r="AM105" s="317"/>
      <c r="AN105" s="2807"/>
      <c r="AO105" s="135"/>
      <c r="AP105" s="135"/>
      <c r="AQ105" s="135"/>
      <c r="AR105" s="135"/>
      <c r="AS105" s="135"/>
      <c r="AT105" s="2946"/>
      <c r="AU105" s="2918"/>
      <c r="AV105" s="2918"/>
      <c r="AW105" s="2918"/>
      <c r="AX105" s="2940"/>
      <c r="AY105" s="2942"/>
      <c r="AZ105" s="2951"/>
      <c r="BA105" s="2947"/>
      <c r="BB105" s="2948"/>
      <c r="BC105" s="2949"/>
      <c r="BD105" s="2950"/>
      <c r="BE105" s="135"/>
      <c r="BF105" s="135"/>
      <c r="BG105" s="135"/>
      <c r="BH105" s="135"/>
      <c r="BI105" s="135"/>
      <c r="BJ105" s="135"/>
      <c r="BK105" s="135"/>
      <c r="BL105" s="135"/>
      <c r="BN105" s="465">
        <v>19</v>
      </c>
      <c r="BO105" s="428" t="s">
        <v>755</v>
      </c>
      <c r="BP105" s="428"/>
      <c r="BQ105" s="428"/>
      <c r="BR105" s="5"/>
      <c r="BS105" s="28"/>
      <c r="DX105" s="216">
        <v>1</v>
      </c>
      <c r="DY105" s="212"/>
      <c r="DZ105" s="212"/>
    </row>
    <row r="106" spans="1:130" s="57" customFormat="1" ht="20.100000000000001" customHeight="1">
      <c r="A106" s="135"/>
      <c r="B106" s="135"/>
      <c r="C106" s="135"/>
      <c r="D106" s="135"/>
      <c r="E106" s="135"/>
      <c r="F106" s="135"/>
      <c r="G106" s="135"/>
      <c r="H106" s="135"/>
      <c r="I106" s="135"/>
      <c r="J106" s="135"/>
      <c r="K106" s="135"/>
      <c r="L106" s="135"/>
      <c r="M106" s="135"/>
      <c r="N106" s="135"/>
      <c r="O106" s="135"/>
      <c r="P106" s="135"/>
      <c r="Q106" s="135"/>
      <c r="R106" s="213"/>
      <c r="S106" s="213"/>
      <c r="T106" s="213"/>
      <c r="U106" s="213"/>
      <c r="V106" s="213"/>
      <c r="W106" s="608"/>
      <c r="X106" s="135"/>
      <c r="Y106" s="135"/>
      <c r="Z106" s="187" t="str">
        <f t="shared" si="58"/>
        <v>►</v>
      </c>
      <c r="AA106" s="330" t="str">
        <f>AA100</f>
        <v>N.Nom de votre recette.Avec alcool.Before dinner.Verre Tumbler(s)</v>
      </c>
      <c r="AB106" s="330">
        <f>AB100</f>
        <v>1</v>
      </c>
      <c r="AC106" s="179" t="str">
        <f>AC100</f>
        <v>tumbler(s)</v>
      </c>
      <c r="AD106" s="3134"/>
      <c r="AE106" s="62"/>
      <c r="AF106" s="508"/>
      <c r="AG106" s="510"/>
      <c r="AH106" s="511"/>
      <c r="AI106" s="512">
        <v>1</v>
      </c>
      <c r="AJ106" s="2773"/>
      <c r="AK106" s="135"/>
      <c r="AL106" s="2784"/>
      <c r="AM106" s="317"/>
      <c r="AN106" s="2808"/>
      <c r="AO106" s="135"/>
      <c r="AP106" s="135"/>
      <c r="AQ106" s="135"/>
      <c r="AR106" s="135"/>
      <c r="AS106" s="135"/>
      <c r="AT106" s="2946"/>
      <c r="AU106" s="2918"/>
      <c r="AV106" s="2918"/>
      <c r="AW106" s="2918"/>
      <c r="AX106" s="2940"/>
      <c r="AY106" s="2942"/>
      <c r="AZ106" s="2951"/>
      <c r="BA106" s="2947"/>
      <c r="BB106" s="2948"/>
      <c r="BC106" s="2949"/>
      <c r="BD106" s="2950"/>
      <c r="BE106" s="135"/>
      <c r="BF106" s="135"/>
      <c r="BG106" s="135"/>
      <c r="BH106" s="135"/>
      <c r="BI106" s="135"/>
      <c r="BJ106" s="135"/>
      <c r="BK106" s="135"/>
      <c r="BL106" s="135"/>
      <c r="BN106" s="429" t="s">
        <v>757</v>
      </c>
      <c r="BO106" s="428"/>
      <c r="BP106" s="428"/>
      <c r="BQ106" s="428"/>
      <c r="BR106" s="5"/>
      <c r="BS106" s="28"/>
      <c r="DX106" s="216">
        <v>1</v>
      </c>
      <c r="DY106" s="212"/>
      <c r="DZ106" s="212"/>
    </row>
    <row r="107" spans="1:130" ht="17.25">
      <c r="A107" s="135"/>
      <c r="B107" s="135"/>
      <c r="C107" s="135"/>
      <c r="D107" s="135"/>
      <c r="E107" s="135"/>
      <c r="F107" s="135"/>
      <c r="G107" s="135"/>
      <c r="H107" s="135"/>
      <c r="I107" s="135"/>
      <c r="J107" s="135"/>
      <c r="K107" s="135"/>
      <c r="L107" s="135"/>
      <c r="M107" s="135"/>
      <c r="N107" s="135"/>
      <c r="O107" s="135"/>
      <c r="P107" s="135"/>
      <c r="Q107" s="135"/>
      <c r="W107" s="608"/>
      <c r="X107" s="135"/>
      <c r="Y107" s="135"/>
      <c r="Z107" s="187" t="str">
        <f t="shared" si="58"/>
        <v>►</v>
      </c>
      <c r="AA107" s="330" t="str">
        <f>AA100</f>
        <v>N.Nom de votre recette.Avec alcool.Before dinner.Verre Tumbler(s)</v>
      </c>
      <c r="AB107" s="330">
        <f>AB100</f>
        <v>1</v>
      </c>
      <c r="AC107" s="179" t="str">
        <f>AC100</f>
        <v>tumbler(s)</v>
      </c>
      <c r="AD107" s="3134"/>
      <c r="AE107" s="62"/>
      <c r="AF107" s="508"/>
      <c r="AG107" s="510"/>
      <c r="AH107" s="511"/>
      <c r="AI107" s="512">
        <v>1</v>
      </c>
      <c r="AJ107" s="2773"/>
      <c r="AK107" s="135"/>
      <c r="AL107" s="2785"/>
      <c r="AM107" s="317"/>
      <c r="AN107" s="2809"/>
      <c r="AO107" s="135"/>
      <c r="AP107" s="135"/>
      <c r="AQ107" s="135"/>
      <c r="AR107" s="135"/>
      <c r="AS107" s="135"/>
      <c r="AT107" s="2946"/>
      <c r="AU107" s="2918"/>
      <c r="AV107" s="2918"/>
      <c r="AW107" s="2918"/>
      <c r="AX107" s="2940"/>
      <c r="AY107" s="2942"/>
      <c r="AZ107" s="2951"/>
      <c r="BA107" s="2947"/>
      <c r="BB107" s="2948"/>
      <c r="BC107" s="2949"/>
      <c r="BD107" s="2950"/>
      <c r="BE107" s="135"/>
      <c r="BF107" s="135"/>
      <c r="BG107" s="135"/>
      <c r="BH107" s="135"/>
      <c r="BI107" s="135"/>
      <c r="BJ107" s="135"/>
      <c r="BK107" s="135"/>
      <c r="BL107" s="135"/>
      <c r="BN107" s="429" t="s">
        <v>758</v>
      </c>
      <c r="BO107" s="428"/>
      <c r="BP107" s="428"/>
      <c r="BQ107" s="428"/>
      <c r="BR107" s="5"/>
      <c r="BS107" s="28"/>
      <c r="DX107" s="216">
        <v>1</v>
      </c>
    </row>
    <row r="108" spans="1:130" ht="17.25">
      <c r="A108" s="135"/>
      <c r="B108" s="135"/>
      <c r="C108" s="135"/>
      <c r="D108" s="135"/>
      <c r="E108" s="135"/>
      <c r="F108" s="135"/>
      <c r="G108" s="135"/>
      <c r="H108" s="135"/>
      <c r="I108" s="135"/>
      <c r="J108" s="135"/>
      <c r="K108" s="135"/>
      <c r="L108" s="135"/>
      <c r="M108" s="135"/>
      <c r="N108" s="135"/>
      <c r="O108" s="135"/>
      <c r="P108" s="135"/>
      <c r="Q108" s="135"/>
      <c r="W108" s="608"/>
      <c r="X108" s="135"/>
      <c r="Y108" s="135"/>
      <c r="Z108" s="187" t="str">
        <f t="shared" si="58"/>
        <v>►</v>
      </c>
      <c r="AA108" s="330" t="str">
        <f>AA100</f>
        <v>N.Nom de votre recette.Avec alcool.Before dinner.Verre Tumbler(s)</v>
      </c>
      <c r="AB108" s="330">
        <f>AB100</f>
        <v>1</v>
      </c>
      <c r="AC108" s="179" t="str">
        <f>AC100</f>
        <v>tumbler(s)</v>
      </c>
      <c r="AD108" s="3134"/>
      <c r="AE108" s="62"/>
      <c r="AF108" s="508"/>
      <c r="AG108" s="510"/>
      <c r="AH108" s="511"/>
      <c r="AI108" s="512">
        <v>1</v>
      </c>
      <c r="AJ108" s="2773"/>
      <c r="AK108" s="135"/>
      <c r="AL108" s="2786"/>
      <c r="AM108" s="317"/>
      <c r="AN108" s="2810"/>
      <c r="AO108" s="135"/>
      <c r="AP108" s="135"/>
      <c r="AQ108" s="135"/>
      <c r="AR108" s="135"/>
      <c r="AS108" s="135"/>
      <c r="AT108" s="2946"/>
      <c r="AU108" s="2918"/>
      <c r="AV108" s="2918"/>
      <c r="AW108" s="2918"/>
      <c r="AX108" s="2940"/>
      <c r="AY108" s="2942"/>
      <c r="AZ108" s="2951"/>
      <c r="BA108" s="2947"/>
      <c r="BB108" s="2948"/>
      <c r="BC108" s="2949"/>
      <c r="BD108" s="2950"/>
      <c r="BE108" s="135"/>
      <c r="BF108" s="135"/>
      <c r="BG108" s="135"/>
      <c r="BH108" s="135"/>
      <c r="BI108" s="135"/>
      <c r="BJ108" s="135"/>
      <c r="BK108" s="135"/>
      <c r="BL108" s="135"/>
      <c r="BN108" s="429" t="s">
        <v>1428</v>
      </c>
      <c r="BO108" s="7"/>
      <c r="BP108" s="7"/>
      <c r="BQ108" s="7"/>
      <c r="BR108" s="5"/>
      <c r="BS108" s="28"/>
      <c r="DX108" s="216">
        <v>1</v>
      </c>
    </row>
    <row r="109" spans="1:130" ht="17.25">
      <c r="A109" s="135"/>
      <c r="B109" s="135"/>
      <c r="C109" s="135"/>
      <c r="D109" s="135"/>
      <c r="E109" s="135"/>
      <c r="F109" s="135"/>
      <c r="G109" s="135"/>
      <c r="H109" s="135"/>
      <c r="I109" s="135"/>
      <c r="J109" s="135"/>
      <c r="K109" s="135"/>
      <c r="L109" s="135"/>
      <c r="M109" s="135"/>
      <c r="N109" s="135"/>
      <c r="O109" s="135"/>
      <c r="P109" s="135"/>
      <c r="Q109" s="135"/>
      <c r="W109" s="608"/>
      <c r="X109" s="135"/>
      <c r="Y109" s="135"/>
      <c r="Z109" s="187" t="str">
        <f t="shared" si="58"/>
        <v>►</v>
      </c>
      <c r="AA109" s="330" t="str">
        <f>AA100</f>
        <v>N.Nom de votre recette.Avec alcool.Before dinner.Verre Tumbler(s)</v>
      </c>
      <c r="AB109" s="330">
        <f>AB100</f>
        <v>1</v>
      </c>
      <c r="AC109" s="179" t="str">
        <f>AC100</f>
        <v>tumbler(s)</v>
      </c>
      <c r="AD109" s="3134"/>
      <c r="AE109" s="62"/>
      <c r="AF109" s="508"/>
      <c r="AG109" s="510"/>
      <c r="AH109" s="511"/>
      <c r="AI109" s="512">
        <v>1</v>
      </c>
      <c r="AJ109" s="2773"/>
      <c r="AK109" s="135"/>
      <c r="AL109" s="2787"/>
      <c r="AM109" s="317"/>
      <c r="AN109" s="2811"/>
      <c r="AO109" s="135"/>
      <c r="AP109" s="135"/>
      <c r="AQ109" s="135"/>
      <c r="AR109" s="135"/>
      <c r="AS109" s="135"/>
      <c r="AT109" s="2946"/>
      <c r="AU109" s="2918"/>
      <c r="AV109" s="2918"/>
      <c r="AW109" s="2918"/>
      <c r="AX109" s="2940"/>
      <c r="AY109" s="2942"/>
      <c r="AZ109" s="2951"/>
      <c r="BA109" s="2947"/>
      <c r="BB109" s="2948"/>
      <c r="BC109" s="2949"/>
      <c r="BD109" s="2950"/>
      <c r="BE109" s="135"/>
      <c r="BF109" s="135"/>
      <c r="BG109" s="135"/>
      <c r="BH109" s="135"/>
      <c r="BI109" s="135"/>
      <c r="BJ109" s="135"/>
      <c r="BK109" s="135"/>
      <c r="BL109" s="135"/>
      <c r="BN109" s="440"/>
      <c r="BO109" s="7"/>
      <c r="BP109" s="7"/>
      <c r="BQ109" s="7"/>
      <c r="BR109" s="5"/>
      <c r="BS109" s="28"/>
      <c r="DX109" s="216">
        <v>1</v>
      </c>
    </row>
    <row r="110" spans="1:130" ht="15.75" customHeight="1">
      <c r="A110" s="135"/>
      <c r="B110" s="135"/>
      <c r="C110" s="135"/>
      <c r="D110" s="135"/>
      <c r="E110" s="135"/>
      <c r="F110" s="135"/>
      <c r="G110" s="135"/>
      <c r="H110" s="135"/>
      <c r="I110" s="135"/>
      <c r="J110" s="135"/>
      <c r="K110" s="135"/>
      <c r="L110" s="135"/>
      <c r="M110" s="135"/>
      <c r="N110" s="135"/>
      <c r="O110" s="135"/>
      <c r="P110" s="135"/>
      <c r="Q110" s="135"/>
      <c r="W110" s="608"/>
      <c r="X110" s="135"/>
      <c r="Y110" s="135"/>
      <c r="Z110" s="187" t="str">
        <f t="shared" si="58"/>
        <v>►</v>
      </c>
      <c r="AA110" s="330" t="str">
        <f>AA100</f>
        <v>N.Nom de votre recette.Avec alcool.Before dinner.Verre Tumbler(s)</v>
      </c>
      <c r="AB110" s="330">
        <f>AB100</f>
        <v>1</v>
      </c>
      <c r="AC110" s="179" t="str">
        <f>AC100</f>
        <v>tumbler(s)</v>
      </c>
      <c r="AD110" s="3134"/>
      <c r="AE110" s="62"/>
      <c r="AF110" s="508"/>
      <c r="AG110" s="510"/>
      <c r="AH110" s="511"/>
      <c r="AI110" s="512">
        <v>1</v>
      </c>
      <c r="AJ110" s="2773"/>
      <c r="AK110" s="135"/>
      <c r="AL110" s="2788"/>
      <c r="AM110" s="317"/>
      <c r="AN110" s="2812"/>
      <c r="AO110" s="135"/>
      <c r="AP110" s="135"/>
      <c r="AQ110" s="135"/>
      <c r="AR110" s="135"/>
      <c r="AS110" s="135"/>
      <c r="AT110" s="2946"/>
      <c r="AU110" s="2918"/>
      <c r="AV110" s="2918"/>
      <c r="AW110" s="2918"/>
      <c r="AX110" s="2940"/>
      <c r="AY110" s="2942"/>
      <c r="AZ110" s="2951"/>
      <c r="BA110" s="2947"/>
      <c r="BB110" s="2948"/>
      <c r="BC110" s="2949"/>
      <c r="BD110" s="2950"/>
      <c r="BE110" s="135"/>
      <c r="BF110" s="135"/>
      <c r="BG110" s="135"/>
      <c r="BH110" s="135"/>
      <c r="BI110" s="135"/>
      <c r="BJ110" s="135"/>
      <c r="BK110" s="135"/>
      <c r="BL110" s="135"/>
      <c r="BN110" s="441" t="s">
        <v>37</v>
      </c>
      <c r="BO110" s="407" t="s">
        <v>1429</v>
      </c>
      <c r="BP110" s="407"/>
      <c r="BQ110" s="7"/>
      <c r="BR110" s="5"/>
      <c r="BS110" s="28"/>
      <c r="DX110" s="216">
        <v>1</v>
      </c>
    </row>
    <row r="111" spans="1:130" ht="17.25">
      <c r="A111" s="135"/>
      <c r="B111" s="135"/>
      <c r="C111" s="135"/>
      <c r="D111" s="135"/>
      <c r="E111" s="135"/>
      <c r="F111" s="135"/>
      <c r="G111" s="135"/>
      <c r="H111" s="135"/>
      <c r="I111" s="135"/>
      <c r="J111" s="135"/>
      <c r="K111" s="135"/>
      <c r="L111" s="135"/>
      <c r="M111" s="135"/>
      <c r="N111" s="135"/>
      <c r="O111" s="135"/>
      <c r="P111" s="135"/>
      <c r="Q111" s="135"/>
      <c r="W111" s="608"/>
      <c r="X111" s="135"/>
      <c r="Y111" s="135"/>
      <c r="Z111" s="187" t="str">
        <f t="shared" si="58"/>
        <v>►</v>
      </c>
      <c r="AA111" s="330" t="str">
        <f>AA100</f>
        <v>N.Nom de votre recette.Avec alcool.Before dinner.Verre Tumbler(s)</v>
      </c>
      <c r="AB111" s="330">
        <f>AB100</f>
        <v>1</v>
      </c>
      <c r="AC111" s="179" t="str">
        <f>AC100</f>
        <v>tumbler(s)</v>
      </c>
      <c r="AD111" s="3134"/>
      <c r="AE111" s="62"/>
      <c r="AF111" s="508"/>
      <c r="AG111" s="510"/>
      <c r="AH111" s="511"/>
      <c r="AI111" s="512">
        <v>1</v>
      </c>
      <c r="AJ111" s="2773"/>
      <c r="AK111" s="135"/>
      <c r="AL111" s="2789"/>
      <c r="AM111" s="317"/>
      <c r="AN111" s="2813"/>
      <c r="AO111" s="135"/>
      <c r="AP111" s="135"/>
      <c r="AQ111" s="135"/>
      <c r="AR111" s="135"/>
      <c r="AS111" s="135"/>
      <c r="AT111" s="2946"/>
      <c r="AU111" s="2918"/>
      <c r="AV111" s="2918"/>
      <c r="AW111" s="2918"/>
      <c r="AX111" s="2940"/>
      <c r="AY111" s="2942"/>
      <c r="AZ111" s="2951"/>
      <c r="BA111" s="2947"/>
      <c r="BB111" s="2948"/>
      <c r="BC111" s="2949"/>
      <c r="BD111" s="2950"/>
      <c r="BE111" s="135"/>
      <c r="BF111" s="135"/>
      <c r="BG111" s="135"/>
      <c r="BH111" s="135"/>
      <c r="BI111" s="135"/>
      <c r="BJ111" s="135"/>
      <c r="BK111" s="135"/>
      <c r="BL111" s="135"/>
      <c r="BN111" s="406"/>
      <c r="BO111" s="407" t="s">
        <v>1430</v>
      </c>
      <c r="BP111" s="7"/>
      <c r="BQ111" s="7"/>
      <c r="BR111" s="5"/>
      <c r="BS111" s="28"/>
      <c r="DX111" s="216">
        <v>1</v>
      </c>
    </row>
    <row r="112" spans="1:130" ht="17.25">
      <c r="A112" s="135"/>
      <c r="B112" s="135"/>
      <c r="C112" s="135"/>
      <c r="D112" s="135"/>
      <c r="E112" s="135"/>
      <c r="F112" s="135"/>
      <c r="G112" s="135"/>
      <c r="H112" s="135"/>
      <c r="I112" s="135"/>
      <c r="J112" s="135"/>
      <c r="K112" s="135"/>
      <c r="L112" s="135"/>
      <c r="M112" s="135"/>
      <c r="N112" s="135"/>
      <c r="O112" s="135"/>
      <c r="P112" s="135"/>
      <c r="Q112" s="135"/>
      <c r="W112" s="608"/>
      <c r="X112" s="135"/>
      <c r="Y112" s="135"/>
      <c r="Z112" s="187" t="str">
        <f t="shared" si="58"/>
        <v>►</v>
      </c>
      <c r="AA112" s="330" t="str">
        <f>AA100</f>
        <v>N.Nom de votre recette.Avec alcool.Before dinner.Verre Tumbler(s)</v>
      </c>
      <c r="AB112" s="330">
        <f>AB100</f>
        <v>1</v>
      </c>
      <c r="AC112" s="179" t="str">
        <f>AC100</f>
        <v>tumbler(s)</v>
      </c>
      <c r="AD112" s="3134"/>
      <c r="AE112" s="62"/>
      <c r="AF112" s="508"/>
      <c r="AG112" s="510"/>
      <c r="AH112" s="511"/>
      <c r="AI112" s="512">
        <v>1</v>
      </c>
      <c r="AJ112" s="2773"/>
      <c r="AK112" s="135"/>
      <c r="AL112" s="2790"/>
      <c r="AM112" s="317"/>
      <c r="AN112" s="2814"/>
      <c r="AO112" s="135"/>
      <c r="AP112" s="135"/>
      <c r="AQ112" s="135"/>
      <c r="AR112" s="135"/>
      <c r="AS112" s="135"/>
      <c r="AT112" s="2946"/>
      <c r="AU112" s="2918"/>
      <c r="AV112" s="2918"/>
      <c r="AW112" s="2918"/>
      <c r="AX112" s="2940"/>
      <c r="AY112" s="2942"/>
      <c r="AZ112" s="2951"/>
      <c r="BA112" s="2947"/>
      <c r="BB112" s="2948"/>
      <c r="BC112" s="2949"/>
      <c r="BD112" s="2950"/>
      <c r="BE112" s="135"/>
      <c r="BF112" s="135"/>
      <c r="BG112" s="135"/>
      <c r="BH112" s="135"/>
      <c r="BI112" s="135"/>
      <c r="BJ112" s="135"/>
      <c r="BK112" s="135"/>
      <c r="BL112" s="135"/>
      <c r="BN112" s="406"/>
      <c r="BO112" s="7"/>
      <c r="BP112" s="7"/>
      <c r="BQ112" s="7"/>
      <c r="BR112" s="5"/>
      <c r="BS112" s="28"/>
      <c r="DX112" s="216">
        <v>1</v>
      </c>
    </row>
    <row r="113" spans="1:128" ht="16.5" customHeight="1">
      <c r="A113" s="135"/>
      <c r="B113" s="135"/>
      <c r="C113" s="135"/>
      <c r="D113" s="135"/>
      <c r="E113" s="135"/>
      <c r="F113" s="135"/>
      <c r="G113" s="135"/>
      <c r="H113" s="135"/>
      <c r="I113" s="135"/>
      <c r="J113" s="135"/>
      <c r="K113" s="135"/>
      <c r="L113" s="135"/>
      <c r="M113" s="135"/>
      <c r="N113" s="135"/>
      <c r="O113" s="135"/>
      <c r="P113" s="135"/>
      <c r="Q113" s="135"/>
      <c r="W113" s="608"/>
      <c r="X113" s="135"/>
      <c r="Y113" s="135"/>
      <c r="Z113" s="187" t="str">
        <f t="shared" si="58"/>
        <v>►</v>
      </c>
      <c r="AA113" s="330" t="str">
        <f>AA100</f>
        <v>N.Nom de votre recette.Avec alcool.Before dinner.Verre Tumbler(s)</v>
      </c>
      <c r="AB113" s="330">
        <f>AB100</f>
        <v>1</v>
      </c>
      <c r="AC113" s="179" t="str">
        <f>AC100</f>
        <v>tumbler(s)</v>
      </c>
      <c r="AD113" s="3134"/>
      <c r="AE113" s="62"/>
      <c r="AF113" s="508"/>
      <c r="AG113" s="510"/>
      <c r="AH113" s="511"/>
      <c r="AI113" s="512">
        <v>1</v>
      </c>
      <c r="AJ113" s="2773"/>
      <c r="AK113" s="135"/>
      <c r="AL113" s="2791"/>
      <c r="AM113" s="317"/>
      <c r="AN113" s="2815"/>
      <c r="AO113" s="135"/>
      <c r="AP113" s="135"/>
      <c r="AQ113" s="135"/>
      <c r="AR113" s="135"/>
      <c r="AS113" s="135"/>
      <c r="AT113" s="2946"/>
      <c r="AU113" s="2918"/>
      <c r="AV113" s="2918"/>
      <c r="AW113" s="2918"/>
      <c r="AX113" s="2940"/>
      <c r="AY113" s="2942"/>
      <c r="AZ113" s="2951"/>
      <c r="BA113" s="2947"/>
      <c r="BB113" s="2948"/>
      <c r="BC113" s="2949"/>
      <c r="BD113" s="2950"/>
      <c r="BE113" s="135"/>
      <c r="BF113" s="135"/>
      <c r="BG113" s="135"/>
      <c r="BH113" s="135"/>
      <c r="BI113" s="135"/>
      <c r="BJ113" s="135"/>
      <c r="BK113" s="135"/>
      <c r="BL113" s="135"/>
      <c r="BN113" s="442" t="s">
        <v>48</v>
      </c>
      <c r="BO113" s="443"/>
      <c r="BP113" s="7"/>
      <c r="BQ113" s="7"/>
      <c r="BR113" s="5"/>
      <c r="BS113" s="28"/>
      <c r="DX113" s="216">
        <v>1</v>
      </c>
    </row>
    <row r="114" spans="1:128" ht="21" customHeight="1">
      <c r="A114" s="135"/>
      <c r="B114" s="135"/>
      <c r="C114" s="135"/>
      <c r="D114" s="135"/>
      <c r="E114" s="135"/>
      <c r="F114" s="135"/>
      <c r="G114" s="135"/>
      <c r="H114" s="135"/>
      <c r="I114" s="135"/>
      <c r="J114" s="135"/>
      <c r="K114" s="135"/>
      <c r="L114" s="135"/>
      <c r="M114" s="135"/>
      <c r="N114" s="135"/>
      <c r="O114" s="135"/>
      <c r="P114" s="135"/>
      <c r="Q114" s="135"/>
      <c r="W114" s="608"/>
      <c r="X114" s="135"/>
      <c r="Y114" s="135"/>
      <c r="Z114" s="187" t="str">
        <f t="shared" si="58"/>
        <v>►</v>
      </c>
      <c r="AA114" s="330" t="str">
        <f>AA100</f>
        <v>N.Nom de votre recette.Avec alcool.Before dinner.Verre Tumbler(s)</v>
      </c>
      <c r="AB114" s="330">
        <f>AB100</f>
        <v>1</v>
      </c>
      <c r="AC114" s="179" t="str">
        <f>AC100</f>
        <v>tumbler(s)</v>
      </c>
      <c r="AD114" s="3134"/>
      <c r="AE114" s="62"/>
      <c r="AF114" s="3645"/>
      <c r="AG114" s="510"/>
      <c r="AH114" s="511"/>
      <c r="AI114" s="512">
        <v>1</v>
      </c>
      <c r="AJ114" s="2773"/>
      <c r="AK114" s="135"/>
      <c r="AL114" s="2792"/>
      <c r="AM114" s="317"/>
      <c r="AN114" s="2816"/>
      <c r="AO114" s="135"/>
      <c r="AP114" s="135"/>
      <c r="AQ114" s="135"/>
      <c r="AR114" s="135"/>
      <c r="AS114" s="135"/>
      <c r="AT114" s="2946"/>
      <c r="AU114" s="2918"/>
      <c r="AV114" s="2918"/>
      <c r="AW114" s="2918"/>
      <c r="AX114" s="2940"/>
      <c r="AY114" s="2942"/>
      <c r="AZ114" s="2952"/>
      <c r="BA114" s="2947"/>
      <c r="BB114" s="2948"/>
      <c r="BC114" s="2949"/>
      <c r="BD114" s="2950"/>
      <c r="BE114" s="135"/>
      <c r="BF114" s="135"/>
      <c r="BG114" s="135"/>
      <c r="BH114" s="135"/>
      <c r="BI114" s="135"/>
      <c r="BJ114" s="135"/>
      <c r="BK114" s="135"/>
      <c r="BL114" s="135"/>
      <c r="BN114" s="444" t="s">
        <v>53</v>
      </c>
      <c r="BO114" s="445"/>
      <c r="BP114" s="7"/>
      <c r="BQ114" s="7"/>
      <c r="BR114" s="5"/>
      <c r="BS114" s="28"/>
      <c r="DX114" s="216">
        <v>1</v>
      </c>
    </row>
    <row r="115" spans="1:128" ht="21.75" customHeight="1" thickBot="1">
      <c r="A115" s="135"/>
      <c r="B115" s="135"/>
      <c r="C115" s="135"/>
      <c r="D115" s="135"/>
      <c r="E115" s="135"/>
      <c r="F115" s="135"/>
      <c r="G115" s="135"/>
      <c r="H115" s="135"/>
      <c r="I115" s="135"/>
      <c r="J115" s="135"/>
      <c r="K115" s="135"/>
      <c r="L115" s="135"/>
      <c r="M115" s="135"/>
      <c r="N115" s="135"/>
      <c r="O115" s="135"/>
      <c r="P115" s="135"/>
      <c r="Q115" s="135"/>
      <c r="W115" s="608"/>
      <c r="X115" s="135"/>
      <c r="Y115" s="135"/>
      <c r="Z115" s="191" t="s">
        <v>43</v>
      </c>
      <c r="AA115" s="341" t="str">
        <f>AA100</f>
        <v>N.Nom de votre recette.Avec alcool.Before dinner.Verre Tumbler(s)</v>
      </c>
      <c r="AB115" s="192">
        <f>AB100</f>
        <v>1</v>
      </c>
      <c r="AC115" s="193" t="str">
        <f>AC100</f>
        <v>tumbler(s)</v>
      </c>
      <c r="AD115" s="342"/>
      <c r="AE115" s="217"/>
      <c r="AF115" s="342"/>
      <c r="AG115" s="342"/>
      <c r="AH115" s="342"/>
      <c r="AI115" s="342"/>
      <c r="AJ115" s="343"/>
      <c r="AK115" s="135"/>
      <c r="AL115" s="2793"/>
      <c r="AM115" s="317"/>
      <c r="AN115" s="2817"/>
      <c r="AO115" s="135"/>
      <c r="AP115" s="135"/>
      <c r="AQ115" s="135"/>
      <c r="AR115" s="135"/>
      <c r="AS115" s="135"/>
      <c r="AT115" s="2953"/>
      <c r="AU115" s="2954"/>
      <c r="AV115" s="2955"/>
      <c r="AW115" s="2954"/>
      <c r="AX115" s="194"/>
      <c r="AY115" s="2956"/>
      <c r="AZ115" s="194"/>
      <c r="BA115" s="194"/>
      <c r="BB115" s="194"/>
      <c r="BC115" s="194"/>
      <c r="BD115" s="195"/>
      <c r="BE115" s="135"/>
      <c r="BF115" s="135"/>
      <c r="BG115" s="135"/>
      <c r="BH115" s="135"/>
      <c r="BI115" s="135"/>
      <c r="BJ115" s="135"/>
      <c r="BK115" s="135"/>
      <c r="BL115" s="135"/>
      <c r="BN115" s="446" t="s">
        <v>43</v>
      </c>
      <c r="BO115" s="445"/>
      <c r="BP115" s="7"/>
      <c r="BQ115" s="7"/>
      <c r="BR115" s="5"/>
      <c r="BS115" s="28"/>
      <c r="DX115" s="216">
        <v>1</v>
      </c>
    </row>
    <row r="116" spans="1:128" ht="24" customHeight="1">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203" t="s">
        <v>43</v>
      </c>
      <c r="AA116" s="344" t="str">
        <f>AA100</f>
        <v>N.Nom de votre recette.Avec alcool.Before dinner.Verre Tumbler(s)</v>
      </c>
      <c r="AB116" s="344">
        <f>AB100</f>
        <v>1</v>
      </c>
      <c r="AC116" s="204" t="str">
        <f>AC100</f>
        <v>tumbler(s)</v>
      </c>
      <c r="AD116" s="205">
        <v>0</v>
      </c>
      <c r="AE116" s="56" t="s">
        <v>733</v>
      </c>
      <c r="AF116" s="44"/>
      <c r="AG116" s="44"/>
      <c r="AH116" s="44"/>
      <c r="AI116" s="44"/>
      <c r="AJ116" s="237"/>
      <c r="AK116" s="135"/>
      <c r="AL116" s="2794"/>
      <c r="AM116" s="317"/>
      <c r="AN116" s="2818"/>
      <c r="AO116" s="135"/>
      <c r="AP116" s="135"/>
      <c r="AQ116" s="135"/>
      <c r="AR116" s="135"/>
      <c r="AS116" s="135"/>
      <c r="AT116" s="203"/>
      <c r="AU116" s="344"/>
      <c r="AV116" s="344"/>
      <c r="AW116" s="204"/>
      <c r="AX116" s="205"/>
      <c r="AY116" s="56"/>
      <c r="AZ116" s="44"/>
      <c r="BA116" s="44"/>
      <c r="BB116" s="44"/>
      <c r="BC116" s="44"/>
      <c r="BD116" s="237"/>
      <c r="BE116" s="135"/>
      <c r="BF116" s="135"/>
      <c r="BG116" s="135"/>
      <c r="BH116" s="135"/>
      <c r="BI116" s="135"/>
      <c r="BJ116" s="135"/>
      <c r="BK116" s="135"/>
      <c r="BL116" s="135"/>
      <c r="BN116" s="442" t="s">
        <v>72</v>
      </c>
      <c r="BO116" s="443"/>
      <c r="BP116" s="7"/>
      <c r="BQ116" s="7"/>
      <c r="BR116" s="5"/>
      <c r="BS116" s="28"/>
      <c r="DX116" s="216">
        <v>1</v>
      </c>
    </row>
    <row r="117" spans="1:128" ht="24" customHeight="1">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203" t="s">
        <v>43</v>
      </c>
      <c r="AA117" s="330" t="str">
        <f>AA100</f>
        <v>N.Nom de votre recette.Avec alcool.Before dinner.Verre Tumbler(s)</v>
      </c>
      <c r="AB117" s="330">
        <f>AB100</f>
        <v>1</v>
      </c>
      <c r="AC117" s="179" t="str">
        <f>AC100</f>
        <v>tumbler(s)</v>
      </c>
      <c r="AD117" s="207" t="str">
        <f>IF(ISBLANK(AE117),"",MAX(AD116:AD116)+1)</f>
        <v/>
      </c>
      <c r="AE117" s="133"/>
      <c r="AF117" s="345"/>
      <c r="AG117" s="345"/>
      <c r="AH117" s="345"/>
      <c r="AI117" s="345"/>
      <c r="AJ117" s="238" t="s">
        <v>838</v>
      </c>
      <c r="AK117" s="135"/>
      <c r="AL117" s="2795"/>
      <c r="AM117" s="317"/>
      <c r="AN117" s="2819"/>
      <c r="AO117" s="135"/>
      <c r="AP117" s="135"/>
      <c r="AQ117" s="135"/>
      <c r="AR117" s="135"/>
      <c r="AS117" s="135"/>
      <c r="AT117" s="203"/>
      <c r="AU117" s="330"/>
      <c r="AV117" s="330"/>
      <c r="AW117" s="179"/>
      <c r="AX117" s="207"/>
      <c r="AY117" s="133"/>
      <c r="AZ117" s="345"/>
      <c r="BA117" s="345"/>
      <c r="BB117" s="345"/>
      <c r="BC117" s="345"/>
      <c r="BD117" s="238"/>
      <c r="BE117" s="135"/>
      <c r="BF117" s="135"/>
      <c r="BG117" s="135"/>
      <c r="BH117" s="135"/>
      <c r="BI117" s="135"/>
      <c r="BJ117" s="135"/>
      <c r="BK117" s="135"/>
      <c r="BL117" s="135"/>
      <c r="BN117" s="442" t="s">
        <v>82</v>
      </c>
      <c r="BO117" s="443"/>
      <c r="BP117" s="7"/>
      <c r="BQ117" s="7"/>
      <c r="BR117" s="5"/>
      <c r="BS117" s="28"/>
      <c r="DX117" s="216">
        <v>1</v>
      </c>
    </row>
    <row r="118" spans="1:128" ht="24" customHeight="1">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206" t="s">
        <v>43</v>
      </c>
      <c r="AA118" s="330" t="str">
        <f>AA100</f>
        <v>N.Nom de votre recette.Avec alcool.Before dinner.Verre Tumbler(s)</v>
      </c>
      <c r="AB118" s="330">
        <f>AB100</f>
        <v>1</v>
      </c>
      <c r="AC118" s="179" t="str">
        <f>AC100</f>
        <v>tumbler(s)</v>
      </c>
      <c r="AD118" s="207" t="str">
        <f>IF(ISBLANK(AE118),"",MAX(AD116:AD117)+1)</f>
        <v/>
      </c>
      <c r="AE118" s="133"/>
      <c r="AF118" s="345"/>
      <c r="AG118" s="345"/>
      <c r="AH118" s="345"/>
      <c r="AI118" s="345"/>
      <c r="AJ118" s="239"/>
      <c r="AK118" s="135"/>
      <c r="AL118" s="2796"/>
      <c r="AM118" s="317"/>
      <c r="AN118" s="2820"/>
      <c r="AO118" s="135"/>
      <c r="AP118" s="135"/>
      <c r="AQ118" s="135"/>
      <c r="AR118" s="135"/>
      <c r="AS118" s="135"/>
      <c r="AT118" s="206"/>
      <c r="AU118" s="330"/>
      <c r="AV118" s="330"/>
      <c r="AW118" s="179"/>
      <c r="AX118" s="207"/>
      <c r="AY118" s="133"/>
      <c r="AZ118" s="345"/>
      <c r="BA118" s="345"/>
      <c r="BB118" s="345"/>
      <c r="BC118" s="345"/>
      <c r="BD118" s="239"/>
      <c r="BE118" s="135"/>
      <c r="BF118" s="135"/>
      <c r="BG118" s="135"/>
      <c r="BH118" s="135"/>
      <c r="BI118" s="135"/>
      <c r="BJ118" s="135"/>
      <c r="BK118" s="135"/>
      <c r="BL118" s="135"/>
      <c r="BN118" s="442" t="s">
        <v>92</v>
      </c>
      <c r="BO118" s="443"/>
      <c r="BP118" s="428"/>
      <c r="BQ118" s="407"/>
      <c r="BR118" s="5"/>
      <c r="BS118" s="28"/>
      <c r="DX118" s="216">
        <v>1</v>
      </c>
    </row>
    <row r="119" spans="1:128" ht="24" customHeight="1">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87" t="str">
        <f>IF(OR(AE119&lt;&gt;"",AF119&lt;&gt; "",AG119&lt;&gt;"",AH119&lt;&gt; ""),"A", "►")</f>
        <v>►</v>
      </c>
      <c r="AA119" s="330" t="str">
        <f>AA100</f>
        <v>N.Nom de votre recette.Avec alcool.Before dinner.Verre Tumbler(s)</v>
      </c>
      <c r="AB119" s="330">
        <f>AB100</f>
        <v>1</v>
      </c>
      <c r="AC119" s="179" t="str">
        <f>AC100</f>
        <v>tumbler(s)</v>
      </c>
      <c r="AD119" s="207" t="str">
        <f>IF(ISBLANK(AE119),"",MAX(AD116:AD118)+1)</f>
        <v/>
      </c>
      <c r="AE119" s="133"/>
      <c r="AF119" s="345"/>
      <c r="AG119" s="345"/>
      <c r="AH119" s="345"/>
      <c r="AI119" s="345"/>
      <c r="AJ119" s="239"/>
      <c r="AK119" s="135"/>
      <c r="AL119" s="2797"/>
      <c r="AM119" s="317"/>
      <c r="AN119" s="2821"/>
      <c r="AO119" s="135"/>
      <c r="AP119" s="135"/>
      <c r="AQ119" s="135"/>
      <c r="AR119" s="135"/>
      <c r="AS119" s="135"/>
      <c r="AT119" s="187"/>
      <c r="AU119" s="330"/>
      <c r="AV119" s="330"/>
      <c r="AW119" s="179"/>
      <c r="AX119" s="207"/>
      <c r="AY119" s="133"/>
      <c r="AZ119" s="345"/>
      <c r="BA119" s="345"/>
      <c r="BB119" s="345"/>
      <c r="BC119" s="345"/>
      <c r="BD119" s="239"/>
      <c r="BE119" s="135"/>
      <c r="BF119" s="135"/>
      <c r="BG119" s="135"/>
      <c r="BH119" s="135"/>
      <c r="BI119" s="135"/>
      <c r="BJ119" s="135"/>
      <c r="BK119" s="135"/>
      <c r="BL119" s="135"/>
      <c r="BN119" s="429"/>
      <c r="BO119" s="428"/>
      <c r="BP119" s="428"/>
      <c r="BQ119" s="428"/>
      <c r="BR119" s="5"/>
      <c r="BS119" s="28"/>
      <c r="DX119" s="216">
        <v>1</v>
      </c>
    </row>
    <row r="120" spans="1:128" ht="24" customHeight="1">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87" t="str">
        <f t="shared" ref="Z120:Z126" si="59">IF(OR(AE120&lt;&gt;"",AF120&lt;&gt; "",AG120&lt;&gt;"",AH120&lt;&gt; ""),"A", "►")</f>
        <v>►</v>
      </c>
      <c r="AA120" s="330" t="str">
        <f>AA100</f>
        <v>N.Nom de votre recette.Avec alcool.Before dinner.Verre Tumbler(s)</v>
      </c>
      <c r="AB120" s="330">
        <f>AB100</f>
        <v>1</v>
      </c>
      <c r="AC120" s="179" t="str">
        <f>AC100</f>
        <v>tumbler(s)</v>
      </c>
      <c r="AD120" s="207" t="str">
        <f>IF(ISBLANK(AE120),"",MAX(AD116:AD119)+1)</f>
        <v/>
      </c>
      <c r="AE120" s="133"/>
      <c r="AF120" s="345"/>
      <c r="AG120" s="345"/>
      <c r="AH120" s="345"/>
      <c r="AI120" s="345"/>
      <c r="AJ120" s="239"/>
      <c r="AK120" s="135"/>
      <c r="AL120" s="2798"/>
      <c r="AM120" s="317"/>
      <c r="AN120" s="2822"/>
      <c r="AO120" s="135"/>
      <c r="AP120" s="135"/>
      <c r="AQ120" s="135"/>
      <c r="AR120" s="135"/>
      <c r="AS120" s="135"/>
      <c r="AT120" s="187"/>
      <c r="AU120" s="330"/>
      <c r="AV120" s="330"/>
      <c r="AW120" s="179"/>
      <c r="AX120" s="207"/>
      <c r="AY120" s="133"/>
      <c r="AZ120" s="345"/>
      <c r="BA120" s="345"/>
      <c r="BB120" s="345"/>
      <c r="BC120" s="345"/>
      <c r="BD120" s="239"/>
      <c r="BE120" s="135"/>
      <c r="BF120" s="135"/>
      <c r="BG120" s="135"/>
      <c r="BH120" s="135"/>
      <c r="BI120" s="135"/>
      <c r="BJ120" s="135"/>
      <c r="BK120" s="135"/>
      <c r="BL120" s="135"/>
      <c r="BN120" s="425" t="s">
        <v>759</v>
      </c>
      <c r="BO120" s="427"/>
      <c r="BP120" s="427"/>
      <c r="BQ120" s="427"/>
      <c r="BR120" s="5"/>
      <c r="BS120" s="28"/>
      <c r="DX120" s="216">
        <v>1</v>
      </c>
    </row>
    <row r="121" spans="1:128" ht="24" customHeight="1">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87" t="str">
        <f t="shared" si="59"/>
        <v>►</v>
      </c>
      <c r="AA121" s="330" t="str">
        <f>AA100</f>
        <v>N.Nom de votre recette.Avec alcool.Before dinner.Verre Tumbler(s)</v>
      </c>
      <c r="AB121" s="330">
        <f>AB100</f>
        <v>1</v>
      </c>
      <c r="AC121" s="179" t="str">
        <f>AC100</f>
        <v>tumbler(s)</v>
      </c>
      <c r="AD121" s="207" t="str">
        <f>IF(ISBLANK(AE121),"",MAX(AD116:AD120)+1)</f>
        <v/>
      </c>
      <c r="AE121" s="133"/>
      <c r="AF121" s="345"/>
      <c r="AG121" s="345"/>
      <c r="AH121" s="345"/>
      <c r="AI121" s="345"/>
      <c r="AJ121" s="239"/>
      <c r="AK121" s="135"/>
      <c r="AL121" s="2785"/>
      <c r="AM121" s="317"/>
      <c r="AN121" s="2792"/>
      <c r="AO121" s="135"/>
      <c r="AP121" s="135"/>
      <c r="AQ121" s="135"/>
      <c r="AR121" s="135"/>
      <c r="AS121" s="135"/>
      <c r="AT121" s="187"/>
      <c r="AU121" s="330"/>
      <c r="AV121" s="330"/>
      <c r="AW121" s="179"/>
      <c r="AX121" s="207"/>
      <c r="AY121" s="133"/>
      <c r="AZ121" s="345"/>
      <c r="BA121" s="345"/>
      <c r="BB121" s="345"/>
      <c r="BC121" s="345"/>
      <c r="BD121" s="239"/>
      <c r="BE121" s="135"/>
      <c r="BF121" s="135"/>
      <c r="BG121" s="135"/>
      <c r="BH121" s="135"/>
      <c r="BI121" s="135"/>
      <c r="BJ121" s="135"/>
      <c r="BK121" s="135"/>
      <c r="BL121" s="135"/>
      <c r="BN121" s="425" t="s">
        <v>760</v>
      </c>
      <c r="BO121" s="427"/>
      <c r="BP121" s="427"/>
      <c r="BQ121" s="427"/>
      <c r="BR121" s="5"/>
      <c r="BS121" s="28"/>
      <c r="DX121" s="216">
        <v>1</v>
      </c>
    </row>
    <row r="122" spans="1:128" ht="24" customHeight="1">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87" t="str">
        <f t="shared" si="59"/>
        <v>►</v>
      </c>
      <c r="AA122" s="330" t="str">
        <f>AA100</f>
        <v>N.Nom de votre recette.Avec alcool.Before dinner.Verre Tumbler(s)</v>
      </c>
      <c r="AB122" s="330">
        <f>AB100</f>
        <v>1</v>
      </c>
      <c r="AC122" s="179" t="str">
        <f>AC100</f>
        <v>tumbler(s)</v>
      </c>
      <c r="AD122" s="207" t="str">
        <f>IF(ISBLANK(AE122),"",MAX(AD116:AD121)+1)</f>
        <v/>
      </c>
      <c r="AE122" s="133"/>
      <c r="AF122" s="345"/>
      <c r="AG122" s="345"/>
      <c r="AH122" s="345"/>
      <c r="AI122" s="345"/>
      <c r="AJ122" s="239"/>
      <c r="AK122" s="135"/>
      <c r="AL122" s="2799"/>
      <c r="AM122" s="317"/>
      <c r="AN122" s="2823"/>
      <c r="AO122" s="135"/>
      <c r="AP122" s="135"/>
      <c r="AQ122" s="135"/>
      <c r="AR122" s="135"/>
      <c r="AS122" s="135"/>
      <c r="AT122" s="187"/>
      <c r="AU122" s="330"/>
      <c r="AV122" s="330"/>
      <c r="AW122" s="179"/>
      <c r="AX122" s="207"/>
      <c r="AY122" s="133"/>
      <c r="AZ122" s="345"/>
      <c r="BA122" s="345"/>
      <c r="BB122" s="345"/>
      <c r="BC122" s="345"/>
      <c r="BD122" s="239"/>
      <c r="BE122" s="135"/>
      <c r="BF122" s="135"/>
      <c r="BG122" s="135"/>
      <c r="BH122" s="135"/>
      <c r="BI122" s="135"/>
      <c r="BJ122" s="135"/>
      <c r="BK122" s="135"/>
      <c r="BL122" s="135"/>
      <c r="BN122" s="406"/>
      <c r="BO122" s="407"/>
      <c r="BP122" s="407"/>
      <c r="BQ122" s="407"/>
      <c r="BR122" s="5"/>
      <c r="BS122" s="28"/>
      <c r="DX122" s="216">
        <v>1</v>
      </c>
    </row>
    <row r="123" spans="1:128" ht="24" customHeight="1">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87" t="str">
        <f t="shared" si="59"/>
        <v>►</v>
      </c>
      <c r="AA123" s="330" t="str">
        <f>AA100</f>
        <v>N.Nom de votre recette.Avec alcool.Before dinner.Verre Tumbler(s)</v>
      </c>
      <c r="AB123" s="330">
        <f>AB100</f>
        <v>1</v>
      </c>
      <c r="AC123" s="179" t="str">
        <f>AC100</f>
        <v>tumbler(s)</v>
      </c>
      <c r="AD123" s="207" t="str">
        <f>IF(ISBLANK(AE123),"",MAX(AD116:AD122)+1)</f>
        <v/>
      </c>
      <c r="AE123" s="133"/>
      <c r="AF123" s="345"/>
      <c r="AG123" s="345"/>
      <c r="AH123" s="345"/>
      <c r="AI123" s="345"/>
      <c r="AJ123" s="239"/>
      <c r="AK123" s="135"/>
      <c r="AL123" s="2800"/>
      <c r="AM123" s="317"/>
      <c r="AN123" s="2824"/>
      <c r="AO123" s="135"/>
      <c r="AP123" s="135"/>
      <c r="AQ123" s="135"/>
      <c r="AR123" s="135"/>
      <c r="AS123" s="135"/>
      <c r="AT123" s="187"/>
      <c r="AU123" s="330"/>
      <c r="AV123" s="330"/>
      <c r="AW123" s="179"/>
      <c r="AX123" s="207"/>
      <c r="AY123" s="133"/>
      <c r="AZ123" s="345"/>
      <c r="BA123" s="345"/>
      <c r="BB123" s="345"/>
      <c r="BC123" s="345"/>
      <c r="BD123" s="239"/>
      <c r="BE123" s="135"/>
      <c r="BF123" s="135"/>
      <c r="BG123" s="135"/>
      <c r="BH123" s="135"/>
      <c r="BI123" s="135"/>
      <c r="BJ123" s="135"/>
      <c r="BK123" s="135"/>
      <c r="BL123" s="135"/>
      <c r="BN123" s="464">
        <f t="shared" ref="BN123:BS123" ca="1" si="60">CELL("largeur",BN123)</f>
        <v>11</v>
      </c>
      <c r="BO123" s="200">
        <f t="shared" ca="1" si="60"/>
        <v>11</v>
      </c>
      <c r="BP123" s="200">
        <f t="shared" ca="1" si="60"/>
        <v>11</v>
      </c>
      <c r="BQ123" s="200">
        <f t="shared" ca="1" si="60"/>
        <v>11</v>
      </c>
      <c r="BR123" s="200">
        <f t="shared" ca="1" si="60"/>
        <v>12</v>
      </c>
      <c r="BS123" s="201">
        <f t="shared" ca="1" si="60"/>
        <v>40</v>
      </c>
      <c r="DX123" s="216">
        <v>1</v>
      </c>
    </row>
    <row r="124" spans="1:128" ht="24" customHeight="1" thickBot="1">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87" t="str">
        <f t="shared" si="59"/>
        <v>►</v>
      </c>
      <c r="AA124" s="330" t="str">
        <f>AA100</f>
        <v>N.Nom de votre recette.Avec alcool.Before dinner.Verre Tumbler(s)</v>
      </c>
      <c r="AB124" s="330">
        <f>AB100</f>
        <v>1</v>
      </c>
      <c r="AC124" s="179" t="str">
        <f>AC100</f>
        <v>tumbler(s)</v>
      </c>
      <c r="AD124" s="207" t="str">
        <f>IF(ISBLANK(AE124),"",MAX(AD116:AD123)+1)</f>
        <v/>
      </c>
      <c r="AE124" s="133"/>
      <c r="AF124" s="345"/>
      <c r="AG124" s="345"/>
      <c r="AH124" s="345"/>
      <c r="AI124" s="345"/>
      <c r="AJ124" s="239"/>
      <c r="AK124" s="135"/>
      <c r="AL124" s="2801"/>
      <c r="AM124" s="317"/>
      <c r="AN124" s="317"/>
      <c r="AO124" s="135"/>
      <c r="AP124" s="135"/>
      <c r="AQ124" s="135"/>
      <c r="AR124" s="135"/>
      <c r="AS124" s="135"/>
      <c r="AT124" s="187"/>
      <c r="AU124" s="330"/>
      <c r="AV124" s="330"/>
      <c r="AW124" s="179"/>
      <c r="AX124" s="207"/>
      <c r="AY124" s="133"/>
      <c r="AZ124" s="345"/>
      <c r="BA124" s="345"/>
      <c r="BB124" s="345"/>
      <c r="BC124" s="345"/>
      <c r="BD124" s="239"/>
      <c r="BE124" s="135"/>
      <c r="BF124" s="135"/>
      <c r="BG124" s="135"/>
      <c r="BH124" s="135"/>
      <c r="BI124" s="135"/>
      <c r="BJ124" s="135"/>
      <c r="BK124" s="135"/>
      <c r="BL124" s="135"/>
      <c r="BN124" s="465">
        <v>11</v>
      </c>
      <c r="BO124" s="209">
        <v>11</v>
      </c>
      <c r="BP124" s="209">
        <v>11</v>
      </c>
      <c r="BQ124" s="209">
        <v>11</v>
      </c>
      <c r="BR124" s="209">
        <v>12</v>
      </c>
      <c r="BS124" s="210">
        <v>40</v>
      </c>
      <c r="DX124" s="216">
        <v>1</v>
      </c>
    </row>
    <row r="125" spans="1:128" ht="24" customHeight="1">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87" t="str">
        <f t="shared" si="59"/>
        <v>►</v>
      </c>
      <c r="AA125" s="330" t="str">
        <f>AA100</f>
        <v>N.Nom de votre recette.Avec alcool.Before dinner.Verre Tumbler(s)</v>
      </c>
      <c r="AB125" s="330">
        <f>AB100</f>
        <v>1</v>
      </c>
      <c r="AC125" s="179" t="str">
        <f>AC100</f>
        <v>tumbler(s)</v>
      </c>
      <c r="AD125" s="207" t="str">
        <f>IF(ISBLANK(AE125),"",MAX(AD116:AD124)+1)</f>
        <v/>
      </c>
      <c r="AE125" s="133"/>
      <c r="AF125" s="345"/>
      <c r="AG125" s="345"/>
      <c r="AH125" s="345"/>
      <c r="AI125" s="345"/>
      <c r="AJ125" s="239"/>
      <c r="AK125" s="135"/>
      <c r="AL125" s="135"/>
      <c r="AM125" s="135"/>
      <c r="AN125" s="135"/>
      <c r="AO125" s="135"/>
      <c r="AP125" s="135"/>
      <c r="AQ125" s="135"/>
      <c r="AR125" s="135"/>
      <c r="AS125" s="135"/>
      <c r="AT125" s="187"/>
      <c r="AU125" s="330"/>
      <c r="AV125" s="330"/>
      <c r="AW125" s="179"/>
      <c r="AX125" s="207"/>
      <c r="AY125" s="133"/>
      <c r="AZ125" s="345"/>
      <c r="BA125" s="345"/>
      <c r="BB125" s="345"/>
      <c r="BC125" s="345"/>
      <c r="BD125" s="239"/>
      <c r="BE125" s="135"/>
      <c r="BF125" s="135"/>
      <c r="BG125" s="135"/>
      <c r="BH125" s="135"/>
      <c r="BI125" s="135"/>
      <c r="BJ125" s="135"/>
      <c r="BK125" s="135"/>
      <c r="BL125" s="135"/>
      <c r="DX125" s="216">
        <v>1</v>
      </c>
    </row>
    <row r="126" spans="1:128" ht="24" customHeight="1">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87" t="str">
        <f t="shared" si="59"/>
        <v>►</v>
      </c>
      <c r="AA126" s="330" t="str">
        <f>AA100</f>
        <v>N.Nom de votre recette.Avec alcool.Before dinner.Verre Tumbler(s)</v>
      </c>
      <c r="AB126" s="330">
        <f>AB100</f>
        <v>1</v>
      </c>
      <c r="AC126" s="179" t="str">
        <f>AC100</f>
        <v>tumbler(s)</v>
      </c>
      <c r="AD126" s="207" t="str">
        <f>IF(ISBLANK(AE126),"",MAX(AD116:AD125)+1)</f>
        <v/>
      </c>
      <c r="AE126" s="133"/>
      <c r="AF126" s="345"/>
      <c r="AG126" s="345"/>
      <c r="AH126" s="345"/>
      <c r="AI126" s="345"/>
      <c r="AJ126" s="239"/>
      <c r="AK126" s="135"/>
      <c r="AL126" s="135"/>
      <c r="AM126" s="135"/>
      <c r="AN126" s="135"/>
      <c r="AO126" s="135"/>
      <c r="AP126" s="135"/>
      <c r="AQ126" s="135"/>
      <c r="AR126" s="135"/>
      <c r="AS126" s="135"/>
      <c r="AT126" s="187"/>
      <c r="AU126" s="330"/>
      <c r="AV126" s="330"/>
      <c r="AW126" s="179"/>
      <c r="AX126" s="207"/>
      <c r="AY126" s="133"/>
      <c r="AZ126" s="345"/>
      <c r="BA126" s="345"/>
      <c r="BB126" s="345"/>
      <c r="BC126" s="345"/>
      <c r="BD126" s="239"/>
      <c r="BE126" s="135"/>
      <c r="BF126" s="135"/>
      <c r="BG126" s="135"/>
      <c r="BH126" s="135"/>
      <c r="BI126" s="135"/>
      <c r="BJ126" s="135"/>
      <c r="BK126" s="135"/>
      <c r="BL126" s="135"/>
      <c r="DX126" s="216">
        <v>1</v>
      </c>
    </row>
    <row r="127" spans="1:128" ht="24" customHeight="1">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206" t="s">
        <v>43</v>
      </c>
      <c r="AA127" s="330" t="str">
        <f>AA100</f>
        <v>N.Nom de votre recette.Avec alcool.Before dinner.Verre Tumbler(s)</v>
      </c>
      <c r="AB127" s="330">
        <f>AB100</f>
        <v>1</v>
      </c>
      <c r="AC127" s="179" t="str">
        <f>AC100</f>
        <v>tumbler(s)</v>
      </c>
      <c r="AD127" s="207" t="str">
        <f>IF(ISBLANK(AE127),"",MAX(AD116:AD126)+1)</f>
        <v/>
      </c>
      <c r="AE127" s="133"/>
      <c r="AF127" s="133" t="s">
        <v>5846</v>
      </c>
      <c r="AG127" s="345"/>
      <c r="AH127" s="345"/>
      <c r="AI127" s="345"/>
      <c r="AJ127" s="239"/>
      <c r="AK127" s="135"/>
      <c r="AL127" s="135"/>
      <c r="AM127" s="135"/>
      <c r="AN127" s="135"/>
      <c r="AO127" s="135"/>
      <c r="AP127" s="135"/>
      <c r="AQ127" s="135"/>
      <c r="AR127" s="135"/>
      <c r="AS127" s="135"/>
      <c r="AT127" s="206"/>
      <c r="AU127" s="330"/>
      <c r="AV127" s="330"/>
      <c r="AW127" s="179"/>
      <c r="AX127" s="207"/>
      <c r="AY127" s="133"/>
      <c r="AZ127" s="133"/>
      <c r="BA127" s="345"/>
      <c r="BB127" s="345"/>
      <c r="BC127" s="345"/>
      <c r="BD127" s="239"/>
      <c r="BE127" s="135"/>
      <c r="BF127" s="135"/>
      <c r="BG127" s="135"/>
      <c r="BH127" s="135"/>
      <c r="BI127" s="135"/>
      <c r="BJ127" s="135"/>
      <c r="BK127" s="135"/>
      <c r="BL127" s="135"/>
      <c r="DX127" s="216">
        <v>1</v>
      </c>
    </row>
    <row r="128" spans="1:128" ht="24" customHeight="1">
      <c r="A128" s="135"/>
      <c r="B128" s="135"/>
      <c r="C128" s="135"/>
      <c r="D128" s="135"/>
      <c r="E128" s="135"/>
      <c r="F128" s="135"/>
      <c r="G128" s="135"/>
      <c r="H128" s="135"/>
      <c r="I128" s="135"/>
      <c r="J128" s="135"/>
      <c r="K128" s="135"/>
      <c r="L128" s="135"/>
      <c r="M128" s="135"/>
      <c r="N128" s="135"/>
      <c r="O128" s="135"/>
      <c r="P128" s="135"/>
      <c r="Q128" s="135"/>
      <c r="S128" s="608"/>
      <c r="T128" s="608"/>
      <c r="U128" s="608"/>
      <c r="V128" s="608"/>
      <c r="W128" s="608"/>
      <c r="X128" s="135"/>
      <c r="Y128" s="135"/>
      <c r="Z128" s="206" t="s">
        <v>43</v>
      </c>
      <c r="AA128" s="330" t="str">
        <f>AA100</f>
        <v>N.Nom de votre recette.Avec alcool.Before dinner.Verre Tumbler(s)</v>
      </c>
      <c r="AB128" s="330">
        <f>AB100</f>
        <v>1</v>
      </c>
      <c r="AC128" s="179" t="str">
        <f>AC100</f>
        <v>tumbler(s)</v>
      </c>
      <c r="AD128" s="3721" t="s">
        <v>830</v>
      </c>
      <c r="AE128" s="3727" t="s">
        <v>1104</v>
      </c>
      <c r="AF128" s="3727"/>
      <c r="AG128" s="3727"/>
      <c r="AH128" s="3727"/>
      <c r="AI128" s="3727"/>
      <c r="AJ128" s="3728"/>
      <c r="AK128" s="135"/>
      <c r="AL128" s="135"/>
      <c r="AM128" s="135"/>
      <c r="AN128" s="135"/>
      <c r="AO128" s="135"/>
      <c r="AP128" s="135"/>
      <c r="AQ128" s="135"/>
      <c r="AR128" s="135"/>
      <c r="AS128" s="135"/>
      <c r="AT128" s="206"/>
      <c r="AU128" s="330"/>
      <c r="AV128" s="330"/>
      <c r="AW128" s="179"/>
      <c r="AX128" s="3721"/>
      <c r="AY128" s="382"/>
      <c r="AZ128" s="382"/>
      <c r="BA128" s="382"/>
      <c r="BB128" s="382"/>
      <c r="BC128" s="382"/>
      <c r="BD128" s="383"/>
      <c r="BE128" s="135"/>
      <c r="BF128" s="135"/>
      <c r="BG128" s="135"/>
      <c r="BH128" s="135"/>
      <c r="BI128" s="135"/>
      <c r="BJ128" s="135"/>
      <c r="BK128" s="135"/>
      <c r="BL128" s="135"/>
      <c r="DX128" s="216">
        <v>1</v>
      </c>
    </row>
    <row r="129" spans="1:130" ht="24" customHeight="1">
      <c r="A129" s="135"/>
      <c r="B129" s="135"/>
      <c r="C129" s="135"/>
      <c r="D129" s="135"/>
      <c r="E129" s="135"/>
      <c r="F129" s="135"/>
      <c r="G129" s="135"/>
      <c r="H129" s="135"/>
      <c r="I129" s="135"/>
      <c r="J129" s="135"/>
      <c r="K129" s="135"/>
      <c r="L129" s="135"/>
      <c r="M129" s="135"/>
      <c r="N129" s="135"/>
      <c r="O129" s="135"/>
      <c r="P129" s="135"/>
      <c r="Q129" s="135"/>
      <c r="S129" s="608"/>
      <c r="T129" s="608"/>
      <c r="U129" s="608"/>
      <c r="V129" s="608"/>
      <c r="W129" s="608"/>
      <c r="X129" s="135"/>
      <c r="Y129" s="135"/>
      <c r="Z129" s="206" t="s">
        <v>43</v>
      </c>
      <c r="AA129" s="330" t="str">
        <f>AA100</f>
        <v>N.Nom de votre recette.Avec alcool.Before dinner.Verre Tumbler(s)</v>
      </c>
      <c r="AB129" s="330">
        <f>AB100</f>
        <v>1</v>
      </c>
      <c r="AC129" s="179" t="str">
        <f>AC100</f>
        <v>tumbler(s)</v>
      </c>
      <c r="AD129" s="3721"/>
      <c r="AE129" s="3727"/>
      <c r="AF129" s="3727"/>
      <c r="AG129" s="3727"/>
      <c r="AH129" s="3727"/>
      <c r="AI129" s="3727"/>
      <c r="AJ129" s="3728"/>
      <c r="AK129" s="135"/>
      <c r="AL129" s="135"/>
      <c r="AM129" s="135"/>
      <c r="AN129" s="135"/>
      <c r="AO129" s="135"/>
      <c r="AP129" s="135"/>
      <c r="AQ129" s="135"/>
      <c r="AR129" s="135"/>
      <c r="AS129" s="135"/>
      <c r="AT129" s="206"/>
      <c r="AU129" s="330"/>
      <c r="AV129" s="330"/>
      <c r="AW129" s="179"/>
      <c r="AX129" s="3721"/>
      <c r="AY129" s="382"/>
      <c r="AZ129" s="382"/>
      <c r="BA129" s="382"/>
      <c r="BB129" s="382"/>
      <c r="BC129" s="382"/>
      <c r="BD129" s="383"/>
      <c r="BE129" s="135"/>
      <c r="BF129" s="135"/>
      <c r="BG129" s="135"/>
      <c r="BH129" s="135"/>
      <c r="BI129" s="135"/>
      <c r="BJ129" s="135"/>
      <c r="BK129" s="135"/>
      <c r="BL129" s="135"/>
      <c r="DX129" s="216">
        <v>1</v>
      </c>
    </row>
    <row r="130" spans="1:130" ht="24" customHeight="1">
      <c r="A130" s="135"/>
      <c r="B130" s="135"/>
      <c r="C130" s="135"/>
      <c r="D130" s="135"/>
      <c r="E130" s="135"/>
      <c r="F130" s="135"/>
      <c r="G130" s="135"/>
      <c r="H130" s="135"/>
      <c r="I130" s="135"/>
      <c r="J130" s="135"/>
      <c r="K130" s="135"/>
      <c r="L130" s="135"/>
      <c r="M130" s="135"/>
      <c r="N130" s="135"/>
      <c r="O130" s="135"/>
      <c r="P130" s="135"/>
      <c r="Q130" s="135"/>
      <c r="S130" s="608"/>
      <c r="T130" s="608"/>
      <c r="U130" s="608"/>
      <c r="V130" s="608"/>
      <c r="W130" s="608"/>
      <c r="X130" s="135"/>
      <c r="Y130" s="135"/>
      <c r="Z130" s="206" t="s">
        <v>43</v>
      </c>
      <c r="AA130" s="330" t="str">
        <f>AA100</f>
        <v>N.Nom de votre recette.Avec alcool.Before dinner.Verre Tumbler(s)</v>
      </c>
      <c r="AB130" s="330">
        <f>AB100</f>
        <v>1</v>
      </c>
      <c r="AC130" s="179" t="str">
        <f>AC100</f>
        <v>tumbler(s)</v>
      </c>
      <c r="AD130" s="3724" t="s">
        <v>1282</v>
      </c>
      <c r="AE130" s="3729" t="s">
        <v>1105</v>
      </c>
      <c r="AF130" s="3729"/>
      <c r="AG130" s="3729"/>
      <c r="AH130" s="3729"/>
      <c r="AI130" s="3729"/>
      <c r="AJ130" s="3730"/>
      <c r="AK130" s="135"/>
      <c r="AL130" s="135"/>
      <c r="AM130" s="135"/>
      <c r="AN130" s="135"/>
      <c r="AO130" s="135"/>
      <c r="AP130" s="135"/>
      <c r="AQ130" s="135"/>
      <c r="AR130" s="135"/>
      <c r="AS130" s="135"/>
      <c r="AT130" s="206"/>
      <c r="AU130" s="330"/>
      <c r="AV130" s="330"/>
      <c r="AW130" s="179"/>
      <c r="AX130" s="3724"/>
      <c r="AY130" s="384"/>
      <c r="AZ130" s="384"/>
      <c r="BA130" s="384"/>
      <c r="BB130" s="384"/>
      <c r="BC130" s="384"/>
      <c r="BD130" s="385"/>
      <c r="BE130" s="135"/>
      <c r="BF130" s="135"/>
      <c r="BG130" s="135"/>
      <c r="BH130" s="135"/>
      <c r="BI130" s="135"/>
      <c r="BJ130" s="135"/>
      <c r="BK130" s="135"/>
      <c r="BL130" s="135"/>
      <c r="DX130" s="216">
        <v>1</v>
      </c>
    </row>
    <row r="131" spans="1:130" ht="24" customHeight="1">
      <c r="A131" s="135"/>
      <c r="B131" s="135"/>
      <c r="C131" s="135"/>
      <c r="D131" s="135"/>
      <c r="E131" s="135"/>
      <c r="F131" s="135"/>
      <c r="G131" s="135"/>
      <c r="H131" s="135"/>
      <c r="I131" s="135"/>
      <c r="J131" s="135"/>
      <c r="K131" s="135"/>
      <c r="L131" s="135"/>
      <c r="M131" s="135"/>
      <c r="N131" s="135"/>
      <c r="O131" s="135"/>
      <c r="P131" s="135"/>
      <c r="Q131" s="135"/>
      <c r="S131" s="608"/>
      <c r="T131" s="608"/>
      <c r="U131" s="608"/>
      <c r="V131" s="608"/>
      <c r="W131" s="608"/>
      <c r="X131" s="135"/>
      <c r="Y131" s="135"/>
      <c r="Z131" s="206" t="s">
        <v>43</v>
      </c>
      <c r="AA131" s="330" t="str">
        <f>AA100</f>
        <v>N.Nom de votre recette.Avec alcool.Before dinner.Verre Tumbler(s)</v>
      </c>
      <c r="AB131" s="330">
        <f>AB100</f>
        <v>1</v>
      </c>
      <c r="AC131" s="179" t="str">
        <f>AC100</f>
        <v>tumbler(s)</v>
      </c>
      <c r="AD131" s="3724"/>
      <c r="AE131" s="3729"/>
      <c r="AF131" s="3729"/>
      <c r="AG131" s="3729"/>
      <c r="AH131" s="3729"/>
      <c r="AI131" s="3729"/>
      <c r="AJ131" s="3730"/>
      <c r="AK131" s="135"/>
      <c r="AL131" s="135"/>
      <c r="AM131" s="135"/>
      <c r="AN131" s="135"/>
      <c r="AO131" s="135"/>
      <c r="AP131" s="135"/>
      <c r="AQ131" s="135"/>
      <c r="AR131" s="135"/>
      <c r="AS131" s="135"/>
      <c r="AT131" s="206"/>
      <c r="AU131" s="330"/>
      <c r="AV131" s="330"/>
      <c r="AW131" s="179"/>
      <c r="AX131" s="3724"/>
      <c r="AY131" s="384"/>
      <c r="AZ131" s="384"/>
      <c r="BA131" s="384"/>
      <c r="BB131" s="384"/>
      <c r="BC131" s="384"/>
      <c r="BD131" s="385"/>
      <c r="BE131" s="135"/>
      <c r="BF131" s="135"/>
      <c r="BG131" s="135"/>
      <c r="BH131" s="135"/>
      <c r="BI131" s="135"/>
      <c r="BJ131" s="135"/>
      <c r="BK131" s="135"/>
      <c r="BL131" s="135"/>
      <c r="DX131" s="216">
        <v>1</v>
      </c>
    </row>
    <row r="132" spans="1:130" ht="24" customHeight="1">
      <c r="A132" s="135"/>
      <c r="B132" s="135"/>
      <c r="C132" s="135"/>
      <c r="D132" s="135"/>
      <c r="E132" s="135"/>
      <c r="F132" s="135"/>
      <c r="G132" s="135"/>
      <c r="H132" s="135"/>
      <c r="I132" s="135"/>
      <c r="J132" s="135"/>
      <c r="K132" s="135"/>
      <c r="L132" s="135"/>
      <c r="M132" s="135"/>
      <c r="N132" s="135"/>
      <c r="O132" s="135"/>
      <c r="P132" s="135"/>
      <c r="Q132" s="135"/>
      <c r="S132" s="608"/>
      <c r="T132" s="608"/>
      <c r="U132" s="608"/>
      <c r="V132" s="608"/>
      <c r="W132" s="608"/>
      <c r="X132" s="135"/>
      <c r="Y132" s="135"/>
      <c r="Z132" s="206" t="s">
        <v>43</v>
      </c>
      <c r="AA132" s="330" t="str">
        <f>AA100</f>
        <v>N.Nom de votre recette.Avec alcool.Before dinner.Verre Tumbler(s)</v>
      </c>
      <c r="AB132" s="330">
        <f>AB100</f>
        <v>1</v>
      </c>
      <c r="AC132" s="179" t="str">
        <f>AC100</f>
        <v>tumbler(s)</v>
      </c>
      <c r="AD132" s="3319"/>
      <c r="AE132" s="3318" t="s">
        <v>1269</v>
      </c>
      <c r="AF132" s="3296"/>
      <c r="AG132" s="3296"/>
      <c r="AH132" s="3296"/>
      <c r="AI132" s="3296"/>
      <c r="AJ132" s="3297"/>
      <c r="AK132" s="135"/>
      <c r="AL132" s="135"/>
      <c r="AM132" s="135"/>
      <c r="AN132" s="135"/>
      <c r="AO132" s="135"/>
      <c r="AP132" s="135"/>
      <c r="AQ132" s="135"/>
      <c r="AR132" s="135"/>
      <c r="AS132" s="135"/>
      <c r="AT132" s="206"/>
      <c r="AU132" s="330"/>
      <c r="AV132" s="330"/>
      <c r="AW132" s="179"/>
      <c r="AX132" s="3319"/>
      <c r="AY132" s="3318"/>
      <c r="AZ132" s="3296"/>
      <c r="BA132" s="3296"/>
      <c r="BB132" s="3296"/>
      <c r="BC132" s="3296"/>
      <c r="BD132" s="3297"/>
      <c r="BE132" s="135"/>
      <c r="BF132" s="135"/>
      <c r="BG132" s="135"/>
      <c r="BH132" s="135"/>
      <c r="BI132" s="135"/>
      <c r="BJ132" s="135"/>
      <c r="BK132" s="135"/>
      <c r="BL132" s="135"/>
      <c r="DX132" s="216">
        <v>1</v>
      </c>
    </row>
    <row r="133" spans="1:130" ht="24" customHeight="1">
      <c r="A133" s="135"/>
      <c r="B133" s="135"/>
      <c r="C133" s="135"/>
      <c r="D133" s="135"/>
      <c r="E133" s="135"/>
      <c r="F133" s="135"/>
      <c r="G133" s="135"/>
      <c r="H133" s="135"/>
      <c r="I133" s="135"/>
      <c r="J133" s="135"/>
      <c r="K133" s="135"/>
      <c r="L133" s="135"/>
      <c r="M133" s="135"/>
      <c r="N133" s="135"/>
      <c r="O133" s="135"/>
      <c r="P133" s="135"/>
      <c r="Q133" s="135"/>
      <c r="S133" s="608"/>
      <c r="T133" s="608"/>
      <c r="U133" s="608"/>
      <c r="V133" s="608"/>
      <c r="W133" s="608"/>
      <c r="X133" s="135"/>
      <c r="Y133" s="135"/>
      <c r="Z133" s="206" t="s">
        <v>43</v>
      </c>
      <c r="AA133" s="330" t="str">
        <f>AA100</f>
        <v>N.Nom de votre recette.Avec alcool.Before dinner.Verre Tumbler(s)</v>
      </c>
      <c r="AB133" s="330">
        <f>AB100</f>
        <v>1</v>
      </c>
      <c r="AC133" s="179" t="str">
        <f>AC100</f>
        <v>tumbler(s)</v>
      </c>
      <c r="AD133" s="199">
        <v>3</v>
      </c>
      <c r="AE133" s="199">
        <v>13</v>
      </c>
      <c r="AF133" s="199">
        <v>11</v>
      </c>
      <c r="AG133" s="199">
        <v>11</v>
      </c>
      <c r="AH133" s="199">
        <v>11</v>
      </c>
      <c r="AI133" s="199">
        <v>12</v>
      </c>
      <c r="AJ133" s="297">
        <v>40</v>
      </c>
      <c r="AK133" s="135"/>
      <c r="AL133" s="135"/>
      <c r="AM133" s="135"/>
      <c r="AN133" s="135"/>
      <c r="AO133" s="135"/>
      <c r="AP133" s="135"/>
      <c r="AQ133" s="135"/>
      <c r="AR133" s="135"/>
      <c r="AS133" s="135"/>
      <c r="AT133" s="206"/>
      <c r="AU133" s="330"/>
      <c r="AV133" s="330"/>
      <c r="AW133" s="179"/>
      <c r="AX133" s="2957"/>
      <c r="AY133" s="2957"/>
      <c r="AZ133" s="2957"/>
      <c r="BA133" s="2957"/>
      <c r="BB133" s="2957"/>
      <c r="BC133" s="2957"/>
      <c r="BD133" s="2958"/>
      <c r="BE133" s="135"/>
      <c r="BF133" s="135"/>
      <c r="BG133" s="135"/>
      <c r="BH133" s="135"/>
      <c r="BI133" s="135"/>
      <c r="BJ133" s="135"/>
      <c r="BK133" s="135"/>
      <c r="BL133" s="135"/>
      <c r="DX133" s="216">
        <v>1</v>
      </c>
    </row>
    <row r="134" spans="1:130" ht="24" customHeight="1" thickBot="1">
      <c r="A134" s="135"/>
      <c r="B134" s="135"/>
      <c r="C134" s="135"/>
      <c r="D134" s="135"/>
      <c r="E134" s="135"/>
      <c r="F134" s="135"/>
      <c r="G134" s="135"/>
      <c r="H134" s="135"/>
      <c r="I134" s="135"/>
      <c r="J134" s="135"/>
      <c r="K134" s="135"/>
      <c r="L134" s="135"/>
      <c r="M134" s="135"/>
      <c r="N134" s="135"/>
      <c r="O134" s="135"/>
      <c r="P134" s="135"/>
      <c r="Q134" s="135"/>
      <c r="S134" s="608"/>
      <c r="T134" s="608"/>
      <c r="U134" s="608"/>
      <c r="V134" s="608"/>
      <c r="W134" s="608"/>
      <c r="X134" s="135"/>
      <c r="Y134" s="135"/>
      <c r="Z134" s="208" t="s">
        <v>43</v>
      </c>
      <c r="AA134" s="292">
        <f t="shared" ref="AA134:AH134" ca="1" si="61">CELL("largeur",AA134)</f>
        <v>2</v>
      </c>
      <c r="AB134" s="292">
        <f t="shared" ca="1" si="61"/>
        <v>2</v>
      </c>
      <c r="AC134" s="292">
        <f t="shared" ca="1" si="61"/>
        <v>2</v>
      </c>
      <c r="AD134" s="292">
        <f t="shared" ca="1" si="61"/>
        <v>3</v>
      </c>
      <c r="AE134" s="292">
        <f t="shared" ca="1" si="61"/>
        <v>13</v>
      </c>
      <c r="AF134" s="292">
        <f t="shared" ca="1" si="61"/>
        <v>11</v>
      </c>
      <c r="AG134" s="292">
        <f t="shared" ca="1" si="61"/>
        <v>11</v>
      </c>
      <c r="AH134" s="292">
        <f t="shared" ca="1" si="61"/>
        <v>11</v>
      </c>
      <c r="AI134" s="292">
        <v>12</v>
      </c>
      <c r="AJ134" s="293">
        <f ca="1">CELL("largeur",AJ134)</f>
        <v>40</v>
      </c>
      <c r="AK134" s="135"/>
      <c r="AL134" s="135"/>
      <c r="AM134" s="135"/>
      <c r="AN134" s="135"/>
      <c r="AO134" s="135"/>
      <c r="AP134" s="135"/>
      <c r="AQ134" s="135"/>
      <c r="AR134" s="135"/>
      <c r="AS134" s="135"/>
      <c r="AT134" s="208"/>
      <c r="AU134" s="292"/>
      <c r="AV134" s="292"/>
      <c r="AW134" s="292"/>
      <c r="AX134" s="2959"/>
      <c r="AY134" s="2959"/>
      <c r="AZ134" s="2959"/>
      <c r="BA134" s="2959"/>
      <c r="BB134" s="2959"/>
      <c r="BC134" s="2959"/>
      <c r="BD134" s="2960"/>
      <c r="BE134" s="135"/>
      <c r="BF134" s="135"/>
      <c r="BG134" s="135"/>
      <c r="BH134" s="135"/>
      <c r="BI134" s="135"/>
      <c r="BJ134" s="135"/>
      <c r="BK134" s="135"/>
      <c r="BL134" s="135"/>
      <c r="DX134" s="216">
        <v>1</v>
      </c>
    </row>
    <row r="135" spans="1:130">
      <c r="A135" s="135"/>
      <c r="B135" s="135"/>
      <c r="C135" s="135"/>
      <c r="D135" s="135"/>
      <c r="E135" s="135"/>
      <c r="F135" s="135"/>
      <c r="G135" s="135"/>
      <c r="H135" s="135"/>
      <c r="I135" s="135"/>
      <c r="J135" s="135"/>
      <c r="K135" s="135"/>
      <c r="L135" s="135"/>
      <c r="M135" s="135"/>
      <c r="N135" s="135"/>
      <c r="O135" s="135"/>
      <c r="P135" s="135"/>
      <c r="Q135" s="135"/>
      <c r="S135" s="608"/>
      <c r="T135" s="608"/>
      <c r="U135" s="608"/>
      <c r="V135" s="608"/>
      <c r="W135" s="608"/>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DX135" s="216">
        <v>1</v>
      </c>
    </row>
    <row r="136" spans="1:130">
      <c r="A136" s="135"/>
      <c r="B136" s="135"/>
      <c r="C136" s="135"/>
      <c r="D136" s="135"/>
      <c r="E136" s="135"/>
      <c r="F136" s="135"/>
      <c r="G136" s="135"/>
      <c r="H136" s="135"/>
      <c r="I136" s="135"/>
      <c r="J136" s="135"/>
      <c r="K136" s="135"/>
      <c r="L136" s="135"/>
      <c r="M136" s="135"/>
      <c r="N136" s="135"/>
      <c r="O136" s="135"/>
      <c r="P136" s="135"/>
      <c r="Q136" s="135"/>
      <c r="S136" s="608"/>
      <c r="T136" s="608"/>
      <c r="U136" s="608"/>
      <c r="V136" s="608"/>
      <c r="W136" s="608"/>
      <c r="X136" s="135"/>
      <c r="Y136" s="135"/>
      <c r="DX136" s="216">
        <v>1</v>
      </c>
    </row>
    <row r="137" spans="1:130" s="317" customFormat="1">
      <c r="D137" s="142"/>
      <c r="R137" s="213"/>
      <c r="S137" s="608"/>
      <c r="T137" s="608"/>
      <c r="U137" s="608"/>
      <c r="V137" s="608"/>
      <c r="W137" s="608"/>
      <c r="AG137" s="318"/>
      <c r="AK137" s="110"/>
      <c r="AL137" s="110"/>
      <c r="AM137" s="110"/>
      <c r="AN137" s="110"/>
      <c r="AO137" s="110"/>
      <c r="AP137" s="110"/>
      <c r="AQ137" s="110"/>
      <c r="AR137" s="110"/>
      <c r="AS137" s="110"/>
      <c r="AT137" s="213"/>
      <c r="AU137" s="213"/>
      <c r="AV137" s="213"/>
      <c r="AW137" s="213"/>
      <c r="DX137" s="216">
        <v>1</v>
      </c>
      <c r="DY137" s="212"/>
      <c r="DZ137" s="212"/>
    </row>
    <row r="138" spans="1:130" s="317" customFormat="1">
      <c r="D138" s="142"/>
      <c r="E138" s="142"/>
      <c r="F138" s="142"/>
      <c r="G138" s="142"/>
      <c r="R138" s="213"/>
      <c r="S138" s="608"/>
      <c r="T138" s="608"/>
      <c r="U138" s="608"/>
      <c r="V138" s="608"/>
      <c r="W138" s="608"/>
      <c r="AG138" s="318"/>
      <c r="AK138" s="110"/>
      <c r="AL138" s="110"/>
      <c r="AM138" s="110"/>
      <c r="AN138" s="110"/>
      <c r="AO138" s="110"/>
      <c r="AP138" s="110"/>
      <c r="AQ138" s="110"/>
      <c r="AR138" s="110"/>
      <c r="AS138" s="110"/>
      <c r="AT138" s="213"/>
      <c r="AU138" s="213"/>
      <c r="AV138" s="213"/>
      <c r="AW138" s="213"/>
      <c r="BS138" s="212"/>
      <c r="BT138" s="212"/>
      <c r="DX138" s="629" t="s">
        <v>972</v>
      </c>
      <c r="DY138" s="212"/>
      <c r="DZ138" s="212"/>
    </row>
    <row r="139" spans="1:130" s="317" customFormat="1">
      <c r="A139" s="216">
        <v>1</v>
      </c>
      <c r="B139" s="216">
        <v>1</v>
      </c>
      <c r="C139" s="216">
        <v>1</v>
      </c>
      <c r="D139" s="216">
        <v>1</v>
      </c>
      <c r="E139" s="216">
        <v>1</v>
      </c>
      <c r="F139" s="216">
        <v>1</v>
      </c>
      <c r="G139" s="216">
        <v>1</v>
      </c>
      <c r="H139" s="216">
        <v>1</v>
      </c>
      <c r="I139" s="216">
        <v>1</v>
      </c>
      <c r="J139" s="216">
        <v>1</v>
      </c>
      <c r="K139" s="216">
        <v>1</v>
      </c>
      <c r="L139" s="216">
        <v>1</v>
      </c>
      <c r="M139" s="216">
        <v>1</v>
      </c>
      <c r="N139" s="216">
        <v>1</v>
      </c>
      <c r="O139" s="216">
        <v>1</v>
      </c>
      <c r="P139" s="216">
        <v>1</v>
      </c>
      <c r="Q139" s="216">
        <v>1</v>
      </c>
      <c r="R139" s="216">
        <v>1</v>
      </c>
      <c r="S139" s="216">
        <v>1</v>
      </c>
      <c r="T139" s="216">
        <v>1</v>
      </c>
      <c r="U139" s="216">
        <v>1</v>
      </c>
      <c r="V139" s="216">
        <v>1</v>
      </c>
      <c r="W139" s="216">
        <v>1</v>
      </c>
      <c r="X139" s="216">
        <v>1</v>
      </c>
      <c r="Y139" s="216">
        <v>1</v>
      </c>
      <c r="Z139" s="216">
        <v>1</v>
      </c>
      <c r="AA139" s="216">
        <v>1</v>
      </c>
      <c r="AB139" s="216">
        <v>1</v>
      </c>
      <c r="AC139" s="216">
        <v>1</v>
      </c>
      <c r="AD139" s="216">
        <v>1</v>
      </c>
      <c r="AE139" s="216">
        <v>1</v>
      </c>
      <c r="AF139" s="216">
        <v>1</v>
      </c>
      <c r="AG139" s="216">
        <v>1</v>
      </c>
      <c r="AH139" s="216">
        <v>1</v>
      </c>
      <c r="AI139" s="216">
        <v>1</v>
      </c>
      <c r="AJ139" s="216">
        <v>1</v>
      </c>
      <c r="AK139" s="216">
        <v>1</v>
      </c>
      <c r="AL139" s="216">
        <v>1</v>
      </c>
      <c r="AM139" s="216">
        <v>1</v>
      </c>
      <c r="AN139" s="216">
        <v>1</v>
      </c>
      <c r="AO139" s="216">
        <v>1</v>
      </c>
      <c r="AP139" s="216">
        <v>1</v>
      </c>
      <c r="AQ139" s="216">
        <v>1</v>
      </c>
      <c r="AR139" s="216">
        <v>1</v>
      </c>
      <c r="AS139" s="216">
        <v>1</v>
      </c>
      <c r="AT139" s="216">
        <v>1</v>
      </c>
      <c r="AU139" s="216">
        <v>1</v>
      </c>
      <c r="AV139" s="216">
        <v>1</v>
      </c>
      <c r="AW139" s="216">
        <v>1</v>
      </c>
      <c r="AX139" s="216">
        <v>1</v>
      </c>
      <c r="AY139" s="216">
        <v>1</v>
      </c>
      <c r="AZ139" s="216">
        <v>1</v>
      </c>
      <c r="BA139" s="216">
        <v>1</v>
      </c>
      <c r="BB139" s="216">
        <v>1</v>
      </c>
      <c r="BC139" s="216">
        <v>1</v>
      </c>
      <c r="BD139" s="216">
        <v>1</v>
      </c>
      <c r="BE139" s="216">
        <v>1</v>
      </c>
      <c r="BF139" s="216">
        <v>1</v>
      </c>
      <c r="BG139" s="216">
        <v>1</v>
      </c>
      <c r="BH139" s="216">
        <v>1</v>
      </c>
      <c r="BI139" s="216">
        <v>1</v>
      </c>
      <c r="BJ139" s="216">
        <v>1</v>
      </c>
      <c r="BK139" s="216">
        <v>1</v>
      </c>
      <c r="BL139" s="216">
        <v>1</v>
      </c>
      <c r="BM139" s="216">
        <v>1</v>
      </c>
      <c r="BN139" s="216">
        <v>1</v>
      </c>
      <c r="BO139" s="216">
        <v>1</v>
      </c>
      <c r="BP139" s="216">
        <v>1</v>
      </c>
      <c r="BQ139" s="216">
        <v>1</v>
      </c>
      <c r="BR139" s="216">
        <v>1</v>
      </c>
      <c r="BS139" s="216">
        <v>1</v>
      </c>
      <c r="BT139" s="216">
        <v>1</v>
      </c>
      <c r="BU139" s="216">
        <v>1</v>
      </c>
      <c r="BV139" s="216">
        <v>1</v>
      </c>
      <c r="BW139" s="216">
        <v>1</v>
      </c>
      <c r="BX139" s="216">
        <v>1</v>
      </c>
      <c r="BY139" s="216">
        <v>1</v>
      </c>
      <c r="BZ139" s="216">
        <v>1</v>
      </c>
      <c r="CA139" s="216">
        <v>1</v>
      </c>
      <c r="CB139" s="216">
        <v>1</v>
      </c>
      <c r="CC139" s="216">
        <v>1</v>
      </c>
      <c r="CD139" s="216">
        <v>1</v>
      </c>
      <c r="CE139" s="216">
        <v>1</v>
      </c>
      <c r="CF139" s="216">
        <v>1</v>
      </c>
      <c r="CG139" s="216">
        <v>1</v>
      </c>
      <c r="CH139" s="216">
        <v>1</v>
      </c>
      <c r="CI139" s="216">
        <v>1</v>
      </c>
      <c r="CJ139" s="216">
        <v>1</v>
      </c>
      <c r="CK139" s="216">
        <v>1</v>
      </c>
      <c r="CL139" s="216">
        <v>1</v>
      </c>
      <c r="CM139" s="216">
        <v>1</v>
      </c>
      <c r="CN139" s="216">
        <v>1</v>
      </c>
      <c r="CO139" s="216">
        <v>1</v>
      </c>
      <c r="CP139" s="216">
        <v>1</v>
      </c>
      <c r="CQ139" s="216">
        <v>1</v>
      </c>
      <c r="CR139" s="216">
        <v>1</v>
      </c>
      <c r="CS139" s="216">
        <v>1</v>
      </c>
      <c r="CT139" s="216">
        <v>1</v>
      </c>
      <c r="CU139" s="216">
        <v>1</v>
      </c>
      <c r="CV139" s="216">
        <v>1</v>
      </c>
      <c r="CW139" s="216">
        <v>1</v>
      </c>
      <c r="CX139" s="216">
        <v>1</v>
      </c>
      <c r="CY139" s="216">
        <v>1</v>
      </c>
      <c r="CZ139" s="216">
        <v>1</v>
      </c>
      <c r="DA139" s="216">
        <v>1</v>
      </c>
      <c r="DB139" s="216">
        <v>1</v>
      </c>
      <c r="DC139" s="216">
        <v>1</v>
      </c>
      <c r="DD139" s="216">
        <v>1</v>
      </c>
      <c r="DE139" s="216">
        <v>1</v>
      </c>
      <c r="DF139" s="216">
        <v>1</v>
      </c>
      <c r="DG139" s="216">
        <v>1</v>
      </c>
      <c r="DH139" s="216">
        <v>1</v>
      </c>
      <c r="DI139" s="216">
        <v>1</v>
      </c>
      <c r="DJ139" s="216">
        <v>1</v>
      </c>
      <c r="DK139" s="216">
        <v>1</v>
      </c>
      <c r="DL139" s="216">
        <v>1</v>
      </c>
      <c r="DM139" s="216">
        <v>1</v>
      </c>
      <c r="DN139" s="216">
        <v>1</v>
      </c>
      <c r="DO139" s="216">
        <v>1</v>
      </c>
      <c r="DP139" s="216">
        <v>1</v>
      </c>
      <c r="DQ139" s="216">
        <v>1</v>
      </c>
      <c r="DR139" s="216">
        <v>1</v>
      </c>
      <c r="DS139" s="216">
        <v>1</v>
      </c>
      <c r="DT139" s="216">
        <v>1</v>
      </c>
      <c r="DU139" s="216">
        <v>1</v>
      </c>
      <c r="DV139" s="216">
        <v>1</v>
      </c>
      <c r="DW139" s="216">
        <v>1</v>
      </c>
      <c r="DX139" s="1" t="str">
        <f>ADDRESS(ROW(),COLUMN(),4)</f>
        <v>DX139</v>
      </c>
      <c r="DY139" s="630"/>
      <c r="DZ139" s="631" t="str">
        <f>ADDRESS(ROW(),COLUMN(),4)</f>
        <v>DZ139</v>
      </c>
    </row>
  </sheetData>
  <mergeCells count="122">
    <mergeCell ref="AD130:AD131"/>
    <mergeCell ref="AX128:AX129"/>
    <mergeCell ref="AX130:AX131"/>
    <mergeCell ref="AE93:AF93"/>
    <mergeCell ref="AG93:AJ94"/>
    <mergeCell ref="AE94:AF94"/>
    <mergeCell ref="AE95:AF95"/>
    <mergeCell ref="AI96:AJ97"/>
    <mergeCell ref="AI98:AJ99"/>
    <mergeCell ref="AE101:AE102"/>
    <mergeCell ref="AF101:AF102"/>
    <mergeCell ref="AG101:AG102"/>
    <mergeCell ref="AH101:AH102"/>
    <mergeCell ref="AI101:AI102"/>
    <mergeCell ref="AE128:AJ129"/>
    <mergeCell ref="AE130:AJ131"/>
    <mergeCell ref="AM15:AP16"/>
    <mergeCell ref="AK30:AR31"/>
    <mergeCell ref="BE30:BL31"/>
    <mergeCell ref="AD85:AD86"/>
    <mergeCell ref="AD87:AD88"/>
    <mergeCell ref="AD128:AD129"/>
    <mergeCell ref="AX42:AX43"/>
    <mergeCell ref="AX44:AX45"/>
    <mergeCell ref="BO50:BR51"/>
    <mergeCell ref="BR71:BS72"/>
    <mergeCell ref="BN90:BN91"/>
    <mergeCell ref="BO90:BS91"/>
    <mergeCell ref="BN92:BN93"/>
    <mergeCell ref="BO92:BS93"/>
    <mergeCell ref="BL58:BL59"/>
    <mergeCell ref="AK73:AR74"/>
    <mergeCell ref="BE73:BL74"/>
    <mergeCell ref="BN94:BN95"/>
    <mergeCell ref="BO94:BS95"/>
    <mergeCell ref="AK58:AK59"/>
    <mergeCell ref="AL58:AL59"/>
    <mergeCell ref="AM58:AP59"/>
    <mergeCell ref="AQ58:AQ59"/>
    <mergeCell ref="AR58:AR59"/>
    <mergeCell ref="BE15:BE16"/>
    <mergeCell ref="BF15:BF16"/>
    <mergeCell ref="BG15:BJ16"/>
    <mergeCell ref="BK15:BK16"/>
    <mergeCell ref="BN25:BO25"/>
    <mergeCell ref="B2:B5"/>
    <mergeCell ref="D2:P2"/>
    <mergeCell ref="C7:F7"/>
    <mergeCell ref="G7:H7"/>
    <mergeCell ref="K7:N7"/>
    <mergeCell ref="O7:P7"/>
    <mergeCell ref="AG15:AG16"/>
    <mergeCell ref="AH15:AH16"/>
    <mergeCell ref="AI15:AI16"/>
    <mergeCell ref="AE9:AF9"/>
    <mergeCell ref="AI10:AJ11"/>
    <mergeCell ref="AI12:AJ13"/>
    <mergeCell ref="AE7:AF7"/>
    <mergeCell ref="AG7:AJ8"/>
    <mergeCell ref="AO7:AP8"/>
    <mergeCell ref="AQ7:AQ8"/>
    <mergeCell ref="BI7:BJ8"/>
    <mergeCell ref="AK15:AK16"/>
    <mergeCell ref="AL15:AL16"/>
    <mergeCell ref="DU8:DV10"/>
    <mergeCell ref="C10:E24"/>
    <mergeCell ref="F10:H11"/>
    <mergeCell ref="K10:M24"/>
    <mergeCell ref="N10:P11"/>
    <mergeCell ref="BN10:BS13"/>
    <mergeCell ref="DU13:DV16"/>
    <mergeCell ref="BK7:BK8"/>
    <mergeCell ref="BN7:BS9"/>
    <mergeCell ref="BU7:BU19"/>
    <mergeCell ref="F8:H9"/>
    <mergeCell ref="N8:P9"/>
    <mergeCell ref="AE8:AF8"/>
    <mergeCell ref="BN14:BS15"/>
    <mergeCell ref="AE15:AE16"/>
    <mergeCell ref="AF15:AF16"/>
    <mergeCell ref="BL15:BL16"/>
    <mergeCell ref="BN21:BO21"/>
    <mergeCell ref="BP21:BS22"/>
    <mergeCell ref="BN22:BO22"/>
    <mergeCell ref="BN23:BO23"/>
    <mergeCell ref="BN24:BO24"/>
    <mergeCell ref="AQ15:AQ16"/>
    <mergeCell ref="AR15:AR16"/>
    <mergeCell ref="C43:E57"/>
    <mergeCell ref="F43:H44"/>
    <mergeCell ref="K43:M57"/>
    <mergeCell ref="N43:P44"/>
    <mergeCell ref="AD44:AD45"/>
    <mergeCell ref="AE44:AJ45"/>
    <mergeCell ref="AO50:AP51"/>
    <mergeCell ref="AQ50:AQ51"/>
    <mergeCell ref="BS26:BS27"/>
    <mergeCell ref="BS28:BS29"/>
    <mergeCell ref="BN35:BN36"/>
    <mergeCell ref="BO35:BO36"/>
    <mergeCell ref="BP35:BP36"/>
    <mergeCell ref="BQ35:BQ36"/>
    <mergeCell ref="BR35:BR36"/>
    <mergeCell ref="C40:F40"/>
    <mergeCell ref="G40:H40"/>
    <mergeCell ref="K40:N40"/>
    <mergeCell ref="O40:P40"/>
    <mergeCell ref="BN30:BN31"/>
    <mergeCell ref="BK58:BK59"/>
    <mergeCell ref="AX85:AX86"/>
    <mergeCell ref="AX87:AX88"/>
    <mergeCell ref="F41:H42"/>
    <mergeCell ref="N41:P42"/>
    <mergeCell ref="AD42:AD43"/>
    <mergeCell ref="AE42:AJ43"/>
    <mergeCell ref="BO43:BR44"/>
    <mergeCell ref="BI50:BJ51"/>
    <mergeCell ref="BK50:BK51"/>
    <mergeCell ref="BL50:BL51"/>
    <mergeCell ref="BE58:BE59"/>
    <mergeCell ref="BF58:BF59"/>
    <mergeCell ref="BG58:BJ59"/>
  </mergeCells>
  <hyperlinks>
    <hyperlink ref="AM46" r:id="rId1" xr:uid="{83AD0A5F-4242-4EC4-99D1-C83E7E855A25}"/>
    <hyperlink ref="AM45" r:id="rId2" xr:uid="{B2B6C981-812E-4916-9D29-4056B1473E04}"/>
    <hyperlink ref="BG46" r:id="rId3" xr:uid="{5DCC47E1-AB29-4392-B045-EB9659008F9D}"/>
    <hyperlink ref="BG45" r:id="rId4" xr:uid="{2CE76B8D-DD8A-4643-A27D-D5A7C7B5319D}"/>
    <hyperlink ref="AM89" r:id="rId5" xr:uid="{BFF1E689-3FE8-4861-962F-58CA0A2C5065}"/>
    <hyperlink ref="AM88" r:id="rId6" xr:uid="{58E6BDEA-C9CA-46C4-91E8-361B12A14777}"/>
    <hyperlink ref="BG89" r:id="rId7" xr:uid="{8E01A3DA-E083-4143-8151-1F31BFB5D3E1}"/>
    <hyperlink ref="BG88" r:id="rId8" xr:uid="{E51CF0AC-9101-4ABE-8970-1364A75CAEC8}"/>
  </hyperlinks>
  <printOptions horizontalCentered="1"/>
  <pageMargins left="0.31496062992125984" right="0.11811023622047245" top="0.15748031496062992" bottom="0.15748031496062992" header="0.11811023622047245" footer="0.11811023622047245"/>
  <pageSetup paperSize="9" scale="41"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24-0B79-4177-ABE2-6CDF4D3C41F1}">
  <sheetPr>
    <pageSetUpPr fitToPage="1"/>
  </sheetPr>
  <dimension ref="A1:DE235"/>
  <sheetViews>
    <sheetView showZeros="0" zoomScaleNormal="100" workbookViewId="0">
      <selection activeCell="Q18" sqref="Q18"/>
    </sheetView>
  </sheetViews>
  <sheetFormatPr baseColWidth="10" defaultRowHeight="15"/>
  <cols>
    <col min="1" max="1" width="4.42578125" style="317" customWidth="1"/>
    <col min="2" max="2" width="3.85546875" style="317" customWidth="1"/>
    <col min="3" max="3" width="13.7109375" style="317" customWidth="1"/>
    <col min="4" max="6" width="11.7109375" style="317" customWidth="1"/>
    <col min="7" max="7" width="12.7109375" style="317" customWidth="1"/>
    <col min="8" max="8" width="40.7109375" style="317" customWidth="1"/>
    <col min="9" max="9" width="3.5703125" style="317" customWidth="1"/>
    <col min="10" max="10" width="3.85546875" style="317" customWidth="1"/>
    <col min="11" max="11" width="13.7109375" style="317" customWidth="1"/>
    <col min="12" max="14" width="11.7109375" style="317" customWidth="1"/>
    <col min="15" max="15" width="12.7109375" style="317" customWidth="1"/>
    <col min="16" max="16" width="40.7109375" style="317" customWidth="1"/>
    <col min="17" max="18" width="4.42578125" style="317" customWidth="1"/>
    <col min="19" max="19" width="11.5703125" style="142" customWidth="1"/>
    <col min="20" max="20" width="6.5703125" style="142" customWidth="1"/>
    <col min="21" max="21" width="30.7109375" style="317" customWidth="1"/>
    <col min="22" max="24" width="9.7109375" style="317" customWidth="1"/>
    <col min="25" max="26" width="12.7109375" style="317" customWidth="1"/>
    <col min="27" max="27" width="9.7109375" style="317" customWidth="1"/>
    <col min="28" max="28" width="13.7109375" style="317" customWidth="1"/>
    <col min="29" max="29" width="9.7109375" style="317" customWidth="1"/>
    <col min="30" max="30" width="11.7109375" style="317" customWidth="1"/>
    <col min="31" max="31" width="30.7109375" style="317" customWidth="1"/>
    <col min="32" max="34" width="9.7109375" style="317" customWidth="1"/>
    <col min="35" max="36" width="12.7109375" style="317" customWidth="1"/>
    <col min="37" max="37" width="9.7109375" style="317" customWidth="1"/>
    <col min="38" max="38" width="13.5703125" style="317" customWidth="1"/>
    <col min="39" max="39" width="9.7109375" style="317" customWidth="1"/>
    <col min="40" max="40" width="11.7109375" style="317" customWidth="1"/>
    <col min="41" max="41" width="16.28515625" style="317" customWidth="1"/>
    <col min="42" max="42" width="9" style="318" customWidth="1"/>
    <col min="43" max="43" width="9.42578125" style="317" customWidth="1"/>
    <col min="44" max="44" width="12.7109375" style="317" customWidth="1"/>
    <col min="45" max="48" width="11.7109375" style="213" customWidth="1"/>
    <col min="49" max="49" width="12.7109375" style="317" customWidth="1"/>
    <col min="50" max="50" width="40.7109375" style="317" customWidth="1"/>
    <col min="51" max="52" width="11.42578125" style="317"/>
    <col min="53" max="53" width="17.85546875" style="317" customWidth="1"/>
    <col min="54" max="54" width="15.42578125" style="317" customWidth="1"/>
    <col min="55" max="64" width="11.42578125" style="317"/>
    <col min="68" max="102" width="11.42578125" style="317"/>
    <col min="103" max="103" width="8.7109375" style="213" customWidth="1"/>
    <col min="104" max="104" width="11.42578125" style="212"/>
    <col min="105" max="105" width="43.5703125" style="212" customWidth="1"/>
    <col min="106" max="106" width="11.42578125" style="317"/>
    <col min="107" max="107" width="8.7109375" style="213" customWidth="1"/>
    <col min="108" max="108" width="11.42578125" style="212"/>
    <col min="109" max="109" width="43.5703125" style="212" customWidth="1"/>
    <col min="110" max="16384" width="11.42578125" style="317"/>
  </cols>
  <sheetData>
    <row r="1" spans="1:109" ht="17.25" thickTop="1" thickBot="1">
      <c r="A1" s="2861" t="s">
        <v>5197</v>
      </c>
      <c r="B1" s="220" t="str">
        <f t="shared" ref="B1:P1" si="0">SUBSTITUTE(ADDRESS(1,COLUMN(),4),"1","")</f>
        <v>B</v>
      </c>
      <c r="C1" s="220" t="str">
        <f t="shared" si="0"/>
        <v>C</v>
      </c>
      <c r="D1" s="220" t="str">
        <f t="shared" si="0"/>
        <v>D</v>
      </c>
      <c r="E1" s="220" t="str">
        <f t="shared" si="0"/>
        <v>E</v>
      </c>
      <c r="F1" s="220" t="str">
        <f t="shared" si="0"/>
        <v>F</v>
      </c>
      <c r="G1" s="220" t="str">
        <f t="shared" si="0"/>
        <v>G</v>
      </c>
      <c r="H1" s="220" t="str">
        <f t="shared" si="0"/>
        <v>H</v>
      </c>
      <c r="I1" s="220" t="str">
        <f t="shared" si="0"/>
        <v>I</v>
      </c>
      <c r="J1" s="220" t="str">
        <f t="shared" si="0"/>
        <v>J</v>
      </c>
      <c r="K1" s="220" t="str">
        <f t="shared" si="0"/>
        <v>K</v>
      </c>
      <c r="L1" s="220" t="str">
        <f t="shared" si="0"/>
        <v>L</v>
      </c>
      <c r="M1" s="220" t="str">
        <f t="shared" si="0"/>
        <v>M</v>
      </c>
      <c r="N1" s="220" t="str">
        <f t="shared" si="0"/>
        <v>N</v>
      </c>
      <c r="O1" s="220" t="str">
        <f t="shared" si="0"/>
        <v>O</v>
      </c>
      <c r="P1" s="220" t="str">
        <f t="shared" si="0"/>
        <v>P</v>
      </c>
      <c r="Q1" s="2861"/>
      <c r="R1" s="2861" t="s">
        <v>5197</v>
      </c>
      <c r="S1" s="317"/>
      <c r="T1" s="317"/>
      <c r="U1" s="220" t="str">
        <f t="shared" ref="U1:AK1" si="1">SUBSTITUTE(ADDRESS(1,COLUMN(),4),"1","")</f>
        <v>U</v>
      </c>
      <c r="V1" s="220" t="str">
        <f t="shared" si="1"/>
        <v>V</v>
      </c>
      <c r="W1" s="220" t="str">
        <f t="shared" si="1"/>
        <v>W</v>
      </c>
      <c r="X1" s="220" t="str">
        <f t="shared" si="1"/>
        <v>X</v>
      </c>
      <c r="Y1" s="220" t="str">
        <f t="shared" si="1"/>
        <v>Y</v>
      </c>
      <c r="Z1" s="220" t="str">
        <f t="shared" si="1"/>
        <v>Z</v>
      </c>
      <c r="AA1" s="220" t="str">
        <f t="shared" si="1"/>
        <v>AA</v>
      </c>
      <c r="AB1" s="2865"/>
      <c r="AC1" s="2865"/>
      <c r="AE1" s="220" t="str">
        <f t="shared" si="1"/>
        <v>AE</v>
      </c>
      <c r="AF1" s="220" t="str">
        <f t="shared" si="1"/>
        <v>AF</v>
      </c>
      <c r="AG1" s="220" t="str">
        <f t="shared" si="1"/>
        <v>AG</v>
      </c>
      <c r="AH1" s="220" t="str">
        <f t="shared" si="1"/>
        <v>AH</v>
      </c>
      <c r="AI1" s="220" t="str">
        <f t="shared" si="1"/>
        <v>AI</v>
      </c>
      <c r="AJ1" s="220" t="str">
        <f t="shared" si="1"/>
        <v>AJ</v>
      </c>
      <c r="AK1" s="220" t="str">
        <f t="shared" si="1"/>
        <v>AK</v>
      </c>
      <c r="AL1" s="2865"/>
      <c r="AM1" s="2865"/>
      <c r="AP1" s="317"/>
      <c r="AS1" s="170" t="str">
        <f t="shared" ref="AS1:AX1" si="2">SUBSTITUTE(ADDRESS(1,COLUMN(),4),"1","")</f>
        <v>AS</v>
      </c>
      <c r="AT1" s="170" t="str">
        <f t="shared" si="2"/>
        <v>AT</v>
      </c>
      <c r="AU1" s="170" t="str">
        <f t="shared" si="2"/>
        <v>AU</v>
      </c>
      <c r="AV1" s="170" t="str">
        <f t="shared" si="2"/>
        <v>AV</v>
      </c>
      <c r="AW1" s="170" t="str">
        <f t="shared" si="2"/>
        <v>AW</v>
      </c>
      <c r="AX1" s="170" t="str">
        <f t="shared" si="2"/>
        <v>AX</v>
      </c>
      <c r="CY1" s="317"/>
      <c r="CZ1" s="317"/>
      <c r="DA1" s="317"/>
      <c r="DC1" s="216">
        <v>1</v>
      </c>
      <c r="DD1" s="584" t="str">
        <f>SUBSTITUTE(ADDRESS(1,COLUMN(),4),"1","")</f>
        <v>DD</v>
      </c>
      <c r="DE1" s="585" t="str">
        <f>SUBSTITUTE(ADDRESS(1,COLUMN(),4),"1","")</f>
        <v>DE</v>
      </c>
    </row>
    <row r="2" spans="1:109" ht="30" customHeight="1" thickBot="1">
      <c r="B2" s="2827">
        <f t="shared" ref="B2:P2" ca="1" si="3">CELL("largeur",B2)</f>
        <v>3</v>
      </c>
      <c r="C2" s="2827">
        <f t="shared" ca="1" si="3"/>
        <v>13</v>
      </c>
      <c r="D2" s="2827">
        <f t="shared" ca="1" si="3"/>
        <v>11</v>
      </c>
      <c r="E2" s="2827">
        <f t="shared" ca="1" si="3"/>
        <v>11</v>
      </c>
      <c r="F2" s="2827">
        <f t="shared" ca="1" si="3"/>
        <v>11</v>
      </c>
      <c r="G2" s="2827">
        <f t="shared" ca="1" si="3"/>
        <v>12</v>
      </c>
      <c r="H2" s="2827">
        <f t="shared" ca="1" si="3"/>
        <v>40</v>
      </c>
      <c r="I2" s="2827">
        <f t="shared" ca="1" si="3"/>
        <v>3</v>
      </c>
      <c r="J2" s="2827">
        <f t="shared" ca="1" si="3"/>
        <v>3</v>
      </c>
      <c r="K2" s="2827">
        <f t="shared" ca="1" si="3"/>
        <v>13</v>
      </c>
      <c r="L2" s="2827">
        <f t="shared" ca="1" si="3"/>
        <v>11</v>
      </c>
      <c r="M2" s="2827">
        <f t="shared" ca="1" si="3"/>
        <v>11</v>
      </c>
      <c r="N2" s="2827">
        <f t="shared" ca="1" si="3"/>
        <v>11</v>
      </c>
      <c r="O2" s="2827">
        <f t="shared" ca="1" si="3"/>
        <v>12</v>
      </c>
      <c r="P2" s="2827">
        <f t="shared" ca="1" si="3"/>
        <v>40</v>
      </c>
      <c r="S2" s="317"/>
      <c r="T2" s="317"/>
      <c r="U2" s="2827">
        <f t="shared" ref="U2:AK2" ca="1" si="4">CELL("largeur",U2)</f>
        <v>30</v>
      </c>
      <c r="V2" s="2827">
        <f t="shared" ca="1" si="4"/>
        <v>9</v>
      </c>
      <c r="W2" s="2827">
        <f t="shared" ca="1" si="4"/>
        <v>9</v>
      </c>
      <c r="X2" s="2827">
        <f t="shared" ca="1" si="4"/>
        <v>9</v>
      </c>
      <c r="Y2" s="2827">
        <f t="shared" ca="1" si="4"/>
        <v>12</v>
      </c>
      <c r="Z2" s="2827">
        <f t="shared" ca="1" si="4"/>
        <v>12</v>
      </c>
      <c r="AA2" s="2826">
        <f t="shared" ca="1" si="4"/>
        <v>9</v>
      </c>
      <c r="AB2" s="3146"/>
      <c r="AC2" s="3146"/>
      <c r="AE2" s="2827">
        <f t="shared" ca="1" si="4"/>
        <v>30</v>
      </c>
      <c r="AF2" s="2827">
        <f t="shared" ca="1" si="4"/>
        <v>9</v>
      </c>
      <c r="AG2" s="2827">
        <f t="shared" ca="1" si="4"/>
        <v>9</v>
      </c>
      <c r="AH2" s="2827">
        <f t="shared" ca="1" si="4"/>
        <v>9</v>
      </c>
      <c r="AI2" s="2827">
        <f t="shared" ca="1" si="4"/>
        <v>12</v>
      </c>
      <c r="AJ2" s="2827">
        <f t="shared" ca="1" si="4"/>
        <v>12</v>
      </c>
      <c r="AK2" s="2826">
        <f t="shared" ca="1" si="4"/>
        <v>9</v>
      </c>
      <c r="AL2" s="3146"/>
      <c r="AM2" s="3146"/>
      <c r="AP2" s="317"/>
      <c r="AS2" s="171">
        <f t="shared" ref="AS2:AX2" ca="1" si="5">CELL("largeur",AS2)</f>
        <v>11</v>
      </c>
      <c r="AT2" s="171">
        <f t="shared" ca="1" si="5"/>
        <v>11</v>
      </c>
      <c r="AU2" s="171">
        <f t="shared" ca="1" si="5"/>
        <v>11</v>
      </c>
      <c r="AV2" s="171">
        <f t="shared" ca="1" si="5"/>
        <v>11</v>
      </c>
      <c r="AW2" s="171">
        <f t="shared" ca="1" si="5"/>
        <v>12</v>
      </c>
      <c r="AX2" s="171">
        <f t="shared" ca="1" si="5"/>
        <v>40</v>
      </c>
      <c r="CY2" s="317"/>
      <c r="CZ2" s="317"/>
      <c r="DA2" s="317"/>
      <c r="DC2" s="216">
        <v>1</v>
      </c>
      <c r="DD2" s="11"/>
      <c r="DE2" s="11" t="s">
        <v>2004</v>
      </c>
    </row>
    <row r="3" spans="1:109" ht="24" customHeight="1" thickBot="1">
      <c r="B3" s="14"/>
      <c r="C3" s="7"/>
      <c r="J3" s="14"/>
      <c r="K3" s="7"/>
      <c r="S3" s="317"/>
      <c r="T3" s="317"/>
      <c r="U3" s="3277"/>
      <c r="AA3" s="8"/>
      <c r="AB3" s="8"/>
      <c r="AC3" s="8"/>
      <c r="AE3" s="2851"/>
      <c r="AP3" s="317"/>
      <c r="AT3" s="3186"/>
      <c r="AU3" s="3185"/>
      <c r="AV3" s="816"/>
      <c r="AW3" s="952"/>
      <c r="AX3"/>
      <c r="CY3" s="317"/>
      <c r="CZ3" s="317"/>
      <c r="DA3" s="317"/>
      <c r="DC3" s="216">
        <v>1</v>
      </c>
      <c r="DD3" s="23" cm="1">
        <f t="array" aca="1" ref="DD3" ca="1">COUNTA(A1:DC165+COUNTBLANK(A1:DC165))</f>
        <v>17655</v>
      </c>
      <c r="DE3" s="24" t="str">
        <f>"cellules entre"&amp;" " &amp;R1&amp;" et  "&amp;DC165</f>
        <v>cellules entre A1 et  DC165</v>
      </c>
    </row>
    <row r="4" spans="1:109" ht="24" customHeight="1">
      <c r="C4" s="3710" t="s">
        <v>320</v>
      </c>
      <c r="D4" s="3710"/>
      <c r="F4" s="3691" t="s">
        <v>839</v>
      </c>
      <c r="G4" s="3691"/>
      <c r="K4" s="3691" t="s">
        <v>1044</v>
      </c>
      <c r="L4" s="3691"/>
      <c r="N4" s="3691" t="s">
        <v>147</v>
      </c>
      <c r="O4" s="3691"/>
      <c r="P4" s="317" t="s">
        <v>5884</v>
      </c>
      <c r="S4" s="317"/>
      <c r="T4" s="317"/>
      <c r="U4" s="3278" t="s">
        <v>5751</v>
      </c>
      <c r="AC4" s="8"/>
      <c r="AE4" s="3156" t="s">
        <v>5465</v>
      </c>
      <c r="AP4" s="317"/>
      <c r="AS4" s="213" t="s">
        <v>28</v>
      </c>
      <c r="AT4" s="3183"/>
      <c r="AU4" s="3184"/>
      <c r="AV4" s="877"/>
      <c r="AW4" s="965"/>
      <c r="AX4" s="213"/>
      <c r="CY4" s="317"/>
      <c r="CZ4" s="317"/>
      <c r="DA4" s="317"/>
      <c r="DC4" s="216">
        <v>1</v>
      </c>
      <c r="DD4" s="23">
        <f ca="1">COUNTA(A1:DC165)</f>
        <v>2969</v>
      </c>
      <c r="DE4" s="24" t="s">
        <v>2006</v>
      </c>
    </row>
    <row r="5" spans="1:109" ht="24" customHeight="1" thickBot="1">
      <c r="C5" s="135"/>
      <c r="D5" s="135"/>
      <c r="F5" s="112"/>
      <c r="G5" s="112"/>
      <c r="K5" s="114"/>
      <c r="L5" s="114"/>
      <c r="N5" s="114"/>
      <c r="O5" s="114"/>
      <c r="T5" s="317"/>
      <c r="U5" s="3157" t="s">
        <v>5752</v>
      </c>
      <c r="AE5" s="3157" t="s">
        <v>66</v>
      </c>
      <c r="AP5" s="317"/>
      <c r="AT5" s="337"/>
      <c r="AU5" s="3178"/>
      <c r="AV5" s="935"/>
      <c r="AW5" s="1046"/>
      <c r="AX5" s="213"/>
      <c r="CY5" s="317"/>
      <c r="CZ5" s="317"/>
      <c r="DA5" s="317"/>
      <c r="DC5" s="216">
        <v>1</v>
      </c>
      <c r="DD5" s="23">
        <f ca="1">COUNTBLANK(A1:DC165)</f>
        <v>14686</v>
      </c>
      <c r="DE5" s="24" t="s">
        <v>21</v>
      </c>
    </row>
    <row r="6" spans="1:109" ht="24" customHeight="1">
      <c r="C6" s="3710" t="s">
        <v>1046</v>
      </c>
      <c r="D6" s="3710"/>
      <c r="F6" s="3691" t="s">
        <v>1043</v>
      </c>
      <c r="G6" s="3691"/>
      <c r="K6" s="3691" t="s">
        <v>1266</v>
      </c>
      <c r="L6" s="3691"/>
      <c r="N6" s="3691" t="s">
        <v>1267</v>
      </c>
      <c r="O6" s="3691"/>
      <c r="T6" s="317"/>
      <c r="U6" s="3278" t="s">
        <v>5753</v>
      </c>
      <c r="AE6" s="133" t="s">
        <v>5850</v>
      </c>
      <c r="AF6" s="345"/>
      <c r="AP6" s="317"/>
      <c r="AT6" s="3179"/>
      <c r="AU6" s="3180"/>
      <c r="AV6" s="940"/>
      <c r="AW6" s="1066"/>
      <c r="AX6" s="213"/>
      <c r="BM6" s="317"/>
      <c r="BN6" s="317"/>
      <c r="BO6" s="317"/>
      <c r="CY6" s="317"/>
      <c r="CZ6" s="317"/>
      <c r="DA6" s="317"/>
      <c r="DC6" s="216">
        <v>1</v>
      </c>
      <c r="DD6" s="23">
        <f>SUM(DC1:DC163)+2</f>
        <v>165</v>
      </c>
      <c r="DE6" s="24" t="s">
        <v>392</v>
      </c>
    </row>
    <row r="7" spans="1:109" ht="24" customHeight="1">
      <c r="C7" s="3167" t="s">
        <v>5849</v>
      </c>
      <c r="T7" s="317"/>
      <c r="U7" s="3157" t="s">
        <v>478</v>
      </c>
      <c r="AE7" s="133"/>
      <c r="AF7" s="50" t="s">
        <v>5438</v>
      </c>
      <c r="AP7" s="317"/>
      <c r="AT7" s="3181"/>
      <c r="AU7" s="3182"/>
      <c r="AV7" s="3167" t="s">
        <v>5750</v>
      </c>
      <c r="AX7" s="213"/>
      <c r="CY7" s="317"/>
      <c r="CZ7" s="317"/>
      <c r="DA7" s="317"/>
      <c r="DC7" s="216">
        <v>1</v>
      </c>
      <c r="DD7" s="23">
        <f>SUM(A165:DB165)+1</f>
        <v>107</v>
      </c>
      <c r="DE7" s="24" t="s">
        <v>2009</v>
      </c>
    </row>
    <row r="8" spans="1:109" ht="24" customHeight="1" thickBot="1">
      <c r="C8" s="3277"/>
      <c r="G8" s="339"/>
      <c r="H8" s="3277" t="s">
        <v>5848</v>
      </c>
      <c r="T8" s="317"/>
      <c r="AE8" s="213"/>
      <c r="AF8" s="3102" t="s">
        <v>5376</v>
      </c>
      <c r="AG8" s="212" t="s">
        <v>5851</v>
      </c>
      <c r="AP8" s="317"/>
      <c r="AW8"/>
      <c r="AX8"/>
      <c r="CY8" s="317"/>
      <c r="CZ8" s="317"/>
      <c r="DA8" s="317"/>
      <c r="DC8" s="216">
        <v>1</v>
      </c>
    </row>
    <row r="9" spans="1:109" ht="24" customHeight="1" thickBot="1">
      <c r="T9" s="317"/>
      <c r="AP9" s="317"/>
      <c r="AS9" s="3758" t="s">
        <v>1782</v>
      </c>
      <c r="AT9" s="3759"/>
      <c r="AU9" s="3759"/>
      <c r="AV9" s="3759"/>
      <c r="AW9" s="3759"/>
      <c r="AX9" s="3760"/>
      <c r="AZ9" s="3766" t="s">
        <v>1296</v>
      </c>
      <c r="BA9" s="99"/>
      <c r="BB9" s="99"/>
      <c r="BC9" s="99"/>
      <c r="BD9" s="532" t="s">
        <v>1890</v>
      </c>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Y9" s="317"/>
      <c r="CZ9" s="317"/>
      <c r="DA9" s="317"/>
      <c r="DC9" s="216">
        <v>1</v>
      </c>
    </row>
    <row r="10" spans="1:109" ht="24" customHeight="1">
      <c r="B10" s="176" t="s">
        <v>43</v>
      </c>
      <c r="C10" s="3815" t="s">
        <v>1046</v>
      </c>
      <c r="D10" s="3815"/>
      <c r="E10" s="3964" t="s">
        <v>5863</v>
      </c>
      <c r="F10" s="3964"/>
      <c r="G10" s="3964"/>
      <c r="H10" s="3965"/>
      <c r="J10" s="176" t="s">
        <v>43</v>
      </c>
      <c r="K10" s="3815" t="s">
        <v>1046</v>
      </c>
      <c r="L10" s="3815"/>
      <c r="M10" s="3968" t="s">
        <v>5864</v>
      </c>
      <c r="N10" s="3968"/>
      <c r="O10" s="3968"/>
      <c r="P10" s="3969"/>
      <c r="S10" s="308" t="s">
        <v>1294</v>
      </c>
      <c r="T10" s="317"/>
      <c r="U10" s="3951" t="str">
        <f>E10</f>
        <v>1 Nom de votre recette</v>
      </c>
      <c r="V10" s="3952"/>
      <c r="W10" s="3955" t="str">
        <f>C10</f>
        <v>AVEC ALCOOL</v>
      </c>
      <c r="X10" s="3955"/>
      <c r="Y10" s="3153"/>
      <c r="Z10" s="3153"/>
      <c r="AA10" s="3140"/>
      <c r="AB10" s="3140"/>
      <c r="AC10" s="3141" t="s">
        <v>5402</v>
      </c>
      <c r="AE10" s="3956" t="str">
        <f>M10</f>
        <v>6 Nom de votre recette</v>
      </c>
      <c r="AF10" s="3957"/>
      <c r="AG10" s="3960" t="str">
        <f>W10</f>
        <v>AVEC ALCOOL</v>
      </c>
      <c r="AH10" s="3960"/>
      <c r="AI10" s="3153"/>
      <c r="AJ10" s="3153"/>
      <c r="AK10" s="3140"/>
      <c r="AL10" s="3140"/>
      <c r="AM10" s="3141" t="s">
        <v>5402</v>
      </c>
      <c r="AP10" s="317"/>
      <c r="AS10" s="3761"/>
      <c r="AT10" s="3762"/>
      <c r="AU10" s="3762"/>
      <c r="AV10" s="3762"/>
      <c r="AW10" s="3762"/>
      <c r="AX10" s="3763"/>
      <c r="AZ10" s="3766"/>
      <c r="BA10" s="13"/>
      <c r="BB10" s="478" t="s">
        <v>1888</v>
      </c>
      <c r="BC10" s="497" t="s">
        <v>43</v>
      </c>
      <c r="BD10" s="2832" t="s">
        <v>69</v>
      </c>
      <c r="BE10" s="2833" t="s">
        <v>377</v>
      </c>
      <c r="BF10" s="3086" t="s">
        <v>1280</v>
      </c>
      <c r="BG10" s="3086" t="s">
        <v>1286</v>
      </c>
      <c r="BH10" s="3086" t="s">
        <v>1291</v>
      </c>
      <c r="BI10" s="2836" t="s">
        <v>731</v>
      </c>
      <c r="BJ10" s="2837" t="s">
        <v>730</v>
      </c>
      <c r="BK10" s="2835" t="s">
        <v>91</v>
      </c>
      <c r="BL10" s="2835" t="s">
        <v>90</v>
      </c>
      <c r="BM10" s="3092" t="s">
        <v>68</v>
      </c>
      <c r="BN10" s="2834" t="s">
        <v>70</v>
      </c>
      <c r="BO10" s="2834" t="s">
        <v>77</v>
      </c>
      <c r="BP10" s="2834" t="s">
        <v>78</v>
      </c>
      <c r="BQ10" s="2834" t="s">
        <v>79</v>
      </c>
      <c r="BR10" s="3314" t="s">
        <v>5806</v>
      </c>
      <c r="BS10" s="3166" t="s">
        <v>743</v>
      </c>
      <c r="BT10" s="3166" t="s">
        <v>5807</v>
      </c>
      <c r="BU10" s="3166" t="s">
        <v>5808</v>
      </c>
      <c r="BV10" s="3166" t="s">
        <v>225</v>
      </c>
      <c r="BW10" s="3314" t="s">
        <v>724</v>
      </c>
      <c r="BX10" s="3314" t="s">
        <v>5809</v>
      </c>
      <c r="BY10" s="3314" t="s">
        <v>727</v>
      </c>
      <c r="BZ10" s="3314" t="s">
        <v>5810</v>
      </c>
      <c r="CA10" s="3314" t="s">
        <v>5823</v>
      </c>
      <c r="CB10" s="3314" t="s">
        <v>5811</v>
      </c>
      <c r="CC10" s="3314" t="s">
        <v>725</v>
      </c>
      <c r="CD10" s="3314" t="s">
        <v>726</v>
      </c>
      <c r="CE10" s="3166" t="s">
        <v>753</v>
      </c>
      <c r="CF10" s="3166" t="s">
        <v>752</v>
      </c>
      <c r="CG10" s="3314" t="s">
        <v>723</v>
      </c>
      <c r="CH10" s="3166" t="s">
        <v>732</v>
      </c>
      <c r="CI10" s="3314" t="s">
        <v>5822</v>
      </c>
      <c r="CJ10" s="3166" t="s">
        <v>742</v>
      </c>
      <c r="CK10" s="3166" t="s">
        <v>207</v>
      </c>
      <c r="CL10" s="3166" t="s">
        <v>728</v>
      </c>
      <c r="CM10" s="3160" t="s">
        <v>5764</v>
      </c>
      <c r="CN10" s="3160" t="s">
        <v>5765</v>
      </c>
      <c r="CO10" s="3160" t="s">
        <v>1358</v>
      </c>
      <c r="CP10" s="3160" t="s">
        <v>5768</v>
      </c>
      <c r="CQ10" s="3160" t="s">
        <v>1360</v>
      </c>
      <c r="CR10" s="3160" t="s">
        <v>5766</v>
      </c>
      <c r="CS10" s="3166" t="s">
        <v>744</v>
      </c>
      <c r="CT10" s="3166" t="s">
        <v>744</v>
      </c>
      <c r="CU10" s="3166" t="s">
        <v>744</v>
      </c>
      <c r="CV10" s="3166" t="s">
        <v>744</v>
      </c>
      <c r="CW10" s="497" t="s">
        <v>43</v>
      </c>
      <c r="CX10" s="491" t="s">
        <v>1788</v>
      </c>
      <c r="CY10" s="327"/>
      <c r="CZ10" s="3781" t="s">
        <v>1296</v>
      </c>
      <c r="DA10" s="3782"/>
      <c r="DC10" s="216">
        <v>1</v>
      </c>
    </row>
    <row r="11" spans="1:109" ht="24" customHeight="1">
      <c r="B11" s="3209" t="s">
        <v>43</v>
      </c>
      <c r="C11" s="3691" t="s">
        <v>5360</v>
      </c>
      <c r="D11" s="3691"/>
      <c r="E11" s="3966"/>
      <c r="F11" s="3966"/>
      <c r="G11" s="3966"/>
      <c r="H11" s="3967"/>
      <c r="J11" s="3218" t="s">
        <v>43</v>
      </c>
      <c r="K11" s="3691" t="s">
        <v>5360</v>
      </c>
      <c r="L11" s="3691"/>
      <c r="M11" s="3970"/>
      <c r="N11" s="3970"/>
      <c r="O11" s="3970"/>
      <c r="P11" s="3971"/>
      <c r="S11" s="309" t="s">
        <v>1295</v>
      </c>
      <c r="T11" s="317"/>
      <c r="U11" s="3953"/>
      <c r="V11" s="3954"/>
      <c r="W11" s="3962" t="str">
        <f>C11</f>
        <v>LONG DRINK</v>
      </c>
      <c r="X11" s="3962"/>
      <c r="Y11" s="327"/>
      <c r="Z11" s="244" t="s">
        <v>5814</v>
      </c>
      <c r="AA11" s="250">
        <v>1</v>
      </c>
      <c r="AB11" s="3166" t="s">
        <v>728</v>
      </c>
      <c r="AC11" s="331">
        <f>IFERROR(INDEX($BD$11:$CV$11, MATCH(AB11, $BD$10:$CV$10, 0)), 0) + IFERROR(INDEX($BD$16:$CV$16, MATCH(AB11, $BD$15:$CV$15, 0)), 0)</f>
        <v>0.22500000000000001</v>
      </c>
      <c r="AE11" s="3958"/>
      <c r="AF11" s="3959"/>
      <c r="AG11" s="3963" t="str">
        <f>K11</f>
        <v>LONG DRINK</v>
      </c>
      <c r="AH11" s="3963"/>
      <c r="AI11" s="327"/>
      <c r="AJ11" s="244" t="s">
        <v>5814</v>
      </c>
      <c r="AK11" s="250">
        <v>1</v>
      </c>
      <c r="AL11" s="3160" t="s">
        <v>5769</v>
      </c>
      <c r="AM11" s="331">
        <f>IFERROR(INDEX($BD$11:$CV$11, MATCH(AL11, $BD$10:$CV$10, 0)), 0) + IFERROR(INDEX($BD$16:$CV$16, MATCH(AL11, $BD$15:$CV$15, 0)), 0)</f>
        <v>0.12</v>
      </c>
      <c r="AP11" s="317"/>
      <c r="AS11" s="3761"/>
      <c r="AT11" s="3762"/>
      <c r="AU11" s="3762"/>
      <c r="AV11" s="3762"/>
      <c r="AW11" s="3762"/>
      <c r="AX11" s="3763"/>
      <c r="AZ11" s="3766"/>
      <c r="BA11" s="13"/>
      <c r="BB11" s="475"/>
      <c r="BC11" s="475" t="s">
        <v>1786</v>
      </c>
      <c r="BD11" s="520">
        <v>1E-3</v>
      </c>
      <c r="BE11" s="521">
        <v>1</v>
      </c>
      <c r="BF11" s="522">
        <v>0</v>
      </c>
      <c r="BG11" s="522">
        <v>0</v>
      </c>
      <c r="BH11" s="522">
        <v>0</v>
      </c>
      <c r="BI11" s="523">
        <v>0.25</v>
      </c>
      <c r="BJ11" s="523">
        <v>0.5</v>
      </c>
      <c r="BK11" s="479">
        <v>0.25</v>
      </c>
      <c r="BL11" s="479">
        <v>0.5</v>
      </c>
      <c r="BM11" s="479">
        <v>0.1</v>
      </c>
      <c r="BN11" s="479">
        <v>1</v>
      </c>
      <c r="BO11" s="479">
        <v>0.1</v>
      </c>
      <c r="BP11" s="479">
        <v>0.01</v>
      </c>
      <c r="BQ11" s="479">
        <v>1E-3</v>
      </c>
      <c r="BR11" s="479">
        <f t="shared" ref="BR11" si="6">BR12 / 1000</f>
        <v>5.0000000000000001E-3</v>
      </c>
      <c r="BS11" s="479">
        <f>BS12 / 1000</f>
        <v>0.35</v>
      </c>
      <c r="BT11" s="479">
        <f t="shared" ref="BT11:CL11" si="7">BT12 / 1000</f>
        <v>4.9299999999999995E-3</v>
      </c>
      <c r="BU11" s="479">
        <f t="shared" si="7"/>
        <v>0.01</v>
      </c>
      <c r="BV11" s="479">
        <f t="shared" si="7"/>
        <v>4.9299999999999995E-3</v>
      </c>
      <c r="BW11" s="479">
        <f t="shared" si="7"/>
        <v>2.5000000000000001E-3</v>
      </c>
      <c r="BX11" s="479">
        <f t="shared" si="7"/>
        <v>5.67E-2</v>
      </c>
      <c r="BY11" s="479">
        <f t="shared" si="7"/>
        <v>4.4999999999999998E-2</v>
      </c>
      <c r="BZ11" s="530">
        <f t="shared" si="7"/>
        <v>2.8300000000000002E-2</v>
      </c>
      <c r="CA11" s="479">
        <f t="shared" si="7"/>
        <v>0.03</v>
      </c>
      <c r="CB11" s="479">
        <f t="shared" si="7"/>
        <v>2.9600000000000001E-2</v>
      </c>
      <c r="CC11" s="479">
        <f t="shared" si="7"/>
        <v>0.15</v>
      </c>
      <c r="CD11" s="479">
        <f t="shared" si="7"/>
        <v>0.04</v>
      </c>
      <c r="CE11" s="479">
        <f t="shared" si="7"/>
        <v>0.32</v>
      </c>
      <c r="CF11" s="479">
        <f t="shared" si="7"/>
        <v>0.12</v>
      </c>
      <c r="CG11" s="479">
        <f t="shared" si="7"/>
        <v>5.9000000000000007E-3</v>
      </c>
      <c r="CH11" s="479">
        <f t="shared" si="7"/>
        <v>0.15</v>
      </c>
      <c r="CI11" s="479">
        <f t="shared" si="7"/>
        <v>1E-3</v>
      </c>
      <c r="CJ11" s="479">
        <f t="shared" si="7"/>
        <v>0.2366</v>
      </c>
      <c r="CK11" s="479">
        <f t="shared" si="7"/>
        <v>0.03</v>
      </c>
      <c r="CL11" s="479">
        <f t="shared" si="7"/>
        <v>0.22500000000000001</v>
      </c>
      <c r="CM11" s="479">
        <f>CM12 / 1000</f>
        <v>0.35</v>
      </c>
      <c r="CN11" s="479">
        <f t="shared" ref="CN11:CV11" si="8">CN12 / 1000</f>
        <v>7.4999999999999997E-2</v>
      </c>
      <c r="CO11" s="479">
        <f t="shared" si="8"/>
        <v>0.19500000000000001</v>
      </c>
      <c r="CP11" s="479">
        <f t="shared" si="8"/>
        <v>0.27500000000000002</v>
      </c>
      <c r="CQ11" s="479">
        <f t="shared" si="8"/>
        <v>0.25</v>
      </c>
      <c r="CR11" s="479">
        <f t="shared" si="8"/>
        <v>0.3</v>
      </c>
      <c r="CS11" s="3353">
        <f t="shared" si="8"/>
        <v>5.0000000000000001E-4</v>
      </c>
      <c r="CT11" s="3353">
        <f t="shared" si="8"/>
        <v>5.0000000000000001E-4</v>
      </c>
      <c r="CU11" s="3353">
        <f t="shared" si="8"/>
        <v>5.0000000000000001E-4</v>
      </c>
      <c r="CV11" s="3353">
        <f t="shared" si="8"/>
        <v>5.0000000000000001E-4</v>
      </c>
      <c r="CW11" s="475"/>
      <c r="CX11" s="54" t="s">
        <v>1789</v>
      </c>
      <c r="CY11" s="327"/>
      <c r="CZ11" s="3783"/>
      <c r="DA11" s="3784"/>
      <c r="DC11" s="216">
        <v>1</v>
      </c>
    </row>
    <row r="12" spans="1:109" ht="24" customHeight="1">
      <c r="B12" s="3209" t="s">
        <v>43</v>
      </c>
      <c r="C12" s="3813" t="s">
        <v>5883</v>
      </c>
      <c r="D12" s="3813"/>
      <c r="E12" s="321" t="s">
        <v>827</v>
      </c>
      <c r="F12" s="3109" t="s">
        <v>828</v>
      </c>
      <c r="G12" s="322"/>
      <c r="H12" s="323"/>
      <c r="J12" s="3218" t="s">
        <v>43</v>
      </c>
      <c r="K12" s="3813" t="s">
        <v>5883</v>
      </c>
      <c r="L12" s="3813"/>
      <c r="M12" s="321" t="s">
        <v>827</v>
      </c>
      <c r="N12" s="3109" t="s">
        <v>828</v>
      </c>
      <c r="O12" s="322"/>
      <c r="P12" s="323"/>
      <c r="S12" s="3283" t="s">
        <v>5363</v>
      </c>
      <c r="T12" s="317"/>
      <c r="U12" s="3891" t="s">
        <v>837</v>
      </c>
      <c r="V12" s="3892"/>
      <c r="W12" s="3892"/>
      <c r="X12" s="3892"/>
      <c r="Y12" s="327"/>
      <c r="Z12" s="245" t="str">
        <f>"Volume "&amp; AB11</f>
        <v>Volume Verre(s)</v>
      </c>
      <c r="AA12" s="252">
        <v>150</v>
      </c>
      <c r="AB12" s="2834" t="s">
        <v>79</v>
      </c>
      <c r="AC12" s="331">
        <f>IFERROR(INDEX(BD11:CV11, MATCH(AB12, BD10:CV10, 0)) * AA12, 0) + IFERROR(INDEX(BD16:CV16, MATCH(AB12, BD15:CV15, 0)) * AA12, 0)</f>
        <v>0.15</v>
      </c>
      <c r="AE12" s="3891" t="s">
        <v>837</v>
      </c>
      <c r="AF12" s="3892"/>
      <c r="AG12" s="3892"/>
      <c r="AH12" s="3892"/>
      <c r="AI12" s="327"/>
      <c r="AJ12" s="245" t="str">
        <f>"Volume "&amp; AL11</f>
        <v>Volume Coupette(s)</v>
      </c>
      <c r="AK12" s="252">
        <v>150</v>
      </c>
      <c r="AL12" s="2834" t="s">
        <v>79</v>
      </c>
      <c r="AM12" s="331">
        <f>IFERROR(INDEX(BD11:CV11, MATCH(AL12, BD10:CV10, 0)) * AK12, 0) + IFERROR(INDEX(BD16:CV16, MATCH(AL12, BD15:CV15, 0)) * AK12, 0)</f>
        <v>0.15</v>
      </c>
      <c r="AP12" s="317"/>
      <c r="AS12" s="3793" t="s">
        <v>5651</v>
      </c>
      <c r="AT12" s="3794"/>
      <c r="AU12" s="3794"/>
      <c r="AV12" s="3794"/>
      <c r="AW12" s="3794"/>
      <c r="AX12" s="3795"/>
      <c r="AZ12" s="3766"/>
      <c r="BA12" s="13"/>
      <c r="BB12" s="477" t="s">
        <v>1887</v>
      </c>
      <c r="BC12" s="497" t="s">
        <v>740</v>
      </c>
      <c r="BD12" s="483"/>
      <c r="BE12" s="483"/>
      <c r="BF12" s="483"/>
      <c r="BG12" s="483"/>
      <c r="BH12" s="483"/>
      <c r="BI12" s="483"/>
      <c r="BJ12" s="483"/>
      <c r="BK12" s="483"/>
      <c r="BL12" s="483"/>
      <c r="BM12" s="483"/>
      <c r="BN12" s="484"/>
      <c r="BO12" s="483"/>
      <c r="BP12" s="483"/>
      <c r="BQ12" s="483"/>
      <c r="BR12" s="472">
        <v>5</v>
      </c>
      <c r="BS12" s="472">
        <v>350</v>
      </c>
      <c r="BT12" s="481">
        <v>4.93</v>
      </c>
      <c r="BU12" s="472">
        <v>10</v>
      </c>
      <c r="BV12" s="481">
        <v>4.93</v>
      </c>
      <c r="BW12" s="481">
        <v>2.5</v>
      </c>
      <c r="BX12" s="480">
        <v>56.7</v>
      </c>
      <c r="BY12" s="472">
        <v>45</v>
      </c>
      <c r="BZ12" s="531">
        <v>28.3</v>
      </c>
      <c r="CA12" s="472">
        <v>30</v>
      </c>
      <c r="CB12" s="480">
        <v>29.6</v>
      </c>
      <c r="CC12" s="472">
        <v>150</v>
      </c>
      <c r="CD12" s="472">
        <v>40</v>
      </c>
      <c r="CE12" s="472">
        <v>320</v>
      </c>
      <c r="CF12" s="472">
        <v>120</v>
      </c>
      <c r="CG12" s="481">
        <v>5.9</v>
      </c>
      <c r="CH12" s="472">
        <v>150</v>
      </c>
      <c r="CI12" s="472">
        <v>1</v>
      </c>
      <c r="CJ12" s="480">
        <v>236.6</v>
      </c>
      <c r="CK12" s="472">
        <v>30</v>
      </c>
      <c r="CL12" s="472">
        <v>225</v>
      </c>
      <c r="CM12" s="472">
        <v>350</v>
      </c>
      <c r="CN12" s="472">
        <v>75</v>
      </c>
      <c r="CO12" s="472">
        <v>195</v>
      </c>
      <c r="CP12" s="472">
        <v>275</v>
      </c>
      <c r="CQ12" s="472">
        <v>250</v>
      </c>
      <c r="CR12" s="472">
        <v>300</v>
      </c>
      <c r="CS12" s="480">
        <v>0.5</v>
      </c>
      <c r="CT12" s="480">
        <v>0.5</v>
      </c>
      <c r="CU12" s="480">
        <v>0.5</v>
      </c>
      <c r="CV12" s="480">
        <v>0.5</v>
      </c>
      <c r="CW12" s="497" t="s">
        <v>740</v>
      </c>
      <c r="CX12" s="175" t="s">
        <v>1889</v>
      </c>
      <c r="CY12" s="327"/>
      <c r="CZ12" s="3785"/>
      <c r="DA12" s="3786"/>
      <c r="DC12" s="216">
        <v>1</v>
      </c>
    </row>
    <row r="13" spans="1:109" ht="24" customHeight="1">
      <c r="B13" s="3209" t="s">
        <v>43</v>
      </c>
      <c r="C13" s="3093">
        <v>1</v>
      </c>
      <c r="D13" s="499" t="s">
        <v>751</v>
      </c>
      <c r="E13" s="3094">
        <v>120</v>
      </c>
      <c r="F13" s="2834" t="s">
        <v>79</v>
      </c>
      <c r="G13" s="218" t="s">
        <v>5813</v>
      </c>
      <c r="H13" s="3136"/>
      <c r="J13" s="3218" t="s">
        <v>43</v>
      </c>
      <c r="K13" s="3093">
        <v>1</v>
      </c>
      <c r="L13" s="3135" t="s">
        <v>750</v>
      </c>
      <c r="M13" s="3094">
        <v>120</v>
      </c>
      <c r="N13" s="2834" t="s">
        <v>79</v>
      </c>
      <c r="O13" s="218" t="s">
        <v>5813</v>
      </c>
      <c r="P13" s="3136"/>
      <c r="S13" s="2832" t="s">
        <v>69</v>
      </c>
      <c r="T13" s="317"/>
      <c r="U13" s="3891"/>
      <c r="V13" s="3892"/>
      <c r="W13" s="3892"/>
      <c r="X13" s="3892"/>
      <c r="Y13" s="3325" t="s">
        <v>1028</v>
      </c>
      <c r="Z13" s="500">
        <f>IFERROR(INDEX(BD11:CS11,MATCH(F13,BD10:CS10,0))*E13,0)+IFERROR(INDEX(BD16:CS16,MATCH(F13,BD15:CS15,0))*E13,0)</f>
        <v>0.12</v>
      </c>
      <c r="AA13" s="3369">
        <f>AC12*AA11</f>
        <v>0.15</v>
      </c>
      <c r="AB13" s="302">
        <f>IFERROR(AA13/Z13,0)</f>
        <v>1.25</v>
      </c>
      <c r="AC13" s="545"/>
      <c r="AD13" s="317">
        <f>Z13*0.4</f>
        <v>4.8000000000000001E-2</v>
      </c>
      <c r="AE13" s="3891"/>
      <c r="AF13" s="3892"/>
      <c r="AG13" s="3892"/>
      <c r="AH13" s="3892"/>
      <c r="AI13" s="3325" t="s">
        <v>1028</v>
      </c>
      <c r="AJ13" s="500">
        <f>IFERROR(INDEX(BD11:CV11,MATCH(N13,BD10:CV10,0))*M13,0)+IFERROR(INDEX(BD16:CV16,MATCH(N13,BD15:CV15,0))*M13,0)</f>
        <v>0.12</v>
      </c>
      <c r="AK13" s="3369">
        <f>AM12*AK11</f>
        <v>0.15</v>
      </c>
      <c r="AL13" s="302">
        <f>IFERROR(AK13/AJ13,0)</f>
        <v>1.25</v>
      </c>
      <c r="AM13" s="545"/>
      <c r="AS13" s="3793"/>
      <c r="AT13" s="3794"/>
      <c r="AU13" s="3794"/>
      <c r="AV13" s="3794"/>
      <c r="AW13" s="3794"/>
      <c r="AX13" s="3795"/>
      <c r="AZ13" s="3766"/>
      <c r="BA13" s="13"/>
      <c r="BB13" s="13"/>
      <c r="BC13" s="477"/>
      <c r="BD13" s="471"/>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c r="CH13" s="327"/>
      <c r="CI13" s="327"/>
      <c r="CJ13" s="327"/>
      <c r="CK13" s="327"/>
      <c r="CL13" s="469" t="s">
        <v>1783</v>
      </c>
      <c r="CM13" s="473">
        <v>200</v>
      </c>
      <c r="CN13" s="473">
        <v>30</v>
      </c>
      <c r="CO13" s="473">
        <v>150</v>
      </c>
      <c r="CP13" s="473">
        <v>200</v>
      </c>
      <c r="CQ13" s="473">
        <v>200</v>
      </c>
      <c r="CR13" s="473">
        <v>200</v>
      </c>
      <c r="CS13" s="327"/>
      <c r="CT13" s="327"/>
      <c r="CU13" s="327"/>
      <c r="CV13" s="327"/>
      <c r="CW13" s="477"/>
      <c r="CX13" s="327"/>
      <c r="CY13" s="327"/>
      <c r="CZ13" s="317"/>
      <c r="DA13" s="317"/>
      <c r="DC13" s="216">
        <v>1</v>
      </c>
    </row>
    <row r="14" spans="1:109" ht="24" customHeight="1">
      <c r="B14" s="3209" t="s">
        <v>43</v>
      </c>
      <c r="C14" s="504" t="s">
        <v>1882</v>
      </c>
      <c r="D14" s="352" t="s">
        <v>305</v>
      </c>
      <c r="E14" s="504" t="s">
        <v>1883</v>
      </c>
      <c r="F14" s="352" t="s">
        <v>305</v>
      </c>
      <c r="G14" s="3312" t="s">
        <v>1028</v>
      </c>
      <c r="H14" s="3313">
        <f>Y14</f>
        <v>0</v>
      </c>
      <c r="J14" s="3218" t="s">
        <v>43</v>
      </c>
      <c r="K14" s="504" t="s">
        <v>1882</v>
      </c>
      <c r="L14" s="352" t="s">
        <v>305</v>
      </c>
      <c r="M14" s="504" t="s">
        <v>1883</v>
      </c>
      <c r="N14" s="352" t="s">
        <v>305</v>
      </c>
      <c r="O14" s="3312" t="s">
        <v>1028</v>
      </c>
      <c r="P14" s="3313">
        <f>AI14</f>
        <v>0</v>
      </c>
      <c r="S14" s="2833" t="s">
        <v>377</v>
      </c>
      <c r="T14" s="317"/>
      <c r="U14" s="3891"/>
      <c r="V14" s="3892"/>
      <c r="W14" s="3892"/>
      <c r="X14" s="3892"/>
      <c r="Y14" s="3324">
        <f>IFERROR(ROUND(AA23/AC23/100,2),0)</f>
        <v>0</v>
      </c>
      <c r="Z14" s="3323" t="str">
        <f>IF(AC23&gt;=AA13,"","compléter avec")</f>
        <v>compléter avec</v>
      </c>
      <c r="AA14" s="3327" t="str">
        <f>IF(AC23&gt;AA13,"",ROUND((AA13-AC23)*1000,1)&amp;" ml")</f>
        <v>150 ml</v>
      </c>
      <c r="AB14" s="3328" t="str">
        <f>IF(AC23&gt;AA13,"",ROUND((AA13-AC23)*100,2)&amp;" cl")</f>
        <v>15 cl</v>
      </c>
      <c r="AC14" s="3326" t="str">
        <f>IF(AC23&gt;AA13,"",ROUND(AA13-AC23,3)&amp;" L")</f>
        <v>0.15 L</v>
      </c>
      <c r="AE14" s="3891"/>
      <c r="AF14" s="3892"/>
      <c r="AG14" s="3892"/>
      <c r="AH14" s="3892"/>
      <c r="AI14" s="3324">
        <f>IFERROR(ROUND(AK23/AM23/100,2),0)</f>
        <v>0</v>
      </c>
      <c r="AJ14" s="3323" t="str">
        <f>IF(AM23&gt;=AK13,"","compléter avec")</f>
        <v>compléter avec</v>
      </c>
      <c r="AK14" s="3327" t="str">
        <f>IF(AM23&gt;AK13,"",ROUND((AK13-AM23)*1000,1)&amp;" ml")</f>
        <v>150 ml</v>
      </c>
      <c r="AL14" s="3328" t="str">
        <f>IF(AM23&gt;AK13,"",ROUND((AK13-AM23)*100,2)&amp;" cl")</f>
        <v>15 cl</v>
      </c>
      <c r="AM14" s="3326" t="str">
        <f>IF(AM23&gt;AK13,"",ROUND(AK13-AM23,3)&amp;" L")</f>
        <v>0.15 L</v>
      </c>
      <c r="AS14" s="3793"/>
      <c r="AT14" s="3794"/>
      <c r="AU14" s="3794"/>
      <c r="AV14" s="3794"/>
      <c r="AW14" s="3794"/>
      <c r="AX14" s="3795"/>
      <c r="AZ14" s="3766"/>
      <c r="BA14" s="13"/>
      <c r="BB14" s="13"/>
      <c r="BC14" s="327"/>
      <c r="BD14" s="498" t="s">
        <v>1787</v>
      </c>
      <c r="BE14" s="327"/>
      <c r="BF14" s="327"/>
      <c r="BG14" s="327"/>
      <c r="BH14" s="327"/>
      <c r="BI14" s="327"/>
      <c r="BJ14" s="327"/>
      <c r="BK14" s="327"/>
      <c r="BL14" s="532" t="s">
        <v>5650</v>
      </c>
      <c r="BM14" s="327"/>
      <c r="BN14" s="327"/>
      <c r="BO14" s="327"/>
      <c r="BP14" s="327"/>
      <c r="BQ14" s="327"/>
      <c r="BR14" s="327"/>
      <c r="BS14" s="340"/>
      <c r="BT14" s="327"/>
      <c r="BU14" s="327"/>
      <c r="BV14" s="327"/>
      <c r="BW14" s="105"/>
      <c r="BX14" s="428"/>
      <c r="BY14" s="428"/>
      <c r="BZ14" s="428"/>
      <c r="CA14" s="428"/>
      <c r="CB14" s="428"/>
      <c r="CC14" s="428"/>
      <c r="CD14" s="428"/>
      <c r="CE14" s="428"/>
      <c r="CF14" s="407"/>
      <c r="CG14" s="3321" t="s">
        <v>1787</v>
      </c>
      <c r="CH14" s="407"/>
      <c r="CI14" s="407"/>
      <c r="CJ14" s="327"/>
      <c r="CK14" s="327"/>
      <c r="CL14" s="470" t="s">
        <v>1784</v>
      </c>
      <c r="CM14" s="474">
        <v>500</v>
      </c>
      <c r="CN14" s="474">
        <v>120</v>
      </c>
      <c r="CO14" s="474">
        <v>240</v>
      </c>
      <c r="CP14" s="474">
        <v>350</v>
      </c>
      <c r="CQ14" s="474">
        <v>300</v>
      </c>
      <c r="CR14" s="474">
        <v>400</v>
      </c>
      <c r="CS14" s="327"/>
      <c r="CT14" s="327"/>
      <c r="CU14" s="327"/>
      <c r="CV14" s="327"/>
      <c r="CW14" s="327"/>
      <c r="CX14" s="327"/>
      <c r="CY14" s="327"/>
      <c r="CZ14" s="327"/>
      <c r="DA14" s="488" t="s">
        <v>1787</v>
      </c>
      <c r="DC14" s="216">
        <v>1</v>
      </c>
    </row>
    <row r="15" spans="1:109" ht="24" customHeight="1">
      <c r="B15" s="3209" t="s">
        <v>43</v>
      </c>
      <c r="C15" s="3282" t="s">
        <v>5362</v>
      </c>
      <c r="D15" s="3283" t="s">
        <v>5363</v>
      </c>
      <c r="E15" s="3282" t="s">
        <v>5364</v>
      </c>
      <c r="F15" s="3280" t="s">
        <v>5365</v>
      </c>
      <c r="G15" s="3280" t="s">
        <v>5366</v>
      </c>
      <c r="H15" s="3284" t="s">
        <v>1297</v>
      </c>
      <c r="J15" s="3218" t="s">
        <v>43</v>
      </c>
      <c r="K15" s="3282" t="s">
        <v>5362</v>
      </c>
      <c r="L15" s="3283" t="s">
        <v>5363</v>
      </c>
      <c r="M15" s="3282" t="s">
        <v>5364</v>
      </c>
      <c r="N15" s="3280" t="s">
        <v>5365</v>
      </c>
      <c r="O15" s="3280" t="s">
        <v>5366</v>
      </c>
      <c r="P15" s="3284" t="s">
        <v>1297</v>
      </c>
      <c r="S15" s="3092" t="s">
        <v>68</v>
      </c>
      <c r="T15" s="317"/>
      <c r="U15" s="3158" t="s">
        <v>1297</v>
      </c>
      <c r="V15" s="3142" t="s">
        <v>1886</v>
      </c>
      <c r="W15" s="3142"/>
      <c r="X15" s="3142"/>
      <c r="Y15" s="3142"/>
      <c r="Z15" s="3142" t="s">
        <v>1281</v>
      </c>
      <c r="AA15" s="3147" t="s">
        <v>1028</v>
      </c>
      <c r="AB15" s="3150" t="s">
        <v>5748</v>
      </c>
      <c r="AC15" s="3176" t="s">
        <v>5749</v>
      </c>
      <c r="AE15" s="3158" t="s">
        <v>1297</v>
      </c>
      <c r="AF15" s="3142" t="s">
        <v>1886</v>
      </c>
      <c r="AG15" s="3142"/>
      <c r="AH15" s="3142"/>
      <c r="AI15" s="3142"/>
      <c r="AJ15" s="3142" t="s">
        <v>1281</v>
      </c>
      <c r="AK15" s="3147" t="s">
        <v>1028</v>
      </c>
      <c r="AL15" s="3150" t="s">
        <v>5748</v>
      </c>
      <c r="AM15" s="3176" t="s">
        <v>5749</v>
      </c>
      <c r="AP15" s="317"/>
      <c r="AS15" s="3793"/>
      <c r="AT15" s="3794"/>
      <c r="AU15" s="3794"/>
      <c r="AV15" s="3794"/>
      <c r="AW15" s="3794"/>
      <c r="AX15" s="3795"/>
      <c r="AZ15" s="3766"/>
      <c r="BA15" s="13"/>
      <c r="BB15" s="478" t="s">
        <v>1888</v>
      </c>
      <c r="BC15" s="497" t="s">
        <v>43</v>
      </c>
      <c r="BD15" s="3160" t="s">
        <v>5769</v>
      </c>
      <c r="BE15" s="3160" t="s">
        <v>729</v>
      </c>
      <c r="BF15" s="3160" t="s">
        <v>5770</v>
      </c>
      <c r="BG15" s="3160" t="s">
        <v>5771</v>
      </c>
      <c r="BH15" s="3160" t="s">
        <v>5772</v>
      </c>
      <c r="BI15" s="3160" t="s">
        <v>5773</v>
      </c>
      <c r="BJ15" s="3160" t="s">
        <v>5774</v>
      </c>
      <c r="BK15" s="3160" t="s">
        <v>5775</v>
      </c>
      <c r="BL15" s="3160" t="s">
        <v>5776</v>
      </c>
      <c r="BM15" s="3160" t="s">
        <v>5777</v>
      </c>
      <c r="BN15" s="3160" t="s">
        <v>5778</v>
      </c>
      <c r="BO15" s="3160" t="s">
        <v>5779</v>
      </c>
      <c r="BP15" s="3160" t="s">
        <v>5780</v>
      </c>
      <c r="BQ15" s="3160" t="s">
        <v>5781</v>
      </c>
      <c r="BR15" s="3160" t="s">
        <v>5782</v>
      </c>
      <c r="BS15" s="3160" t="s">
        <v>5783</v>
      </c>
      <c r="BT15" s="3160" t="s">
        <v>5784</v>
      </c>
      <c r="BU15" s="3160" t="s">
        <v>5785</v>
      </c>
      <c r="BV15" s="3160" t="s">
        <v>5786</v>
      </c>
      <c r="BW15" s="3160" t="s">
        <v>5787</v>
      </c>
      <c r="BX15" s="3160" t="s">
        <v>5788</v>
      </c>
      <c r="BY15" s="3160" t="s">
        <v>5789</v>
      </c>
      <c r="BZ15" s="3160" t="s">
        <v>1776</v>
      </c>
      <c r="CA15" s="3160" t="s">
        <v>5790</v>
      </c>
      <c r="CB15" s="3160" t="s">
        <v>5791</v>
      </c>
      <c r="CC15" s="3160" t="s">
        <v>5792</v>
      </c>
      <c r="CD15" s="3160" t="s">
        <v>5793</v>
      </c>
      <c r="CE15" s="3160" t="s">
        <v>5794</v>
      </c>
      <c r="CF15" s="3160" t="s">
        <v>5795</v>
      </c>
      <c r="CG15" s="3160" t="s">
        <v>5702</v>
      </c>
      <c r="CH15" s="3160" t="s">
        <v>5796</v>
      </c>
      <c r="CI15" s="3160" t="s">
        <v>5797</v>
      </c>
      <c r="CJ15" s="3160" t="s">
        <v>5798</v>
      </c>
      <c r="CK15" s="3160" t="s">
        <v>5799</v>
      </c>
      <c r="CL15" s="3160" t="s">
        <v>5706</v>
      </c>
      <c r="CM15" s="3160" t="s">
        <v>5767</v>
      </c>
      <c r="CN15" s="3160" t="s">
        <v>5800</v>
      </c>
      <c r="CO15" s="3160" t="s">
        <v>5801</v>
      </c>
      <c r="CP15" s="3160" t="s">
        <v>5802</v>
      </c>
      <c r="CQ15" s="3160" t="s">
        <v>5803</v>
      </c>
      <c r="CR15" s="3160" t="s">
        <v>5804</v>
      </c>
      <c r="CS15" s="3160" t="s">
        <v>5703</v>
      </c>
      <c r="CT15" s="3160" t="s">
        <v>5805</v>
      </c>
      <c r="CU15" s="3166" t="s">
        <v>744</v>
      </c>
      <c r="CV15" s="3166" t="s">
        <v>744</v>
      </c>
      <c r="CW15" s="497" t="s">
        <v>43</v>
      </c>
      <c r="CX15" s="491" t="s">
        <v>1788</v>
      </c>
      <c r="CY15" s="327"/>
      <c r="CZ15" s="3781" t="s">
        <v>1296</v>
      </c>
      <c r="DA15" s="3782"/>
      <c r="DC15" s="216">
        <v>1</v>
      </c>
    </row>
    <row r="16" spans="1:109" ht="24" customHeight="1">
      <c r="B16" s="3367" t="str">
        <f>IF(H16&lt;&gt;"","A","►")</f>
        <v>►</v>
      </c>
      <c r="C16" s="280"/>
      <c r="D16" s="3102"/>
      <c r="E16" s="453"/>
      <c r="F16" s="3137"/>
      <c r="G16" s="3100">
        <v>1</v>
      </c>
      <c r="H16" s="3110"/>
      <c r="J16" s="3367" t="str">
        <f>IF(P16&lt;&gt;"","A","►")</f>
        <v>►</v>
      </c>
      <c r="K16" s="280"/>
      <c r="L16" s="3102"/>
      <c r="M16" s="453"/>
      <c r="N16" s="3137"/>
      <c r="O16" s="3100">
        <v>1</v>
      </c>
      <c r="P16" s="3110"/>
      <c r="S16" s="2834" t="s">
        <v>70</v>
      </c>
      <c r="T16" s="317"/>
      <c r="U16" s="3202">
        <f t="shared" ref="U16:U22" si="9">H16</f>
        <v>0</v>
      </c>
      <c r="V16" s="3206">
        <f>IF(AC23=0,0,AC16/AC23)</f>
        <v>0</v>
      </c>
      <c r="W16" s="3207">
        <f>IF(AC16=0,0,IF(OR(D16="Kg",D16="g",D16="demi(s)",D16="quart(s)"),IF(ROUND(AC16,3)&gt;=1,ROUND(AC16,3)&amp;" Kg",ROUND(AC16*1000,0)&amp;" g"),IF(D16="demi(s)",ROUND(AC16*0.5,0)&amp;" demi(s)",IF(D16="quart(s)",ROUND(AC16*0.25,0)&amp;" quart(s)",IF(ROUND(AC16,3)&gt;=1,ROUND(AC16,3)&amp;" L",ROUND(AC16*100,0)&amp;" cl")))))</f>
        <v>0</v>
      </c>
      <c r="X16" s="3203">
        <f>C16*AB13</f>
        <v>0</v>
      </c>
      <c r="Y16" s="3204">
        <f>D16</f>
        <v>0</v>
      </c>
      <c r="Z16" s="3205">
        <f t="shared" ref="Z16:Z18" si="10">E16</f>
        <v>0</v>
      </c>
      <c r="AA16" s="3355">
        <f t="shared" ref="AA16:AA22" si="11">AC16*F16</f>
        <v>0</v>
      </c>
      <c r="AB16" s="3332">
        <f>IFERROR(INDEX(BD11:CV11, MATCH(D16, BD10:CV10, 0)) * C16*G16*Z13, 0) + IFERROR(INDEX(BD16:CV16, MATCH(D16, BD15:CV15, 0)) * C16*G16*Z13, 0)</f>
        <v>0</v>
      </c>
      <c r="AC16" s="3333">
        <f>ROUND(AB16 * AB13, IF(AB16 *AB13&gt;= 0.0001, 4, 6))</f>
        <v>0</v>
      </c>
      <c r="AD16" s="317">
        <f>AB16*AB13</f>
        <v>0</v>
      </c>
      <c r="AE16" s="3211">
        <f>P16</f>
        <v>0</v>
      </c>
      <c r="AF16" s="3215">
        <f>IF(AM23=0,0,AM16/AM23)</f>
        <v>0</v>
      </c>
      <c r="AG16" s="3216">
        <f>IF(AM16=0,0,IF(OR(L16="Kg",N16="g",L16="demi(s)",L16="quart(s)"),IF(ROUND(AM16,3)&gt;=1,ROUND(AM16,3)&amp;" Kg",ROUND(AM16*1000,0)&amp;" g"),IF(L16="demi(s)",ROUND(AM16*0.5,0)&amp;" demi(s)",IF(L16="quart(s)",ROUND(AM16*0.25,0)&amp;" quart(s)",IF(ROUND(AM16,3)&gt;=1,ROUND(AM16,3)&amp;" L",ROUND(AM16*100,0)&amp;" cl")))))</f>
        <v>0</v>
      </c>
      <c r="AH16" s="3212">
        <f>K16*AL13</f>
        <v>0</v>
      </c>
      <c r="AI16" s="3213">
        <f>L16</f>
        <v>0</v>
      </c>
      <c r="AJ16" s="3214">
        <f>M16</f>
        <v>0</v>
      </c>
      <c r="AK16" s="3354">
        <f>AM16*N16</f>
        <v>0</v>
      </c>
      <c r="AL16" s="3329">
        <f>IFERROR(INDEX(BD11:CV11, MATCH(L16, BD10:CV10, 0)) * K16*O16*AJ13, 0) + IFERROR(INDEX(BD16:CV16, MATCH(L16, BD15:CV15, 0)) * K16*O16*AJ13, 0)</f>
        <v>0</v>
      </c>
      <c r="AM16" s="3330">
        <f>ROUND(AL16 * AL13, IF(AL16 * AL13 &gt;= 0.0001, 4, 6))</f>
        <v>0</v>
      </c>
      <c r="AO16" s="3764" t="s">
        <v>1290</v>
      </c>
      <c r="AP16" s="3686"/>
      <c r="AQ16" s="3765"/>
      <c r="AR16" s="327"/>
      <c r="AS16" s="3793"/>
      <c r="AT16" s="3794"/>
      <c r="AU16" s="3794"/>
      <c r="AV16" s="3794"/>
      <c r="AW16" s="3794"/>
      <c r="AX16" s="3795"/>
      <c r="AZ16" s="3766"/>
      <c r="BA16" s="13"/>
      <c r="BB16" s="475"/>
      <c r="BC16" s="475" t="s">
        <v>1786</v>
      </c>
      <c r="BD16" s="479">
        <f t="shared" ref="BD16:CV16" si="12">BD17 / 1000</f>
        <v>0.12</v>
      </c>
      <c r="BE16" s="479">
        <f t="shared" si="12"/>
        <v>0.22500000000000001</v>
      </c>
      <c r="BF16" s="479">
        <f t="shared" si="12"/>
        <v>0.185</v>
      </c>
      <c r="BG16" s="479">
        <f t="shared" si="12"/>
        <v>0.09</v>
      </c>
      <c r="BH16" s="479">
        <f t="shared" si="12"/>
        <v>0.04</v>
      </c>
      <c r="BI16" s="479">
        <f t="shared" si="12"/>
        <v>0.15</v>
      </c>
      <c r="BJ16" s="479">
        <f t="shared" si="12"/>
        <v>0.22500000000000001</v>
      </c>
      <c r="BK16" s="479">
        <f t="shared" si="12"/>
        <v>0.12</v>
      </c>
      <c r="BL16" s="479">
        <f t="shared" si="12"/>
        <v>0.19500000000000001</v>
      </c>
      <c r="BM16" s="479">
        <f t="shared" si="12"/>
        <v>9.7500000000000003E-2</v>
      </c>
      <c r="BN16" s="479">
        <f t="shared" si="12"/>
        <v>0.12</v>
      </c>
      <c r="BO16" s="479">
        <f t="shared" si="12"/>
        <v>0.24</v>
      </c>
      <c r="BP16" s="479">
        <f t="shared" si="12"/>
        <v>0.22500000000000001</v>
      </c>
      <c r="BQ16" s="479">
        <f t="shared" si="12"/>
        <v>0.35</v>
      </c>
      <c r="BR16" s="479">
        <f t="shared" si="12"/>
        <v>0.06</v>
      </c>
      <c r="BS16" s="479">
        <f t="shared" si="12"/>
        <v>0.19500000000000001</v>
      </c>
      <c r="BT16" s="479">
        <f t="shared" si="12"/>
        <v>0.18</v>
      </c>
      <c r="BU16" s="479">
        <f t="shared" si="12"/>
        <v>0.09</v>
      </c>
      <c r="BV16" s="479">
        <f t="shared" si="12"/>
        <v>0.25</v>
      </c>
      <c r="BW16" s="479">
        <f t="shared" si="12"/>
        <v>0.24</v>
      </c>
      <c r="BX16" s="479">
        <f t="shared" si="12"/>
        <v>4.4999999999999998E-2</v>
      </c>
      <c r="BY16" s="479">
        <f t="shared" si="12"/>
        <v>0.105</v>
      </c>
      <c r="BZ16" s="479">
        <f t="shared" si="12"/>
        <v>0.25</v>
      </c>
      <c r="CA16" s="479">
        <f t="shared" si="12"/>
        <v>0.56799999999999995</v>
      </c>
      <c r="CB16" s="479">
        <f t="shared" si="12"/>
        <v>0.47299999999999998</v>
      </c>
      <c r="CC16" s="479">
        <f t="shared" si="12"/>
        <v>0.22500000000000001</v>
      </c>
      <c r="CD16" s="479">
        <f t="shared" si="12"/>
        <v>4.4999999999999998E-2</v>
      </c>
      <c r="CE16" s="479">
        <f t="shared" si="12"/>
        <v>0.27500000000000002</v>
      </c>
      <c r="CF16" s="479">
        <f t="shared" si="12"/>
        <v>0.24</v>
      </c>
      <c r="CG16" s="479">
        <f t="shared" si="12"/>
        <v>0.12</v>
      </c>
      <c r="CH16" s="479">
        <f t="shared" si="12"/>
        <v>0.04</v>
      </c>
      <c r="CI16" s="479">
        <f t="shared" si="12"/>
        <v>9.7500000000000003E-2</v>
      </c>
      <c r="CJ16" s="479">
        <f t="shared" si="12"/>
        <v>0.2</v>
      </c>
      <c r="CK16" s="479">
        <f t="shared" si="12"/>
        <v>0.3</v>
      </c>
      <c r="CL16" s="479">
        <f t="shared" si="12"/>
        <v>0.12</v>
      </c>
      <c r="CM16" s="479">
        <f t="shared" si="12"/>
        <v>0.12</v>
      </c>
      <c r="CN16" s="479">
        <f t="shared" si="12"/>
        <v>0.2</v>
      </c>
      <c r="CO16" s="479">
        <f t="shared" si="12"/>
        <v>4.4999999999999998E-2</v>
      </c>
      <c r="CP16" s="479">
        <f t="shared" si="12"/>
        <v>0.3</v>
      </c>
      <c r="CQ16" s="479">
        <f t="shared" si="12"/>
        <v>0.2</v>
      </c>
      <c r="CR16" s="479">
        <f t="shared" si="12"/>
        <v>0.12</v>
      </c>
      <c r="CS16" s="479">
        <f t="shared" si="12"/>
        <v>0.23658999999999999</v>
      </c>
      <c r="CT16" s="479">
        <f t="shared" si="12"/>
        <v>7.0000000000000007E-2</v>
      </c>
      <c r="CU16" s="3353">
        <f t="shared" si="12"/>
        <v>5.0000000000000001E-4</v>
      </c>
      <c r="CV16" s="3353">
        <f t="shared" si="12"/>
        <v>5.0000000000000001E-4</v>
      </c>
      <c r="CW16" s="475"/>
      <c r="CX16" s="54" t="s">
        <v>1789</v>
      </c>
      <c r="CY16" s="327"/>
      <c r="CZ16" s="3783"/>
      <c r="DA16" s="3784"/>
      <c r="DC16" s="216">
        <v>1</v>
      </c>
    </row>
    <row r="17" spans="2:107" ht="24" customHeight="1">
      <c r="B17" s="3367" t="str">
        <f t="shared" ref="B17:B22" si="13">IF(H17&lt;&gt;"","A","►")</f>
        <v>►</v>
      </c>
      <c r="C17" s="280"/>
      <c r="D17" s="3102"/>
      <c r="E17" s="453"/>
      <c r="F17" s="3138"/>
      <c r="G17" s="3100">
        <v>1</v>
      </c>
      <c r="H17" s="3111"/>
      <c r="J17" s="3367" t="str">
        <f t="shared" ref="J17:J22" si="14">IF(P17&lt;&gt;"","A","►")</f>
        <v>►</v>
      </c>
      <c r="K17" s="280"/>
      <c r="L17" s="3102"/>
      <c r="M17" s="453"/>
      <c r="N17" s="3138"/>
      <c r="O17" s="3100">
        <v>1</v>
      </c>
      <c r="P17" s="3111"/>
      <c r="S17" s="2834" t="s">
        <v>77</v>
      </c>
      <c r="T17" s="317"/>
      <c r="U17" s="3154">
        <f t="shared" si="9"/>
        <v>0</v>
      </c>
      <c r="V17" s="3155">
        <f>IF(AC23=0,0,AC17/AC23)</f>
        <v>0</v>
      </c>
      <c r="W17" s="241">
        <f t="shared" ref="W17:W22" si="15">IF(AC17=0,0,IF(OR(D17="Kg",D17="g",D17="demi(s)",D17="quart(s)"),IF(ROUND(AC17,3)&gt;=1,ROUND(AC17,3)&amp;" Kg",ROUND(AC17*1000,0)&amp;" g"),IF(D17="demi(s)",ROUND(AC17*0.5,0)&amp;" demi(s)",IF(D17="quart(s)",ROUND(AC17*0.25,0)&amp;" quart(s)",IF(ROUND(AC17,3)&gt;=1,ROUND(AC17,3)&amp;" L",ROUND(AC17*100,0)&amp;" cl")))))</f>
        <v>0</v>
      </c>
      <c r="X17" s="253">
        <f>C17*AB13</f>
        <v>0</v>
      </c>
      <c r="Y17" s="3159">
        <f t="shared" ref="Y17:Z22" si="16">D17</f>
        <v>0</v>
      </c>
      <c r="Z17" s="339">
        <f t="shared" si="10"/>
        <v>0</v>
      </c>
      <c r="AA17" s="3356">
        <f t="shared" si="11"/>
        <v>0</v>
      </c>
      <c r="AB17" s="3151">
        <f>IFERROR(INDEX(BD11:CV11, MATCH(D17, BD10:CV10, 0)) * C17*G17*Z13, 0) + IFERROR(INDEX(BD16:CV16, MATCH(D17, BD15:CV15, 0)) * C17*G17*Z13, 0)</f>
        <v>0</v>
      </c>
      <c r="AC17" s="3331">
        <f>ROUND(AB17 * AB13, IF(AB17 *AB13&gt;= 0.0001, 4, 6))</f>
        <v>0</v>
      </c>
      <c r="AD17" s="317">
        <f>Z13*AB17</f>
        <v>0</v>
      </c>
      <c r="AE17" s="3154">
        <f t="shared" ref="AE17:AE22" si="17">P17</f>
        <v>0</v>
      </c>
      <c r="AF17" s="3155">
        <f>IF(AM23=0,0,AM17/AM23)</f>
        <v>0</v>
      </c>
      <c r="AG17" s="241">
        <f t="shared" ref="AG17:AG22" si="18">IF(AM17=0,0,IF(OR(L17="Kg",N17="g",L17="demi(s)",L17="quart(s)"),IF(ROUND(AM17,3)&gt;=1,ROUND(AM17,3)&amp;" Kg",ROUND(AM17*1000,0)&amp;" g"),IF(L17="demi(s)",ROUND(AM17*0.5,0)&amp;" demi(s)",IF(L17="quart(s)",ROUND(AM17*0.25,0)&amp;" quart(s)",IF(ROUND(AM17,3)&gt;=1,ROUND(AM17,3)&amp;" L",ROUND(AM17*100,0)&amp;" cl")))))</f>
        <v>0</v>
      </c>
      <c r="AH17" s="253">
        <f>K17*AL13</f>
        <v>0</v>
      </c>
      <c r="AI17" s="3159">
        <f t="shared" ref="AI17:AJ22" si="19">L17</f>
        <v>0</v>
      </c>
      <c r="AJ17" s="339">
        <f t="shared" si="19"/>
        <v>0</v>
      </c>
      <c r="AK17" s="3356">
        <f t="shared" ref="AK17:AK22" si="20">AM17*N17</f>
        <v>0</v>
      </c>
      <c r="AL17" s="3151">
        <f>IFERROR(INDEX(BD11:CV11, MATCH(L17, BD10:CV10, 0)) * K17*O17*AJ13, 0) + IFERROR(INDEX(BD16:CV16, MATCH(L17, BD15:CV15, 0)) * K17*O17*AJ13, 0)</f>
        <v>0</v>
      </c>
      <c r="AM17" s="3331">
        <f>ROUND(AL17 * AL13, IF(AL17 * AL13 &gt;= 0.0001, 4, 6))</f>
        <v>0</v>
      </c>
      <c r="AO17" s="3688"/>
      <c r="AP17" s="3689"/>
      <c r="AQ17" s="3690"/>
      <c r="AR17" s="327"/>
      <c r="AS17" s="3796" t="s">
        <v>1787</v>
      </c>
      <c r="AT17" s="3797"/>
      <c r="AU17" s="3797"/>
      <c r="AV17" s="3797"/>
      <c r="AW17" s="3797"/>
      <c r="AX17" s="3798"/>
      <c r="AZ17" s="3766"/>
      <c r="BA17" s="13"/>
      <c r="BB17" s="477" t="s">
        <v>1887</v>
      </c>
      <c r="BC17" s="497" t="s">
        <v>740</v>
      </c>
      <c r="BD17" s="472">
        <v>120</v>
      </c>
      <c r="BE17" s="472">
        <v>225</v>
      </c>
      <c r="BF17" s="472">
        <v>185</v>
      </c>
      <c r="BG17" s="472">
        <v>90</v>
      </c>
      <c r="BH17" s="472">
        <v>40</v>
      </c>
      <c r="BI17" s="472">
        <v>150</v>
      </c>
      <c r="BJ17" s="472">
        <v>225</v>
      </c>
      <c r="BK17" s="472">
        <v>120</v>
      </c>
      <c r="BL17" s="472">
        <v>195</v>
      </c>
      <c r="BM17" s="472">
        <v>97.5</v>
      </c>
      <c r="BN17" s="472">
        <v>120</v>
      </c>
      <c r="BO17" s="472">
        <v>240</v>
      </c>
      <c r="BP17" s="472">
        <v>225</v>
      </c>
      <c r="BQ17" s="472">
        <v>350</v>
      </c>
      <c r="BR17" s="472">
        <v>60</v>
      </c>
      <c r="BS17" s="472">
        <v>195</v>
      </c>
      <c r="BT17" s="472">
        <v>180</v>
      </c>
      <c r="BU17" s="472">
        <v>90</v>
      </c>
      <c r="BV17" s="472">
        <v>250</v>
      </c>
      <c r="BW17" s="472">
        <v>240</v>
      </c>
      <c r="BX17" s="472">
        <v>45</v>
      </c>
      <c r="BY17" s="472">
        <v>105</v>
      </c>
      <c r="BZ17" s="472">
        <v>250</v>
      </c>
      <c r="CA17" s="472">
        <v>568</v>
      </c>
      <c r="CB17" s="472">
        <v>473</v>
      </c>
      <c r="CC17" s="472">
        <v>225</v>
      </c>
      <c r="CD17" s="472">
        <v>45</v>
      </c>
      <c r="CE17" s="472">
        <v>275</v>
      </c>
      <c r="CF17" s="472">
        <v>240</v>
      </c>
      <c r="CG17" s="472">
        <v>120</v>
      </c>
      <c r="CH17" s="472">
        <v>40</v>
      </c>
      <c r="CI17" s="472">
        <v>97.5</v>
      </c>
      <c r="CJ17" s="472">
        <v>200</v>
      </c>
      <c r="CK17" s="472">
        <v>300</v>
      </c>
      <c r="CL17" s="472">
        <v>120</v>
      </c>
      <c r="CM17" s="472">
        <v>120</v>
      </c>
      <c r="CN17" s="472">
        <v>200</v>
      </c>
      <c r="CO17" s="485">
        <v>45</v>
      </c>
      <c r="CP17" s="485">
        <v>300</v>
      </c>
      <c r="CQ17" s="485">
        <v>200</v>
      </c>
      <c r="CR17" s="485">
        <v>120</v>
      </c>
      <c r="CS17" s="485">
        <v>236.59</v>
      </c>
      <c r="CT17" s="485">
        <v>70</v>
      </c>
      <c r="CU17" s="480">
        <v>0.5</v>
      </c>
      <c r="CV17" s="480">
        <v>0.5</v>
      </c>
      <c r="CW17" s="497" t="s">
        <v>740</v>
      </c>
      <c r="CX17" s="175" t="s">
        <v>1889</v>
      </c>
      <c r="CY17" s="327"/>
      <c r="CZ17" s="3783"/>
      <c r="DA17" s="3784"/>
      <c r="DC17" s="216">
        <v>1</v>
      </c>
    </row>
    <row r="18" spans="2:107" ht="24" customHeight="1">
      <c r="B18" s="3367" t="str">
        <f t="shared" si="13"/>
        <v>►</v>
      </c>
      <c r="C18" s="280"/>
      <c r="D18" s="3102"/>
      <c r="E18" s="453"/>
      <c r="F18" s="3138"/>
      <c r="G18" s="3100">
        <v>1</v>
      </c>
      <c r="H18" s="3110"/>
      <c r="J18" s="3367" t="str">
        <f t="shared" si="14"/>
        <v>►</v>
      </c>
      <c r="K18" s="280"/>
      <c r="L18" s="3102"/>
      <c r="M18" s="453"/>
      <c r="N18" s="3138"/>
      <c r="O18" s="3100">
        <v>1</v>
      </c>
      <c r="P18" s="3110"/>
      <c r="S18" s="2834" t="s">
        <v>78</v>
      </c>
      <c r="T18" s="317"/>
      <c r="U18" s="3202">
        <f t="shared" si="9"/>
        <v>0</v>
      </c>
      <c r="V18" s="3206">
        <f>IF(AC23=0,0,AC18/AC23)</f>
        <v>0</v>
      </c>
      <c r="W18" s="3207">
        <f t="shared" si="15"/>
        <v>0</v>
      </c>
      <c r="X18" s="3203">
        <f>C18*AB13</f>
        <v>0</v>
      </c>
      <c r="Y18" s="3204">
        <f t="shared" si="16"/>
        <v>0</v>
      </c>
      <c r="Z18" s="3205">
        <f t="shared" si="10"/>
        <v>0</v>
      </c>
      <c r="AA18" s="3355">
        <f t="shared" si="11"/>
        <v>0</v>
      </c>
      <c r="AB18" s="3332">
        <f>IFERROR(INDEX(BD11:CV11, MATCH(D18, BD10:CV10, 0)) * C18*G18*Z13, 0) + IFERROR(INDEX(BD16:CV16, MATCH(D18, BD15:CV15, 0)) * C18*G18*Z13, 0)</f>
        <v>0</v>
      </c>
      <c r="AC18" s="3333">
        <f>ROUND(AB18 * AB13, IF(AB18 *AB13&gt;= 0.0001, 4, 6))</f>
        <v>0</v>
      </c>
      <c r="AD18" s="317">
        <f>Z13*AB18</f>
        <v>0</v>
      </c>
      <c r="AE18" s="3211">
        <f t="shared" si="17"/>
        <v>0</v>
      </c>
      <c r="AF18" s="3215">
        <f>IF(AM23=0,0,AM18/AM23)</f>
        <v>0</v>
      </c>
      <c r="AG18" s="3216">
        <f t="shared" si="18"/>
        <v>0</v>
      </c>
      <c r="AH18" s="3212">
        <f>K18*AL13</f>
        <v>0</v>
      </c>
      <c r="AI18" s="3213">
        <f t="shared" si="19"/>
        <v>0</v>
      </c>
      <c r="AJ18" s="3214">
        <f t="shared" si="19"/>
        <v>0</v>
      </c>
      <c r="AK18" s="3354">
        <f t="shared" si="20"/>
        <v>0</v>
      </c>
      <c r="AL18" s="3329">
        <f>IFERROR(INDEX(BD11:CV11, MATCH(L18, BD10:CV10, 0)) * K18*O18*AJ13, 0) + IFERROR(INDEX(BD16:CV16, MATCH(L18, BD15:CV15, 0)) * K18*O18*AJ13, 0)</f>
        <v>0</v>
      </c>
      <c r="AM18" s="3330">
        <f>ROUND(AL18 * AL13, IF(AL18 * AL13 &gt;= 0.0001, 4, 6))</f>
        <v>0</v>
      </c>
      <c r="AO18" s="197" t="s">
        <v>731</v>
      </c>
      <c r="AP18" s="246" t="s">
        <v>5824</v>
      </c>
      <c r="AQ18" s="327"/>
      <c r="AR18" s="327"/>
      <c r="AS18" s="3796"/>
      <c r="AT18" s="3797"/>
      <c r="AU18" s="3797"/>
      <c r="AV18" s="3797"/>
      <c r="AW18" s="3797"/>
      <c r="AX18" s="3798"/>
      <c r="AZ18" s="3766"/>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492"/>
      <c r="CX18" s="327"/>
      <c r="CY18" s="327"/>
      <c r="CZ18" s="3783"/>
      <c r="DA18" s="3784"/>
      <c r="DC18" s="216">
        <v>1</v>
      </c>
    </row>
    <row r="19" spans="2:107" ht="24" customHeight="1">
      <c r="B19" s="3367" t="str">
        <f t="shared" si="13"/>
        <v>►</v>
      </c>
      <c r="C19" s="3365"/>
      <c r="D19" s="3102"/>
      <c r="E19" s="453"/>
      <c r="F19" s="3138"/>
      <c r="G19" s="3100">
        <v>1</v>
      </c>
      <c r="H19" s="3112"/>
      <c r="J19" s="3367" t="str">
        <f t="shared" si="14"/>
        <v>►</v>
      </c>
      <c r="K19" s="3365"/>
      <c r="L19" s="3102"/>
      <c r="M19" s="453"/>
      <c r="N19" s="3138"/>
      <c r="O19" s="3100">
        <v>1</v>
      </c>
      <c r="P19" s="3112"/>
      <c r="S19" s="2834" t="s">
        <v>79</v>
      </c>
      <c r="T19" s="317"/>
      <c r="U19" s="3154">
        <f t="shared" si="9"/>
        <v>0</v>
      </c>
      <c r="V19" s="3155">
        <f>IF(AC23=0,0,AC19/AC23)</f>
        <v>0</v>
      </c>
      <c r="W19" s="241">
        <f t="shared" si="15"/>
        <v>0</v>
      </c>
      <c r="X19" s="253">
        <f>C19*AB13</f>
        <v>0</v>
      </c>
      <c r="Y19" s="3159">
        <f t="shared" si="16"/>
        <v>0</v>
      </c>
      <c r="Z19" s="339">
        <f>E19</f>
        <v>0</v>
      </c>
      <c r="AA19" s="3356">
        <f t="shared" si="11"/>
        <v>0</v>
      </c>
      <c r="AB19" s="3151">
        <f>IFERROR(INDEX(BD11:CV11, MATCH(D19, BD10:CV10, 0)) * C19*G19*Z13, 0) + IFERROR(INDEX(BD16:CV16, MATCH(D19, BD15:CV15, 0)) * C19*G19*Z13, 0)</f>
        <v>0</v>
      </c>
      <c r="AC19" s="3331">
        <f>ROUND(AB19 * AB13, IF(AB19 *AB13&gt;= 0.0001, 4, 6))</f>
        <v>0</v>
      </c>
      <c r="AE19" s="3154">
        <f t="shared" si="17"/>
        <v>0</v>
      </c>
      <c r="AF19" s="3155">
        <f>IF(AM23=0,0,AM19/AM23)</f>
        <v>0</v>
      </c>
      <c r="AG19" s="241">
        <f t="shared" si="18"/>
        <v>0</v>
      </c>
      <c r="AH19" s="253">
        <f>K19*AL13</f>
        <v>0</v>
      </c>
      <c r="AI19" s="3159">
        <f t="shared" si="19"/>
        <v>0</v>
      </c>
      <c r="AJ19" s="339">
        <f t="shared" si="19"/>
        <v>0</v>
      </c>
      <c r="AK19" s="3356">
        <f t="shared" si="20"/>
        <v>0</v>
      </c>
      <c r="AL19" s="3151">
        <f>IFERROR(INDEX(BD11:CV11, MATCH(L19, BD10:CV10, 0)) * K19*O19*AJ13, 0) + IFERROR(INDEX(BD16:CV16, MATCH(L19, BD15:CV15, 0)) * K19*O19*AJ13, 0)</f>
        <v>0</v>
      </c>
      <c r="AM19" s="3331">
        <f>ROUND(AL19 * AL13, IF(AL19 * AL13 &gt;= 0.0001, 4, 6))</f>
        <v>0</v>
      </c>
      <c r="AO19" s="198" t="s">
        <v>730</v>
      </c>
      <c r="AP19" s="246" t="s">
        <v>5824</v>
      </c>
      <c r="AQ19" s="327"/>
      <c r="AR19" s="327"/>
      <c r="AS19" s="538"/>
      <c r="AT19" s="539"/>
      <c r="AU19" s="539"/>
      <c r="AV19" s="539"/>
      <c r="AW19"/>
      <c r="AX19" s="100"/>
      <c r="AZ19" s="3766"/>
      <c r="BA19" s="489" t="s">
        <v>1785</v>
      </c>
      <c r="BB19" s="414"/>
      <c r="BC19" s="414"/>
      <c r="BD19" s="471"/>
      <c r="BE19" s="471"/>
      <c r="BF19" s="471"/>
      <c r="BG19" s="471"/>
      <c r="BH19" s="471"/>
      <c r="BI19" s="471"/>
      <c r="BJ19" s="471"/>
      <c r="BK19" s="414"/>
      <c r="BL19" s="489" t="s">
        <v>1785</v>
      </c>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90"/>
      <c r="CV19" s="490"/>
      <c r="CW19" s="414"/>
      <c r="CX19" s="327"/>
      <c r="CY19" s="327"/>
      <c r="CZ19" s="317"/>
      <c r="DA19" s="317"/>
      <c r="DC19" s="216">
        <v>1</v>
      </c>
    </row>
    <row r="20" spans="2:107" ht="24" customHeight="1">
      <c r="B20" s="3367" t="str">
        <f t="shared" si="13"/>
        <v>►</v>
      </c>
      <c r="C20" s="3365"/>
      <c r="D20" s="3102"/>
      <c r="E20" s="453"/>
      <c r="F20" s="3138"/>
      <c r="G20" s="3100">
        <v>1</v>
      </c>
      <c r="H20" s="3112"/>
      <c r="J20" s="3367" t="str">
        <f t="shared" si="14"/>
        <v>►</v>
      </c>
      <c r="K20" s="3365"/>
      <c r="L20" s="3102"/>
      <c r="M20" s="453"/>
      <c r="N20" s="3138"/>
      <c r="O20" s="3100">
        <v>1</v>
      </c>
      <c r="P20" s="3112"/>
      <c r="S20" s="197" t="s">
        <v>731</v>
      </c>
      <c r="T20" s="317"/>
      <c r="U20" s="3202">
        <f t="shared" si="9"/>
        <v>0</v>
      </c>
      <c r="V20" s="3206">
        <f>IF(AC23=0,0,AC20/AC23)</f>
        <v>0</v>
      </c>
      <c r="W20" s="3207">
        <f t="shared" si="15"/>
        <v>0</v>
      </c>
      <c r="X20" s="3203">
        <f>C20*AB13</f>
        <v>0</v>
      </c>
      <c r="Y20" s="3204">
        <f t="shared" si="16"/>
        <v>0</v>
      </c>
      <c r="Z20" s="3205">
        <f t="shared" si="16"/>
        <v>0</v>
      </c>
      <c r="AA20" s="3355">
        <f t="shared" si="11"/>
        <v>0</v>
      </c>
      <c r="AB20" s="3332">
        <f>IFERROR(INDEX(BD11:CV11, MATCH(D20, BD10:CV10, 0)) * C20*G20*Z13, 0) + IFERROR(INDEX(BD16:CV16, MATCH(D20, BD15:CV15, 0)) * C20*G20*Z13, 0)</f>
        <v>0</v>
      </c>
      <c r="AC20" s="3333">
        <f>ROUND(AB20 * AB13, IF(AB20 *AB13&gt;= 0.0001, 4, 6))</f>
        <v>0</v>
      </c>
      <c r="AE20" s="3211">
        <f t="shared" si="17"/>
        <v>0</v>
      </c>
      <c r="AF20" s="3215">
        <f>IF(AM23=0,0,AM20/AM23)</f>
        <v>0</v>
      </c>
      <c r="AG20" s="3216">
        <f t="shared" si="18"/>
        <v>0</v>
      </c>
      <c r="AH20" s="3212">
        <f>K20*AL13</f>
        <v>0</v>
      </c>
      <c r="AI20" s="3213">
        <f t="shared" si="19"/>
        <v>0</v>
      </c>
      <c r="AJ20" s="3214">
        <f t="shared" si="19"/>
        <v>0</v>
      </c>
      <c r="AK20" s="3354">
        <f t="shared" si="20"/>
        <v>0</v>
      </c>
      <c r="AL20" s="3329">
        <f>IFERROR(INDEX(BD11:CV11, MATCH(L20, BD10:CV10, 0)) * K20*O20*AJ13, 0) + IFERROR(INDEX(BD16:CV16, MATCH(L20, BD15:CV15, 0)) * K20*O20*AJ13, 0)</f>
        <v>0</v>
      </c>
      <c r="AM20" s="3330">
        <f>ROUND(AL20 * AL13, IF(AL20 * AL13 &gt;= 0.0001, 4, 6))</f>
        <v>0</v>
      </c>
      <c r="AO20" s="196" t="s">
        <v>90</v>
      </c>
      <c r="AP20" s="246" t="s">
        <v>5825</v>
      </c>
      <c r="AQ20" s="327"/>
      <c r="AR20" s="327"/>
      <c r="AS20" s="3276" t="s">
        <v>68</v>
      </c>
      <c r="AT20" s="3160" t="s">
        <v>1360</v>
      </c>
      <c r="AU20" s="3160" t="s">
        <v>5796</v>
      </c>
      <c r="AV20" s="3160" t="s">
        <v>5779</v>
      </c>
      <c r="AW20" s="3160" t="s">
        <v>5799</v>
      </c>
      <c r="AX20" s="541" t="s">
        <v>1923</v>
      </c>
      <c r="AZ20" s="3766"/>
      <c r="BA20" s="469"/>
      <c r="BB20" s="469"/>
      <c r="BC20" s="469" t="s">
        <v>1783</v>
      </c>
      <c r="BD20" s="473">
        <v>90</v>
      </c>
      <c r="BE20" s="473">
        <v>150</v>
      </c>
      <c r="BF20" s="473">
        <v>120</v>
      </c>
      <c r="BG20" s="473">
        <v>60</v>
      </c>
      <c r="BH20" s="473">
        <v>20</v>
      </c>
      <c r="BI20" s="473">
        <v>120</v>
      </c>
      <c r="BJ20" s="473">
        <v>150</v>
      </c>
      <c r="BK20" s="473">
        <v>90</v>
      </c>
      <c r="BL20" s="473">
        <v>150</v>
      </c>
      <c r="BM20" s="473">
        <v>75</v>
      </c>
      <c r="BN20" s="473">
        <v>90</v>
      </c>
      <c r="BO20" s="473">
        <v>180</v>
      </c>
      <c r="BP20" s="473">
        <v>150</v>
      </c>
      <c r="BQ20" s="473">
        <v>250</v>
      </c>
      <c r="BR20" s="473">
        <v>30</v>
      </c>
      <c r="BS20" s="473">
        <v>150</v>
      </c>
      <c r="BT20" s="473">
        <v>120</v>
      </c>
      <c r="BU20" s="473">
        <v>60</v>
      </c>
      <c r="BV20" s="473">
        <v>200</v>
      </c>
      <c r="BW20" s="473">
        <v>180</v>
      </c>
      <c r="BX20" s="473">
        <v>30</v>
      </c>
      <c r="BY20" s="473">
        <v>90</v>
      </c>
      <c r="BZ20" s="473">
        <v>200</v>
      </c>
      <c r="CA20" s="473">
        <v>568</v>
      </c>
      <c r="CB20" s="473">
        <v>473</v>
      </c>
      <c r="CC20" s="473">
        <v>150</v>
      </c>
      <c r="CD20" s="473">
        <v>30</v>
      </c>
      <c r="CE20" s="473">
        <v>150</v>
      </c>
      <c r="CF20" s="473">
        <v>180</v>
      </c>
      <c r="CG20" s="473">
        <v>90</v>
      </c>
      <c r="CH20" s="473">
        <v>20</v>
      </c>
      <c r="CI20" s="473">
        <v>75</v>
      </c>
      <c r="CJ20" s="473">
        <v>150</v>
      </c>
      <c r="CK20" s="473">
        <v>200</v>
      </c>
      <c r="CL20" s="473">
        <v>90</v>
      </c>
      <c r="CM20" s="473">
        <v>90</v>
      </c>
      <c r="CN20" s="473">
        <v>150</v>
      </c>
      <c r="CO20" s="473">
        <v>30</v>
      </c>
      <c r="CP20" s="486">
        <v>200</v>
      </c>
      <c r="CQ20" s="486">
        <v>150</v>
      </c>
      <c r="CR20" s="486">
        <v>90</v>
      </c>
      <c r="CS20" s="486">
        <v>236.59</v>
      </c>
      <c r="CT20" s="486">
        <v>50</v>
      </c>
      <c r="CU20" s="486"/>
      <c r="CV20" s="486"/>
      <c r="CW20" s="493" t="s">
        <v>1790</v>
      </c>
      <c r="CX20" s="493"/>
      <c r="CY20" s="317"/>
      <c r="CZ20" s="317"/>
      <c r="DA20" s="317"/>
      <c r="DC20" s="216">
        <v>1</v>
      </c>
    </row>
    <row r="21" spans="2:107" ht="24" customHeight="1">
      <c r="B21" s="3367" t="str">
        <f t="shared" si="13"/>
        <v>►</v>
      </c>
      <c r="C21" s="3365"/>
      <c r="D21" s="3102"/>
      <c r="E21" s="453"/>
      <c r="F21" s="3138"/>
      <c r="G21" s="3100">
        <v>1</v>
      </c>
      <c r="H21" s="3110"/>
      <c r="J21" s="3367" t="str">
        <f t="shared" si="14"/>
        <v>►</v>
      </c>
      <c r="K21" s="3365"/>
      <c r="L21" s="3102"/>
      <c r="M21" s="453"/>
      <c r="N21" s="3138"/>
      <c r="O21" s="3100">
        <v>1</v>
      </c>
      <c r="P21" s="3110"/>
      <c r="S21" s="198" t="s">
        <v>730</v>
      </c>
      <c r="T21" s="317"/>
      <c r="U21" s="3154">
        <f t="shared" si="9"/>
        <v>0</v>
      </c>
      <c r="V21" s="3155">
        <f>IF(AC23=0,0,AC21/AC23)</f>
        <v>0</v>
      </c>
      <c r="W21" s="241">
        <f t="shared" si="15"/>
        <v>0</v>
      </c>
      <c r="X21" s="253">
        <f>C21*AB13</f>
        <v>0</v>
      </c>
      <c r="Y21" s="3159">
        <f t="shared" si="16"/>
        <v>0</v>
      </c>
      <c r="Z21" s="339">
        <f t="shared" si="16"/>
        <v>0</v>
      </c>
      <c r="AA21" s="3356">
        <f t="shared" si="11"/>
        <v>0</v>
      </c>
      <c r="AB21" s="3151">
        <f>IFERROR(INDEX(BD11:CV11, MATCH(D21, BD10:CV10, 0)) * C21*G21*Z13, 0) + IFERROR(INDEX(BD16:CV16, MATCH(D21, BD15:CV15, 0)) * C21*G21*Z13, 0)</f>
        <v>0</v>
      </c>
      <c r="AC21" s="3331">
        <f>ROUND(AB21 * AB13, IF(AB21 *AB13&gt;= 0.0001, 4, 6))</f>
        <v>0</v>
      </c>
      <c r="AE21" s="3154">
        <f t="shared" si="17"/>
        <v>0</v>
      </c>
      <c r="AF21" s="3155">
        <f>IF(AM23=0,0,AM21/AM23)</f>
        <v>0</v>
      </c>
      <c r="AG21" s="241">
        <f t="shared" si="18"/>
        <v>0</v>
      </c>
      <c r="AH21" s="253">
        <f>K21*AL13</f>
        <v>0</v>
      </c>
      <c r="AI21" s="3159">
        <f t="shared" si="19"/>
        <v>0</v>
      </c>
      <c r="AJ21" s="339">
        <f t="shared" si="19"/>
        <v>0</v>
      </c>
      <c r="AK21" s="3356">
        <f t="shared" si="20"/>
        <v>0</v>
      </c>
      <c r="AL21" s="3151">
        <f>IFERROR(INDEX(BD11:CV11, MATCH(L21, BD10:CV10, 0)) * K21*O21*AJ13, 0) + IFERROR(INDEX(BD16:CV16, MATCH(L21, BD15:CV15, 0)) * K21*O21*AJ13, 0)</f>
        <v>0</v>
      </c>
      <c r="AM21" s="3331">
        <f>ROUND(AL21 * AL13, IF(AL21 * AL13 &gt;= 0.0001, 4, 6))</f>
        <v>0</v>
      </c>
      <c r="AO21" s="196" t="s">
        <v>91</v>
      </c>
      <c r="AP21" s="246" t="s">
        <v>5825</v>
      </c>
      <c r="AQ21" s="327"/>
      <c r="AR21" s="327"/>
      <c r="AS21" s="542">
        <v>0.1</v>
      </c>
      <c r="AT21" s="479">
        <f t="shared" ref="AT21:AW21" si="21">AT22 / 1000</f>
        <v>0.25</v>
      </c>
      <c r="AU21" s="479">
        <f t="shared" si="21"/>
        <v>0.04</v>
      </c>
      <c r="AV21" s="479">
        <f t="shared" si="21"/>
        <v>0.24</v>
      </c>
      <c r="AW21" s="479">
        <f t="shared" si="21"/>
        <v>0.3</v>
      </c>
      <c r="AX21" s="543" t="s">
        <v>1789</v>
      </c>
      <c r="AZ21" s="3766"/>
      <c r="BA21" s="468"/>
      <c r="BB21" s="470"/>
      <c r="BC21" s="470" t="s">
        <v>1784</v>
      </c>
      <c r="BD21" s="474">
        <v>150</v>
      </c>
      <c r="BE21" s="474">
        <v>300</v>
      </c>
      <c r="BF21" s="474">
        <v>250</v>
      </c>
      <c r="BG21" s="474">
        <v>120</v>
      </c>
      <c r="BH21" s="474">
        <v>60</v>
      </c>
      <c r="BI21" s="474">
        <v>180</v>
      </c>
      <c r="BJ21" s="474">
        <v>300</v>
      </c>
      <c r="BK21" s="474">
        <v>150</v>
      </c>
      <c r="BL21" s="474">
        <v>240</v>
      </c>
      <c r="BM21" s="474">
        <v>120</v>
      </c>
      <c r="BN21" s="474">
        <v>150</v>
      </c>
      <c r="BO21" s="474">
        <v>300</v>
      </c>
      <c r="BP21" s="474">
        <v>300</v>
      </c>
      <c r="BQ21" s="474">
        <v>450</v>
      </c>
      <c r="BR21" s="474">
        <v>90</v>
      </c>
      <c r="BS21" s="474">
        <v>240</v>
      </c>
      <c r="BT21" s="474">
        <v>240</v>
      </c>
      <c r="BU21" s="474">
        <v>120</v>
      </c>
      <c r="BV21" s="474">
        <v>300</v>
      </c>
      <c r="BW21" s="474">
        <v>300</v>
      </c>
      <c r="BX21" s="474">
        <v>60</v>
      </c>
      <c r="BY21" s="474">
        <v>120</v>
      </c>
      <c r="BZ21" s="474">
        <v>300</v>
      </c>
      <c r="CA21" s="474">
        <v>568</v>
      </c>
      <c r="CB21" s="474">
        <v>473</v>
      </c>
      <c r="CC21" s="474">
        <v>300</v>
      </c>
      <c r="CD21" s="474">
        <v>60</v>
      </c>
      <c r="CE21" s="474">
        <v>400</v>
      </c>
      <c r="CF21" s="474">
        <v>300</v>
      </c>
      <c r="CG21" s="474">
        <v>150</v>
      </c>
      <c r="CH21" s="474">
        <v>60</v>
      </c>
      <c r="CI21" s="474">
        <v>120</v>
      </c>
      <c r="CJ21" s="474">
        <v>250</v>
      </c>
      <c r="CK21" s="474">
        <v>400</v>
      </c>
      <c r="CL21" s="474">
        <v>150</v>
      </c>
      <c r="CM21" s="474">
        <v>150</v>
      </c>
      <c r="CN21" s="474">
        <v>250</v>
      </c>
      <c r="CO21" s="474">
        <v>60</v>
      </c>
      <c r="CP21" s="487">
        <v>400</v>
      </c>
      <c r="CQ21" s="487">
        <v>250</v>
      </c>
      <c r="CR21" s="487">
        <v>150</v>
      </c>
      <c r="CS21" s="487">
        <v>236.59</v>
      </c>
      <c r="CT21" s="487">
        <v>90</v>
      </c>
      <c r="CU21" s="487"/>
      <c r="CV21" s="487"/>
      <c r="CW21" s="494" t="s">
        <v>1791</v>
      </c>
      <c r="CX21" s="494"/>
      <c r="CY21" s="317"/>
      <c r="CZ21" s="317"/>
      <c r="DA21" s="317"/>
      <c r="DC21" s="216">
        <v>1</v>
      </c>
    </row>
    <row r="22" spans="2:107" ht="24" customHeight="1" thickBot="1">
      <c r="B22" s="3368" t="str">
        <f t="shared" si="13"/>
        <v>►</v>
      </c>
      <c r="C22" s="3366"/>
      <c r="D22" s="3105"/>
      <c r="E22" s="3106"/>
      <c r="F22" s="3139"/>
      <c r="G22" s="3108">
        <v>1</v>
      </c>
      <c r="H22" s="3113"/>
      <c r="J22" s="3368" t="str">
        <f t="shared" si="14"/>
        <v>►</v>
      </c>
      <c r="K22" s="3366"/>
      <c r="L22" s="3105"/>
      <c r="M22" s="3106"/>
      <c r="N22" s="3139"/>
      <c r="O22" s="3108">
        <v>1</v>
      </c>
      <c r="P22" s="3113"/>
      <c r="S22" s="196" t="s">
        <v>90</v>
      </c>
      <c r="T22" s="317"/>
      <c r="U22" s="3208">
        <f t="shared" si="9"/>
        <v>0</v>
      </c>
      <c r="V22" s="3206">
        <f>IF(AC23=0,0,AC22/AC23)</f>
        <v>0</v>
      </c>
      <c r="W22" s="3207">
        <f t="shared" si="15"/>
        <v>0</v>
      </c>
      <c r="X22" s="3203">
        <f>C22*AB13</f>
        <v>0</v>
      </c>
      <c r="Y22" s="3204">
        <f t="shared" si="16"/>
        <v>0</v>
      </c>
      <c r="Z22" s="3205">
        <f t="shared" si="16"/>
        <v>0</v>
      </c>
      <c r="AA22" s="3355">
        <f t="shared" si="11"/>
        <v>0</v>
      </c>
      <c r="AB22" s="3332">
        <f>IFERROR(INDEX(BD11:CV11, MATCH(D22, BD10:CV10, 0)) * C22*G22*Z13, 0) + IFERROR(INDEX(BD16:CV16, MATCH(D22, BD15:CV15, 0)) * C22*G22*Z13, 0)</f>
        <v>0</v>
      </c>
      <c r="AC22" s="3333">
        <f>ROUND(AB22 * AB13, IF(AB22 *AB13&gt;= 0.0001, 4, 6))</f>
        <v>0</v>
      </c>
      <c r="AE22" s="3217">
        <f t="shared" si="17"/>
        <v>0</v>
      </c>
      <c r="AF22" s="3215">
        <f>IF(AM23=0,0,AM22/AM23)</f>
        <v>0</v>
      </c>
      <c r="AG22" s="3216">
        <f t="shared" si="18"/>
        <v>0</v>
      </c>
      <c r="AH22" s="3212">
        <f>K22*AL13</f>
        <v>0</v>
      </c>
      <c r="AI22" s="3213">
        <f t="shared" si="19"/>
        <v>0</v>
      </c>
      <c r="AJ22" s="3214">
        <f t="shared" si="19"/>
        <v>0</v>
      </c>
      <c r="AK22" s="3354">
        <f t="shared" si="20"/>
        <v>0</v>
      </c>
      <c r="AL22" s="3329">
        <f>IFERROR(INDEX(BD11:CV11, MATCH(L22, BD10:CV10, 0)) * K22*O22*AJ13, 0) + IFERROR(INDEX(BD16:CV16, MATCH(L22, BD15:CV15, 0)) * K22*O22*AJ13, 0)</f>
        <v>0</v>
      </c>
      <c r="AM22" s="3330">
        <f>ROUND(AL22 * AL13, IF(AL22 * AL13 &gt;= 0.0001, 4, 6))</f>
        <v>0</v>
      </c>
      <c r="AP22" s="340"/>
      <c r="AQ22" s="327"/>
      <c r="AR22" s="327"/>
      <c r="AS22" s="544"/>
      <c r="AT22" s="472">
        <v>250</v>
      </c>
      <c r="AU22" s="472">
        <v>40</v>
      </c>
      <c r="AV22" s="472">
        <v>240</v>
      </c>
      <c r="AW22" s="472">
        <v>300</v>
      </c>
      <c r="AX22" s="541" t="s">
        <v>1924</v>
      </c>
      <c r="DC22" s="216">
        <v>1</v>
      </c>
    </row>
    <row r="23" spans="2:107" ht="24" customHeight="1" thickBot="1">
      <c r="B23" s="3209" t="s">
        <v>43</v>
      </c>
      <c r="C23" s="56" t="s">
        <v>733</v>
      </c>
      <c r="D23" s="44"/>
      <c r="E23" s="44"/>
      <c r="F23" s="44"/>
      <c r="G23" s="44"/>
      <c r="H23" s="3103"/>
      <c r="J23" s="3218" t="s">
        <v>43</v>
      </c>
      <c r="K23" s="56" t="s">
        <v>733</v>
      </c>
      <c r="L23" s="44"/>
      <c r="M23" s="44"/>
      <c r="N23" s="44"/>
      <c r="O23" s="44"/>
      <c r="P23" s="3103"/>
      <c r="S23" s="196" t="s">
        <v>91</v>
      </c>
      <c r="T23" s="317"/>
      <c r="U23" s="3152"/>
      <c r="V23" s="3322">
        <f>SUM(V16:V22)*10</f>
        <v>0</v>
      </c>
      <c r="W23" s="3144"/>
      <c r="X23" s="3144"/>
      <c r="Y23" s="3144"/>
      <c r="Z23" s="3144"/>
      <c r="AA23" s="3149">
        <f>SUM(AA16:AA22)</f>
        <v>0</v>
      </c>
      <c r="AB23" s="3145">
        <f>SUM(AB16:AB22)</f>
        <v>0</v>
      </c>
      <c r="AC23" s="3148">
        <f>SUM(AC16:AC22)</f>
        <v>0</v>
      </c>
      <c r="AE23" s="3152"/>
      <c r="AF23" s="3143" t="s">
        <v>604</v>
      </c>
      <c r="AG23" s="3144"/>
      <c r="AH23" s="3144"/>
      <c r="AI23" s="3144"/>
      <c r="AJ23" s="3144"/>
      <c r="AK23" s="3149">
        <f>SUM(AK16:AK22)</f>
        <v>0</v>
      </c>
      <c r="AL23" s="3145">
        <f>SUM(AL16:AL22)</f>
        <v>0</v>
      </c>
      <c r="AM23" s="3148">
        <f>SUM(AM16:AM22)</f>
        <v>0</v>
      </c>
      <c r="AO23" s="3679" t="s">
        <v>1293</v>
      </c>
      <c r="AP23" s="3680"/>
      <c r="AQ23" s="3681"/>
      <c r="AR23" s="327"/>
      <c r="AS23" s="25"/>
      <c r="AT23" s="5"/>
      <c r="AU23" s="5"/>
      <c r="AV23" s="5"/>
      <c r="AW23"/>
      <c r="AX23" s="100"/>
      <c r="BL23" s="13"/>
      <c r="CY23" s="317"/>
      <c r="DC23" s="216">
        <v>1</v>
      </c>
    </row>
    <row r="24" spans="2:107" ht="24" customHeight="1" thickBot="1">
      <c r="B24" s="187" t="str">
        <f t="shared" ref="B24:B35" si="22">IF(C24&lt;&gt;"","A","►")</f>
        <v>►</v>
      </c>
      <c r="C24" s="133"/>
      <c r="D24" s="345"/>
      <c r="E24" s="345"/>
      <c r="F24" s="345"/>
      <c r="G24" s="345"/>
      <c r="H24" s="238" t="s">
        <v>838</v>
      </c>
      <c r="J24" s="187" t="str">
        <f t="shared" ref="J24:J35" si="23">IF(K24&lt;&gt;"","A","►")</f>
        <v>►</v>
      </c>
      <c r="K24" s="133"/>
      <c r="L24" s="345"/>
      <c r="M24" s="345"/>
      <c r="N24" s="345"/>
      <c r="O24" s="345"/>
      <c r="P24" s="238" t="s">
        <v>838</v>
      </c>
      <c r="S24" s="305" t="s">
        <v>1280</v>
      </c>
      <c r="T24" s="317"/>
      <c r="AO24" s="3682"/>
      <c r="AP24" s="3683"/>
      <c r="AQ24" s="3684"/>
      <c r="AR24" s="327"/>
      <c r="AS24" s="3879" t="s">
        <v>5754</v>
      </c>
      <c r="AT24" s="3880"/>
      <c r="AU24" s="3880"/>
      <c r="AV24" s="3880"/>
      <c r="AW24" s="3880"/>
      <c r="AX24" s="3881"/>
      <c r="AZ24" s="99"/>
      <c r="BA24" s="5"/>
      <c r="BB24" s="5"/>
      <c r="BC24" s="5"/>
      <c r="BD24" s="5"/>
      <c r="BE24" s="5"/>
      <c r="BF24" s="5"/>
      <c r="BG24" s="5"/>
      <c r="BH24" s="5"/>
      <c r="BI24" s="5"/>
      <c r="BJ24" s="5"/>
      <c r="BK24" s="5"/>
      <c r="BL24" s="13"/>
      <c r="CY24" s="317"/>
      <c r="DC24" s="216">
        <v>1</v>
      </c>
    </row>
    <row r="25" spans="2:107" ht="24" customHeight="1" thickBot="1">
      <c r="B25" s="187" t="str">
        <f t="shared" si="22"/>
        <v>►</v>
      </c>
      <c r="C25" s="133"/>
      <c r="D25" s="345"/>
      <c r="E25" s="345"/>
      <c r="F25" s="345"/>
      <c r="G25" s="345"/>
      <c r="H25" s="239" t="s">
        <v>5853</v>
      </c>
      <c r="J25" s="187" t="str">
        <f t="shared" si="23"/>
        <v>►</v>
      </c>
      <c r="K25" s="133"/>
      <c r="L25" s="345"/>
      <c r="M25" s="345"/>
      <c r="N25" s="345"/>
      <c r="O25" s="345"/>
      <c r="P25" s="239" t="s">
        <v>5853</v>
      </c>
      <c r="S25" s="300" t="s">
        <v>1286</v>
      </c>
      <c r="T25" s="317"/>
      <c r="U25" s="3940" t="str">
        <f>E41</f>
        <v>2  Nom de votre recette</v>
      </c>
      <c r="V25" s="3941"/>
      <c r="W25" s="3944" t="str">
        <f>C41</f>
        <v>AVEC ALCOOL</v>
      </c>
      <c r="X25" s="3944"/>
      <c r="Y25" s="3153"/>
      <c r="Z25" s="3153"/>
      <c r="AA25" s="3140"/>
      <c r="AB25" s="3140"/>
      <c r="AC25" s="3141" t="s">
        <v>5402</v>
      </c>
      <c r="AE25" s="3945" t="str">
        <f>M41</f>
        <v>7 Nom de votre recette</v>
      </c>
      <c r="AF25" s="3946"/>
      <c r="AG25" s="3949" t="str">
        <f>W25</f>
        <v>AVEC ALCOOL</v>
      </c>
      <c r="AH25" s="3949"/>
      <c r="AI25" s="3153"/>
      <c r="AJ25" s="3153"/>
      <c r="AK25" s="3140"/>
      <c r="AL25" s="3140"/>
      <c r="AM25" s="3141" t="s">
        <v>5402</v>
      </c>
      <c r="AO25" s="305" t="s">
        <v>1280</v>
      </c>
      <c r="AP25" s="246" t="s">
        <v>1274</v>
      </c>
      <c r="AQ25" s="327"/>
      <c r="AR25" s="327"/>
      <c r="AS25" s="3299" t="s">
        <v>5755</v>
      </c>
      <c r="AX25" s="334"/>
      <c r="AZ25" s="99"/>
      <c r="BA25" s="5"/>
      <c r="BB25" s="5"/>
      <c r="BC25" s="5"/>
      <c r="BD25" s="5"/>
      <c r="BE25" s="5"/>
      <c r="BF25" s="5"/>
      <c r="BG25" s="5"/>
      <c r="BH25" s="5"/>
      <c r="BI25" s="5"/>
      <c r="BJ25" s="5"/>
      <c r="BK25" s="5"/>
      <c r="BL25" s="13"/>
      <c r="CY25" s="317"/>
      <c r="DC25" s="216">
        <v>1</v>
      </c>
    </row>
    <row r="26" spans="2:107" ht="24" customHeight="1">
      <c r="B26" s="187" t="str">
        <f t="shared" si="22"/>
        <v>►</v>
      </c>
      <c r="C26" s="133"/>
      <c r="D26" s="345"/>
      <c r="E26" s="345"/>
      <c r="F26" s="345"/>
      <c r="G26" s="345"/>
      <c r="H26" s="239" t="s">
        <v>5854</v>
      </c>
      <c r="J26" s="187" t="str">
        <f t="shared" si="23"/>
        <v>►</v>
      </c>
      <c r="K26" s="133"/>
      <c r="L26" s="345"/>
      <c r="M26" s="345"/>
      <c r="N26" s="345"/>
      <c r="O26" s="345"/>
      <c r="P26" s="239" t="s">
        <v>5854</v>
      </c>
      <c r="S26" s="300" t="s">
        <v>1291</v>
      </c>
      <c r="T26" s="317"/>
      <c r="U26" s="3942"/>
      <c r="V26" s="3943"/>
      <c r="W26" s="3950" t="str">
        <f>C42</f>
        <v>LONG DRINK</v>
      </c>
      <c r="X26" s="3950"/>
      <c r="Y26" s="327"/>
      <c r="Z26" s="244" t="s">
        <v>5814</v>
      </c>
      <c r="AA26" s="250">
        <v>1</v>
      </c>
      <c r="AB26" s="3160" t="s">
        <v>5779</v>
      </c>
      <c r="AC26" s="331">
        <f>IFERROR(INDEX($BD$11:$CV$11, MATCH(AB26, $BD$10:$CV$10, 0)), 0) + IFERROR(INDEX($BD$16:$CV$16, MATCH(AB26, $BD$15:$CV$15, 0)), 0)</f>
        <v>0.24</v>
      </c>
      <c r="AE26" s="3947"/>
      <c r="AF26" s="3948"/>
      <c r="AG26" s="3961" t="str">
        <f>K42</f>
        <v>LONG DRINK</v>
      </c>
      <c r="AH26" s="3961"/>
      <c r="AI26" s="327"/>
      <c r="AJ26" s="244" t="s">
        <v>5814</v>
      </c>
      <c r="AK26" s="250">
        <v>1</v>
      </c>
      <c r="AL26" s="3160" t="s">
        <v>5785</v>
      </c>
      <c r="AM26" s="331">
        <f>IFERROR(INDEX($BD$11:$CV$11, MATCH(AL26, $BD$10:$CV$10, 0)), 0) + IFERROR(INDEX($BD$16:$CV$16, MATCH(AL26, $BD$15:$CV$15, 0)), 0)</f>
        <v>0.09</v>
      </c>
      <c r="AO26" s="300" t="s">
        <v>1286</v>
      </c>
      <c r="AP26" s="246" t="s">
        <v>1289</v>
      </c>
      <c r="AQ26" s="327"/>
      <c r="AR26" s="327"/>
      <c r="AS26" s="3814" t="s">
        <v>1046</v>
      </c>
      <c r="AT26" s="3815"/>
      <c r="AU26" s="3775" t="s">
        <v>5756</v>
      </c>
      <c r="AV26" s="3775"/>
      <c r="AW26" s="3775"/>
      <c r="AX26" s="3776"/>
      <c r="AZ26" s="3125" t="s">
        <v>5</v>
      </c>
      <c r="BA26" s="18"/>
      <c r="BB26" s="19"/>
      <c r="BC26" s="19"/>
      <c r="BD26" s="19"/>
      <c r="BE26" s="19"/>
      <c r="BF26" s="19"/>
      <c r="BG26" s="19"/>
      <c r="BH26" s="19"/>
      <c r="BI26" s="19"/>
      <c r="BJ26" s="19"/>
      <c r="BK26" s="19"/>
      <c r="BL26" s="13"/>
      <c r="BQ26" s="2711" t="s">
        <v>1269</v>
      </c>
      <c r="BR26" s="311" t="s">
        <v>482</v>
      </c>
      <c r="BS26" s="19"/>
      <c r="BT26" s="19"/>
      <c r="BU26" s="19"/>
      <c r="BV26" s="19"/>
      <c r="BW26" s="19"/>
      <c r="CY26" s="317"/>
      <c r="DC26" s="216">
        <v>1</v>
      </c>
    </row>
    <row r="27" spans="2:107" ht="24" customHeight="1">
      <c r="B27" s="187" t="str">
        <f t="shared" si="22"/>
        <v>►</v>
      </c>
      <c r="C27" s="133"/>
      <c r="D27" s="345"/>
      <c r="E27" s="345"/>
      <c r="F27" s="345"/>
      <c r="G27" s="345"/>
      <c r="H27" s="239" t="s">
        <v>5855</v>
      </c>
      <c r="J27" s="187" t="str">
        <f t="shared" si="23"/>
        <v>►</v>
      </c>
      <c r="K27" s="133"/>
      <c r="L27" s="345"/>
      <c r="M27" s="345"/>
      <c r="N27" s="345"/>
      <c r="O27" s="345"/>
      <c r="P27" s="239" t="s">
        <v>5855</v>
      </c>
      <c r="S27" s="3314" t="s">
        <v>5806</v>
      </c>
      <c r="T27" s="317"/>
      <c r="U27" s="3891" t="s">
        <v>837</v>
      </c>
      <c r="V27" s="3892"/>
      <c r="W27" s="3892"/>
      <c r="X27" s="3892"/>
      <c r="Y27" s="327"/>
      <c r="Z27" s="245" t="str">
        <f>"Volume "&amp; AB26</f>
        <v>Volume Highball(s)</v>
      </c>
      <c r="AA27" s="252">
        <v>150</v>
      </c>
      <c r="AB27" s="2834" t="s">
        <v>79</v>
      </c>
      <c r="AC27" s="331">
        <f>IFERROR(INDEX(BD11:CV11, MATCH(AB27, BD10:CV10, 0)) * AA27, 0) + IFERROR(INDEX(BD16:CV16, MATCH(AB27, BD15:CV15, 0)) * AA27, 0)</f>
        <v>0.15</v>
      </c>
      <c r="AE27" s="3891" t="s">
        <v>837</v>
      </c>
      <c r="AF27" s="3892"/>
      <c r="AG27" s="3892"/>
      <c r="AH27" s="3892"/>
      <c r="AI27" s="327"/>
      <c r="AJ27" s="245" t="str">
        <f>"Volume "&amp; AL26</f>
        <v>Volume Martini(s)</v>
      </c>
      <c r="AK27" s="252">
        <v>150</v>
      </c>
      <c r="AL27" s="2834" t="s">
        <v>79</v>
      </c>
      <c r="AM27" s="331">
        <f>IFERROR(INDEX(BD11:CV11, MATCH(AL27, BD10:CV10, 0)) * AK27, 0) + IFERROR(INDEX(BD16:CV16, MATCH(AL27, BD15:CV15, 0)) * AK27, 0)</f>
        <v>0.15</v>
      </c>
      <c r="AO27" s="300" t="s">
        <v>1291</v>
      </c>
      <c r="AP27" s="246" t="s">
        <v>1292</v>
      </c>
      <c r="AQ27" s="327"/>
      <c r="AR27" s="327"/>
      <c r="AS27" s="3779" t="s">
        <v>320</v>
      </c>
      <c r="AT27" s="3780"/>
      <c r="AU27" s="3777"/>
      <c r="AV27" s="3777"/>
      <c r="AW27" s="3777"/>
      <c r="AX27" s="3778"/>
      <c r="AZ27" s="39" t="s">
        <v>10</v>
      </c>
      <c r="BA27" s="29"/>
      <c r="BB27" s="19"/>
      <c r="BC27" s="19"/>
      <c r="BD27" s="19"/>
      <c r="BE27" s="19"/>
      <c r="BF27" s="19"/>
      <c r="BG27" s="19"/>
      <c r="BH27" s="19"/>
      <c r="BI27" s="19"/>
      <c r="BJ27" s="19"/>
      <c r="BK27" s="19"/>
      <c r="BL27" s="13"/>
      <c r="CY27" s="317"/>
      <c r="DC27" s="216">
        <v>1</v>
      </c>
    </row>
    <row r="28" spans="2:107" ht="24" customHeight="1">
      <c r="B28" s="187" t="str">
        <f t="shared" si="22"/>
        <v>►</v>
      </c>
      <c r="C28" s="133"/>
      <c r="D28" s="345"/>
      <c r="E28" s="345"/>
      <c r="F28" s="345"/>
      <c r="G28" s="345"/>
      <c r="H28" s="239" t="s">
        <v>5856</v>
      </c>
      <c r="J28" s="187" t="str">
        <f t="shared" si="23"/>
        <v>►</v>
      </c>
      <c r="K28" s="133"/>
      <c r="L28" s="345"/>
      <c r="M28" s="345"/>
      <c r="N28" s="345"/>
      <c r="O28" s="345"/>
      <c r="P28" s="239" t="s">
        <v>5856</v>
      </c>
      <c r="S28" s="3166" t="s">
        <v>743</v>
      </c>
      <c r="T28" s="317"/>
      <c r="U28" s="3891"/>
      <c r="V28" s="3892"/>
      <c r="W28" s="3892"/>
      <c r="X28" s="3892"/>
      <c r="Y28" s="3325" t="s">
        <v>1028</v>
      </c>
      <c r="Z28" s="500">
        <f>IFERROR(INDEX(BD11:CS11,MATCH(F44,BD10:CS10,0))*E44,0)+IFERROR(INDEX(BD16:CS16,MATCH(F44,BD15:CS15,0))*E44,0)</f>
        <v>0.12</v>
      </c>
      <c r="AA28" s="3369">
        <f>AC27*AA26</f>
        <v>0.15</v>
      </c>
      <c r="AB28" s="302">
        <f>IFERROR(AA28/Z28,0)</f>
        <v>1.25</v>
      </c>
      <c r="AC28" s="545"/>
      <c r="AE28" s="3891"/>
      <c r="AF28" s="3892"/>
      <c r="AG28" s="3892"/>
      <c r="AH28" s="3892"/>
      <c r="AI28" s="3325" t="s">
        <v>1028</v>
      </c>
      <c r="AJ28" s="500">
        <f>IFERROR(INDEX(BD11:CS11,MATCH(N44,BD10:CS10,0))*M44,0)+IFERROR(INDEX(BD16:CS16,MATCH(N44,BD15:CS15,0))*M44,0)</f>
        <v>0.12</v>
      </c>
      <c r="AK28" s="3369">
        <f>AM27*AK26</f>
        <v>0.15</v>
      </c>
      <c r="AL28" s="302">
        <f>IFERROR(AK28/AJ28,0)</f>
        <v>1.25</v>
      </c>
      <c r="AM28" s="545"/>
      <c r="AP28" s="317"/>
      <c r="AS28" s="3811" t="s">
        <v>839</v>
      </c>
      <c r="AT28" s="3691"/>
      <c r="AU28" s="3300" t="s">
        <v>5757</v>
      </c>
      <c r="AV28" s="428"/>
      <c r="AW28" s="101"/>
      <c r="AX28" s="3301"/>
      <c r="AZ28" s="67" t="s">
        <v>18</v>
      </c>
      <c r="BA28" s="29"/>
      <c r="BB28" s="19"/>
      <c r="BC28" s="19"/>
      <c r="BD28" s="19"/>
      <c r="BE28" s="19"/>
      <c r="BF28" s="19"/>
      <c r="BG28" s="19"/>
      <c r="BH28" s="19"/>
      <c r="BI28" s="19"/>
      <c r="BJ28" s="19"/>
      <c r="BK28" s="19"/>
      <c r="BL28" s="13"/>
      <c r="BQ28" s="2711" t="s">
        <v>1269</v>
      </c>
      <c r="BR28" s="311" t="s">
        <v>485</v>
      </c>
      <c r="BS28" s="19"/>
      <c r="BT28" s="19"/>
      <c r="BU28" s="19"/>
      <c r="BV28" s="19"/>
      <c r="BW28" s="19"/>
      <c r="CY28" s="317"/>
      <c r="DC28" s="216">
        <v>1</v>
      </c>
    </row>
    <row r="29" spans="2:107" ht="24" customHeight="1">
      <c r="B29" s="187" t="str">
        <f t="shared" si="22"/>
        <v>►</v>
      </c>
      <c r="C29" s="133"/>
      <c r="D29" s="345"/>
      <c r="E29" s="345"/>
      <c r="F29" s="345"/>
      <c r="G29" s="345"/>
      <c r="H29" s="239" t="s">
        <v>5857</v>
      </c>
      <c r="J29" s="187" t="str">
        <f t="shared" si="23"/>
        <v>►</v>
      </c>
      <c r="K29" s="133"/>
      <c r="L29" s="345"/>
      <c r="M29" s="345"/>
      <c r="N29" s="345"/>
      <c r="O29" s="345"/>
      <c r="P29" s="239" t="s">
        <v>5857</v>
      </c>
      <c r="S29" s="3166" t="s">
        <v>5807</v>
      </c>
      <c r="T29" s="317"/>
      <c r="U29" s="3891"/>
      <c r="V29" s="3892"/>
      <c r="W29" s="3892"/>
      <c r="X29" s="3892"/>
      <c r="Y29" s="3324">
        <f>IFERROR(ROUND(AA38/AC38/100,2),0)</f>
        <v>0</v>
      </c>
      <c r="Z29" s="3323" t="str">
        <f>IF(AC38&gt;=AA28,"","compléter avec")</f>
        <v>compléter avec</v>
      </c>
      <c r="AA29" s="3327" t="str">
        <f>IF(AC38&gt;AA28,"",ROUND((AA28-AC38)*1000,1)&amp;" ml")</f>
        <v>150 ml</v>
      </c>
      <c r="AB29" s="3328" t="str">
        <f>IF(AC38&gt;AA28,"",ROUND((AA28-AC38)*100,2)&amp;" cl")</f>
        <v>15 cl</v>
      </c>
      <c r="AC29" s="3326" t="str">
        <f>IF(AC38&gt;AA28,"",ROUND(AA28-AC38,3)&amp;" L")</f>
        <v>0.15 L</v>
      </c>
      <c r="AE29" s="3891"/>
      <c r="AF29" s="3892"/>
      <c r="AG29" s="3892"/>
      <c r="AH29" s="3892"/>
      <c r="AI29" s="3324">
        <f>IFERROR(ROUND(AK38/AM38/100,2),0)</f>
        <v>0</v>
      </c>
      <c r="AJ29" s="500"/>
      <c r="AL29" s="302"/>
      <c r="AM29" s="545"/>
      <c r="AO29" s="2832" t="s">
        <v>69</v>
      </c>
      <c r="AP29" s="317"/>
      <c r="AS29" s="3811" t="s">
        <v>1044</v>
      </c>
      <c r="AT29" s="3691"/>
      <c r="AU29" s="3300" t="s">
        <v>5758</v>
      </c>
      <c r="AV29" s="428"/>
      <c r="AW29" s="101"/>
      <c r="AX29" s="3301"/>
      <c r="AZ29" s="67"/>
      <c r="BA29" s="29"/>
      <c r="BB29" s="19"/>
      <c r="BC29" s="19"/>
      <c r="BD29" s="19"/>
      <c r="BE29" s="19"/>
      <c r="BF29" s="19"/>
      <c r="BG29" s="19"/>
      <c r="BH29" s="19"/>
      <c r="BI29" s="19"/>
      <c r="BJ29" s="19"/>
      <c r="BK29" s="19"/>
      <c r="BL29" s="13"/>
      <c r="BQ29" s="2711"/>
      <c r="BR29" s="311"/>
      <c r="BS29" s="19"/>
      <c r="BT29" s="19"/>
      <c r="BU29" s="19"/>
      <c r="BV29" s="19"/>
      <c r="BW29" s="19"/>
      <c r="CY29" s="317"/>
      <c r="DC29" s="216">
        <v>1</v>
      </c>
    </row>
    <row r="30" spans="2:107" ht="24" customHeight="1">
      <c r="B30" s="187" t="str">
        <f t="shared" si="22"/>
        <v>►</v>
      </c>
      <c r="C30" s="133"/>
      <c r="D30" s="345"/>
      <c r="E30" s="345"/>
      <c r="F30" s="345"/>
      <c r="G30" s="345"/>
      <c r="H30" s="239" t="s">
        <v>5858</v>
      </c>
      <c r="J30" s="187" t="str">
        <f t="shared" si="23"/>
        <v>►</v>
      </c>
      <c r="K30" s="133"/>
      <c r="L30" s="345"/>
      <c r="M30" s="345"/>
      <c r="N30" s="345"/>
      <c r="O30" s="345"/>
      <c r="P30" s="239" t="s">
        <v>5858</v>
      </c>
      <c r="S30" s="3166" t="s">
        <v>5808</v>
      </c>
      <c r="T30" s="317"/>
      <c r="U30" s="3158" t="s">
        <v>1297</v>
      </c>
      <c r="V30" s="3142" t="s">
        <v>1886</v>
      </c>
      <c r="W30" s="3142"/>
      <c r="X30" s="3142"/>
      <c r="Y30" s="3142"/>
      <c r="Z30" s="3142" t="s">
        <v>1281</v>
      </c>
      <c r="AA30" s="3147" t="s">
        <v>1028</v>
      </c>
      <c r="AB30" s="3150" t="s">
        <v>5748</v>
      </c>
      <c r="AC30" s="3176" t="s">
        <v>5749</v>
      </c>
      <c r="AE30" s="3158" t="s">
        <v>1297</v>
      </c>
      <c r="AF30" s="3142" t="s">
        <v>1886</v>
      </c>
      <c r="AG30" s="3142"/>
      <c r="AH30" s="3142"/>
      <c r="AI30" s="3142"/>
      <c r="AJ30" s="3142" t="s">
        <v>1281</v>
      </c>
      <c r="AK30" s="3147" t="s">
        <v>1028</v>
      </c>
      <c r="AL30" s="3150" t="s">
        <v>5748</v>
      </c>
      <c r="AM30" s="3176" t="s">
        <v>5749</v>
      </c>
      <c r="AN30" s="44"/>
      <c r="AO30" s="2833" t="s">
        <v>377</v>
      </c>
      <c r="AP30" s="317"/>
      <c r="AS30" s="3812" t="s">
        <v>5761</v>
      </c>
      <c r="AT30" s="3813"/>
      <c r="AU30" s="407"/>
      <c r="AV30" s="321" t="s">
        <v>827</v>
      </c>
      <c r="AW30" s="101"/>
      <c r="AX30" s="3301"/>
      <c r="AZ30" s="39" t="s">
        <v>26</v>
      </c>
      <c r="BA30" s="29"/>
      <c r="BB30" s="19"/>
      <c r="BC30" s="19"/>
      <c r="BD30" s="19"/>
      <c r="BE30" s="19"/>
      <c r="BF30" s="19"/>
      <c r="BG30" s="19"/>
      <c r="BH30" s="19"/>
      <c r="BI30" s="19"/>
      <c r="BJ30" s="19"/>
      <c r="BK30" s="19"/>
      <c r="BL30" s="13"/>
      <c r="CY30" s="317"/>
      <c r="DC30" s="216">
        <v>1</v>
      </c>
    </row>
    <row r="31" spans="2:107" ht="24" customHeight="1">
      <c r="B31" s="187" t="str">
        <f t="shared" si="22"/>
        <v>►</v>
      </c>
      <c r="C31" s="133"/>
      <c r="D31" s="345"/>
      <c r="E31" s="345"/>
      <c r="F31" s="345"/>
      <c r="G31" s="345"/>
      <c r="H31" s="239" t="s">
        <v>5859</v>
      </c>
      <c r="J31" s="187" t="str">
        <f t="shared" si="23"/>
        <v>►</v>
      </c>
      <c r="K31" s="133"/>
      <c r="L31" s="345"/>
      <c r="M31" s="345"/>
      <c r="N31" s="345"/>
      <c r="O31" s="345"/>
      <c r="P31" s="239" t="s">
        <v>5859</v>
      </c>
      <c r="S31" s="3166" t="s">
        <v>225</v>
      </c>
      <c r="T31" s="317"/>
      <c r="U31" s="3285">
        <f t="shared" ref="U31:U37" si="24">H47</f>
        <v>0</v>
      </c>
      <c r="V31" s="3286">
        <f>IF(AC38=0,0,AC31/AC38)</f>
        <v>0</v>
      </c>
      <c r="W31" s="3287">
        <f t="shared" ref="W31:W37" si="25">IF(AC31=0,0,IF(OR(D47="Kg",D47="g",D47="demi(s)",D47="quart(s)"),IF(ROUND(AC31,3)&gt;=1,ROUND(AC31,3)&amp;" Kg",ROUND(AC31*1000,0)&amp;" g"),IF(D47="demi(s)",ROUND(AC31*0.5,0)&amp;" demi(s)",IF(D47="quart(s)",ROUND(AC31*0.25,0)&amp;" quart(s)",IF(ROUND(AC31,3)&gt;=1,ROUND(AC31,3)&amp;" L",ROUND(AC31*100,0)&amp;" cl")))))</f>
        <v>0</v>
      </c>
      <c r="X31" s="3288">
        <f>C47*AB13</f>
        <v>0</v>
      </c>
      <c r="Y31" s="3289">
        <f t="shared" ref="Y31:Z37" si="26">D47</f>
        <v>0</v>
      </c>
      <c r="Z31" s="3290">
        <f t="shared" si="26"/>
        <v>0</v>
      </c>
      <c r="AA31" s="3358">
        <f t="shared" ref="AA31:AA37" si="27">AC31*F47</f>
        <v>0</v>
      </c>
      <c r="AB31" s="3348">
        <f>IFERROR(INDEX(BD11:CV11, MATCH(D47, BD10:CV10, 0)) * C47*G47*Z28, 0) + IFERROR(INDEX(BD16:CV16, MATCH(D47, BD15:CV15, 0)) * C47*G47*Z28, 0)</f>
        <v>0</v>
      </c>
      <c r="AC31" s="3349">
        <f>ROUND(AB31 * AB28, IF(AB31 *AB28&gt;= 0.0001, 4, 6))</f>
        <v>0</v>
      </c>
      <c r="AE31" s="3222">
        <f t="shared" ref="AE31:AE37" si="28">P47</f>
        <v>0</v>
      </c>
      <c r="AF31" s="3223">
        <f>IF(AM38=0,0,AM31/AM38)</f>
        <v>0</v>
      </c>
      <c r="AG31" s="3224">
        <f t="shared" ref="AG31:AG37" si="29">IF(AM31=0,0,IF(OR(L47="Kg",N47="g",L47="demi(s)",L47="quart(s)"),IF(ROUND(AM31,3)&gt;=1,ROUND(AM31,3)&amp;" Kg",ROUND(AM31*1000,0)&amp;" g"),IF(L47="demi(s)",ROUND(AM31*0.5,0)&amp;" demi(s)",IF(L47="quart(s)",ROUND(AM31*0.25,0)&amp;" quart(s)",IF(ROUND(AM31,3)&gt;=1,ROUND(AM31,3)&amp;" L",ROUND(AM31*100,0)&amp;" cl")))))</f>
        <v>0</v>
      </c>
      <c r="AH31" s="3225">
        <f>K47*AL13</f>
        <v>0</v>
      </c>
      <c r="AI31" s="3226">
        <f t="shared" ref="AI31:AJ37" si="30">L47</f>
        <v>0</v>
      </c>
      <c r="AJ31" s="3227">
        <f t="shared" si="30"/>
        <v>0</v>
      </c>
      <c r="AK31" s="3357">
        <f t="shared" ref="AK31:AK37" si="31">AM31*N47</f>
        <v>0</v>
      </c>
      <c r="AL31" s="3346">
        <f>IFERROR(INDEX(BD11:CV11, MATCH(L47, BD10:CV10, 0)) * K47*O47*AJ28, 0) + IFERROR(INDEX(BD16:CV16, MATCH(L47, BD15:CV15, 0)) * K47*O47*AJ28, 0)</f>
        <v>0</v>
      </c>
      <c r="AM31" s="3347">
        <f>ROUND(AL31 * AL28, IF(AL31 * AL28 &gt;= 0.0001, 4, 6))</f>
        <v>0</v>
      </c>
      <c r="AN31" s="44"/>
      <c r="AO31" s="3092" t="s">
        <v>68</v>
      </c>
      <c r="AS31" s="546" t="s">
        <v>5813</v>
      </c>
      <c r="AT31" s="407"/>
      <c r="AU31" s="407"/>
      <c r="AV31" s="407"/>
      <c r="AW31" s="327"/>
      <c r="AX31" s="545"/>
      <c r="AZ31" s="39"/>
      <c r="BA31" s="39" t="s">
        <v>35</v>
      </c>
      <c r="BB31" s="19"/>
      <c r="BC31" s="19"/>
      <c r="BD31" s="19"/>
      <c r="BE31" s="19"/>
      <c r="BF31" s="19"/>
      <c r="BG31" s="19"/>
      <c r="BH31" s="19"/>
      <c r="BI31" s="19"/>
      <c r="BJ31" s="19"/>
      <c r="BK31" s="19"/>
      <c r="BL31" s="13"/>
      <c r="BQ31" s="2711" t="s">
        <v>1269</v>
      </c>
      <c r="BR31" s="311" t="s">
        <v>489</v>
      </c>
      <c r="BS31" s="19"/>
      <c r="BT31" s="19"/>
      <c r="BU31" s="19"/>
      <c r="BV31" s="19"/>
      <c r="BW31" s="19"/>
      <c r="CY31" s="317"/>
      <c r="DC31" s="216">
        <v>1</v>
      </c>
    </row>
    <row r="32" spans="2:107" ht="24" customHeight="1">
      <c r="B32" s="187" t="str">
        <f t="shared" si="22"/>
        <v>►</v>
      </c>
      <c r="C32" s="133"/>
      <c r="D32" s="345"/>
      <c r="E32" s="345"/>
      <c r="F32" s="345"/>
      <c r="G32" s="345"/>
      <c r="H32" s="239"/>
      <c r="J32" s="187" t="str">
        <f t="shared" si="23"/>
        <v>►</v>
      </c>
      <c r="K32" s="133"/>
      <c r="L32" s="345"/>
      <c r="M32" s="345"/>
      <c r="N32" s="345"/>
      <c r="O32" s="345"/>
      <c r="P32" s="239"/>
      <c r="S32" s="3314" t="s">
        <v>724</v>
      </c>
      <c r="T32" s="317"/>
      <c r="U32" s="3154">
        <f t="shared" si="24"/>
        <v>0</v>
      </c>
      <c r="V32" s="3155">
        <f>IF(AC38=0,0,AC32/AC38)</f>
        <v>0</v>
      </c>
      <c r="W32" s="241">
        <f t="shared" si="25"/>
        <v>0</v>
      </c>
      <c r="X32" s="253">
        <f>C48*AB13</f>
        <v>0</v>
      </c>
      <c r="Y32" s="3159">
        <f t="shared" si="26"/>
        <v>0</v>
      </c>
      <c r="Z32" s="339">
        <f t="shared" si="26"/>
        <v>0</v>
      </c>
      <c r="AA32" s="3356">
        <f t="shared" si="27"/>
        <v>0</v>
      </c>
      <c r="AB32" s="3151">
        <f>IFERROR(INDEX(BD11:CV11, MATCH(D48, BD10:CV10, 0)) * C48*G48*Z28, 0) + IFERROR(INDEX(BD16:CV16, MATCH(D48, BD15:CV15, 0)) * C48*G48*Z28, 0)</f>
        <v>0</v>
      </c>
      <c r="AC32" s="3331">
        <f>ROUND(AB32 * AB28, IF(AB32 *AB28&gt;= 0.0001, 4, 6))</f>
        <v>0</v>
      </c>
      <c r="AE32" s="3154">
        <f t="shared" si="28"/>
        <v>0</v>
      </c>
      <c r="AF32" s="3155">
        <f>IF(AM38=0,0,AM32/AM38)</f>
        <v>0</v>
      </c>
      <c r="AG32" s="241">
        <f t="shared" si="29"/>
        <v>0</v>
      </c>
      <c r="AH32" s="253">
        <f>K48*AL13</f>
        <v>0</v>
      </c>
      <c r="AI32" s="3159">
        <f t="shared" si="30"/>
        <v>0</v>
      </c>
      <c r="AJ32" s="339">
        <f t="shared" si="30"/>
        <v>0</v>
      </c>
      <c r="AK32" s="3356">
        <f t="shared" si="31"/>
        <v>0</v>
      </c>
      <c r="AL32" s="3151">
        <f>IFERROR(INDEX(BD11:CV11, MATCH(L48, BD10:CV10, 0)) * K48*O48*AJ28, 0) + IFERROR(INDEX(BD16:CV16, MATCH(L48, BD15:CV15, 0)) * K48*O48*AJ28, 0)</f>
        <v>0</v>
      </c>
      <c r="AM32" s="3331">
        <f>ROUND(AL32 * AL28, IF(AL32 * AL28 &gt;= 0.0001, 4, 6))</f>
        <v>0</v>
      </c>
      <c r="AN32" s="44"/>
      <c r="AO32" s="2834" t="s">
        <v>70</v>
      </c>
      <c r="AS32" s="406"/>
      <c r="AT32" s="3302" t="s">
        <v>5759</v>
      </c>
      <c r="AU32" s="466"/>
      <c r="AV32" s="466" t="s">
        <v>5760</v>
      </c>
      <c r="AW32" s="327"/>
      <c r="AX32" s="545"/>
      <c r="AZ32" s="39" t="s">
        <v>47</v>
      </c>
      <c r="BA32" s="29"/>
      <c r="BB32" s="19"/>
      <c r="BC32" s="19"/>
      <c r="BD32" s="19"/>
      <c r="BE32" s="19"/>
      <c r="BF32" s="19"/>
      <c r="BG32" s="19"/>
      <c r="BH32" s="19"/>
      <c r="BI32" s="19"/>
      <c r="BJ32" s="19"/>
      <c r="BK32" s="19"/>
      <c r="BL32" s="13"/>
      <c r="CY32" s="317"/>
      <c r="DC32" s="216">
        <v>1</v>
      </c>
    </row>
    <row r="33" spans="2:107" ht="24" customHeight="1">
      <c r="B33" s="187" t="str">
        <f t="shared" si="22"/>
        <v>►</v>
      </c>
      <c r="C33" s="133"/>
      <c r="D33" s="345"/>
      <c r="E33" s="345"/>
      <c r="F33" s="345"/>
      <c r="G33" s="345"/>
      <c r="H33" s="239"/>
      <c r="J33" s="187" t="str">
        <f t="shared" si="23"/>
        <v>►</v>
      </c>
      <c r="K33" s="133"/>
      <c r="L33" s="345"/>
      <c r="M33" s="345"/>
      <c r="N33" s="345"/>
      <c r="O33" s="345"/>
      <c r="P33" s="239"/>
      <c r="S33" s="3314" t="s">
        <v>5809</v>
      </c>
      <c r="T33" s="317"/>
      <c r="U33" s="3285">
        <f t="shared" si="24"/>
        <v>0</v>
      </c>
      <c r="V33" s="3286">
        <f>IF(AC38=0,0,AC33/AC38)</f>
        <v>0</v>
      </c>
      <c r="W33" s="3287">
        <f t="shared" si="25"/>
        <v>0</v>
      </c>
      <c r="X33" s="3288">
        <f>C49*AB13</f>
        <v>0</v>
      </c>
      <c r="Y33" s="3289">
        <f t="shared" si="26"/>
        <v>0</v>
      </c>
      <c r="Z33" s="3290">
        <f t="shared" si="26"/>
        <v>0</v>
      </c>
      <c r="AA33" s="3358">
        <f t="shared" si="27"/>
        <v>0</v>
      </c>
      <c r="AB33" s="3348">
        <f>IFERROR(INDEX(BD11:CV11, MATCH(D49, BD10:CV10, 0)) * C49*G49*Z28, 0) + IFERROR(INDEX(BD16:CV16, MATCH(D49, BD15:CV15, 0)) * C49*G49*Z28, 0)</f>
        <v>0</v>
      </c>
      <c r="AC33" s="3349">
        <f>ROUND(AB33 * AB28, IF(AB33 *AB28&gt;= 0.0001, 4, 6))</f>
        <v>0</v>
      </c>
      <c r="AE33" s="3222">
        <f t="shared" si="28"/>
        <v>0</v>
      </c>
      <c r="AF33" s="3223">
        <f>IF(AM38=0,0,AM33/AM38)</f>
        <v>0</v>
      </c>
      <c r="AG33" s="3224">
        <f t="shared" si="29"/>
        <v>0</v>
      </c>
      <c r="AH33" s="3225">
        <f>K49*AL13</f>
        <v>0</v>
      </c>
      <c r="AI33" s="3226">
        <f t="shared" si="30"/>
        <v>0</v>
      </c>
      <c r="AJ33" s="3227">
        <f t="shared" si="30"/>
        <v>0</v>
      </c>
      <c r="AK33" s="3357">
        <f t="shared" si="31"/>
        <v>0</v>
      </c>
      <c r="AL33" s="3346">
        <f>IFERROR(INDEX(BD11:CV11, MATCH(L49, BD10:CV10, 0)) * K49*O49*AJ28, 0) + IFERROR(INDEX(BD16:CV16, MATCH(L49, BD15:CV15, 0)) * K49*O49*AJ28, 0)</f>
        <v>0</v>
      </c>
      <c r="AM33" s="3347">
        <f>ROUND(AL33 * AL28, IF(AL33 * AL28 &gt;= 0.0001, 4, 6))</f>
        <v>0</v>
      </c>
      <c r="AN33" s="44"/>
      <c r="AO33" s="2834" t="s">
        <v>77</v>
      </c>
      <c r="AS33" s="3097">
        <v>1</v>
      </c>
      <c r="AT33" s="3160" t="s">
        <v>5804</v>
      </c>
      <c r="AU33" s="3094">
        <v>120</v>
      </c>
      <c r="AV33" s="2834" t="s">
        <v>79</v>
      </c>
      <c r="AW33" s="246"/>
      <c r="AX33" s="3303" t="s">
        <v>5763</v>
      </c>
      <c r="AZ33" s="39"/>
      <c r="BA33" s="29" t="s">
        <v>50</v>
      </c>
      <c r="BB33" s="19"/>
      <c r="BC33" s="19"/>
      <c r="BD33" s="19"/>
      <c r="BE33" s="19"/>
      <c r="BF33" s="19"/>
      <c r="BG33" s="19"/>
      <c r="BH33" s="19"/>
      <c r="BI33" s="19"/>
      <c r="BJ33" s="19"/>
      <c r="BK33" s="19"/>
      <c r="BL33" s="13"/>
      <c r="BQ33" s="2711" t="s">
        <v>1269</v>
      </c>
      <c r="BR33" s="311" t="s">
        <v>491</v>
      </c>
      <c r="BS33" s="19"/>
      <c r="BT33" s="19"/>
      <c r="BU33" s="19"/>
      <c r="BV33" s="19"/>
      <c r="BW33" s="19"/>
      <c r="CY33" s="317"/>
      <c r="DC33" s="216">
        <v>1</v>
      </c>
    </row>
    <row r="34" spans="2:107" ht="24" customHeight="1">
      <c r="B34" s="187" t="str">
        <f t="shared" si="22"/>
        <v>►</v>
      </c>
      <c r="C34" s="133"/>
      <c r="D34" s="345"/>
      <c r="E34" s="345"/>
      <c r="F34" s="345"/>
      <c r="G34" s="345"/>
      <c r="H34" s="239"/>
      <c r="J34" s="187" t="str">
        <f t="shared" si="23"/>
        <v>►</v>
      </c>
      <c r="K34" s="133"/>
      <c r="L34" s="345"/>
      <c r="M34" s="345"/>
      <c r="N34" s="345"/>
      <c r="O34" s="345"/>
      <c r="P34" s="239"/>
      <c r="S34" s="3314" t="s">
        <v>727</v>
      </c>
      <c r="T34" s="317"/>
      <c r="U34" s="3154">
        <f t="shared" si="24"/>
        <v>0</v>
      </c>
      <c r="V34" s="3155">
        <f>IF(AC38=0,0,AC34/AC38)</f>
        <v>0</v>
      </c>
      <c r="W34" s="241">
        <f t="shared" si="25"/>
        <v>0</v>
      </c>
      <c r="X34" s="253">
        <f>C50*AB13</f>
        <v>0</v>
      </c>
      <c r="Y34" s="3159">
        <f t="shared" si="26"/>
        <v>0</v>
      </c>
      <c r="Z34" s="339">
        <f t="shared" si="26"/>
        <v>0</v>
      </c>
      <c r="AA34" s="3356">
        <f t="shared" si="27"/>
        <v>0</v>
      </c>
      <c r="AB34" s="3151">
        <f>IFERROR(INDEX(BD11:CV11, MATCH(D50, BD10:CV10, 0)) * C50*G50*Z28, 0) + IFERROR(INDEX(BD16:CV16, MATCH(D50, BD15:CV15, 0)) * C50*G50*Z28, 0)</f>
        <v>0</v>
      </c>
      <c r="AC34" s="3331">
        <f>ROUND(AB34 * AB28, IF(AB34 *AB28&gt;= 0.0001, 4, 6))</f>
        <v>0</v>
      </c>
      <c r="AE34" s="3154">
        <f t="shared" si="28"/>
        <v>0</v>
      </c>
      <c r="AF34" s="3155">
        <f>IF(AM38=0,0,AM34/AM38)</f>
        <v>0</v>
      </c>
      <c r="AG34" s="241">
        <f t="shared" si="29"/>
        <v>0</v>
      </c>
      <c r="AH34" s="253">
        <f>K50*AL13</f>
        <v>0</v>
      </c>
      <c r="AI34" s="3159">
        <f t="shared" si="30"/>
        <v>0</v>
      </c>
      <c r="AJ34" s="339">
        <f t="shared" si="30"/>
        <v>0</v>
      </c>
      <c r="AK34" s="3356">
        <f t="shared" si="31"/>
        <v>0</v>
      </c>
      <c r="AL34" s="3151">
        <f>IFERROR(INDEX(BD11:CV11, MATCH(L50, BD10:CV10, 0)) * K50*O50*AJ28, 0) + IFERROR(INDEX(BD16:CV16, MATCH(L50, BD15:CV15, 0)) * K50*O50*AJ28, 0)</f>
        <v>0</v>
      </c>
      <c r="AM34" s="3331">
        <f>ROUND(AL34 * AL28, IF(AL34 * AL28 &gt;= 0.0001, 4, 6))</f>
        <v>0</v>
      </c>
      <c r="AN34" s="44"/>
      <c r="AO34" s="2834" t="s">
        <v>78</v>
      </c>
      <c r="AS34" s="406"/>
      <c r="AT34" s="3160" t="s">
        <v>5778</v>
      </c>
      <c r="AU34" s="407"/>
      <c r="AV34" s="407"/>
      <c r="AW34" s="327"/>
      <c r="AX34" s="545"/>
      <c r="AZ34" s="39"/>
      <c r="BA34" s="29"/>
      <c r="BB34" s="19"/>
      <c r="BC34" s="19"/>
      <c r="BD34" s="19"/>
      <c r="BE34" s="19"/>
      <c r="BF34" s="19"/>
      <c r="BG34" s="19"/>
      <c r="BH34" s="19"/>
      <c r="BI34" s="19"/>
      <c r="BJ34" s="19"/>
      <c r="BK34" s="19"/>
      <c r="BL34" s="13"/>
      <c r="BQ34" s="99"/>
      <c r="BR34" s="99" t="s">
        <v>494</v>
      </c>
      <c r="BS34" s="19"/>
      <c r="BT34" s="19"/>
      <c r="BU34" s="19"/>
      <c r="BV34" s="19"/>
      <c r="BW34" s="19"/>
      <c r="CY34" s="317"/>
      <c r="DC34" s="216">
        <v>1</v>
      </c>
    </row>
    <row r="35" spans="2:107" ht="24" customHeight="1">
      <c r="B35" s="187" t="str">
        <f t="shared" si="22"/>
        <v>►</v>
      </c>
      <c r="C35" s="133"/>
      <c r="D35" s="345"/>
      <c r="E35" s="345"/>
      <c r="F35" s="345"/>
      <c r="G35" s="345"/>
      <c r="H35" s="239"/>
      <c r="J35" s="187" t="str">
        <f t="shared" si="23"/>
        <v>►</v>
      </c>
      <c r="K35" s="133"/>
      <c r="L35" s="345"/>
      <c r="M35" s="345"/>
      <c r="N35" s="345"/>
      <c r="O35" s="345"/>
      <c r="P35" s="239"/>
      <c r="S35" s="3314" t="s">
        <v>5810</v>
      </c>
      <c r="T35" s="317"/>
      <c r="U35" s="3285">
        <f t="shared" si="24"/>
        <v>0</v>
      </c>
      <c r="V35" s="3286">
        <f>IF(AC38=0,0,AC35/AC38)</f>
        <v>0</v>
      </c>
      <c r="W35" s="3287">
        <f t="shared" si="25"/>
        <v>0</v>
      </c>
      <c r="X35" s="3288">
        <f>C51*AB13</f>
        <v>0</v>
      </c>
      <c r="Y35" s="3289">
        <f t="shared" si="26"/>
        <v>0</v>
      </c>
      <c r="Z35" s="3290">
        <f t="shared" si="26"/>
        <v>0</v>
      </c>
      <c r="AA35" s="3358">
        <f t="shared" si="27"/>
        <v>0</v>
      </c>
      <c r="AB35" s="3348">
        <f>IFERROR(INDEX(BD11:CV11, MATCH(D51, BD10:CV10, 0)) * C51*G51*Z28, 0) + IFERROR(INDEX(BD16:CV16, MATCH(D51, BD15:CV15, 0)) * C51*G51*Z28, 0)</f>
        <v>0</v>
      </c>
      <c r="AC35" s="3349">
        <f>ROUND(AB35 * AB28, IF(AB35 *AB28&gt;= 0.0001, 4, 6))</f>
        <v>0</v>
      </c>
      <c r="AE35" s="3222">
        <f t="shared" si="28"/>
        <v>0</v>
      </c>
      <c r="AF35" s="3223">
        <f>IF(AM38=0,0,AM35/AM38)</f>
        <v>0</v>
      </c>
      <c r="AG35" s="3224">
        <f t="shared" si="29"/>
        <v>0</v>
      </c>
      <c r="AH35" s="3225">
        <f>K51*AL13</f>
        <v>0</v>
      </c>
      <c r="AI35" s="3226">
        <f t="shared" si="30"/>
        <v>0</v>
      </c>
      <c r="AJ35" s="3227">
        <f t="shared" si="30"/>
        <v>0</v>
      </c>
      <c r="AK35" s="3357">
        <f t="shared" si="31"/>
        <v>0</v>
      </c>
      <c r="AL35" s="3346">
        <f>IFERROR(INDEX(BD11:CV11, MATCH(L51, BD10:CV10, 0)) * K51*O51*AJ28, 0) + IFERROR(INDEX(BD16:CV16, MATCH(L51, BD15:CV15, 0)) * K51*O51*AJ28, 0)</f>
        <v>0</v>
      </c>
      <c r="AM35" s="3347">
        <f>ROUND(AL35 * AL28, IF(AL35 * AL28 &gt;= 0.0001, 4, 6))</f>
        <v>0</v>
      </c>
      <c r="AN35" s="44"/>
      <c r="AO35" s="2834" t="s">
        <v>79</v>
      </c>
      <c r="AS35" s="406"/>
      <c r="AT35" s="3160" t="s">
        <v>5769</v>
      </c>
      <c r="AU35" s="407"/>
      <c r="AV35" s="407"/>
      <c r="AW35" s="327"/>
      <c r="AX35" s="545"/>
      <c r="AZ35" s="67" t="s">
        <v>64</v>
      </c>
      <c r="BA35" s="29"/>
      <c r="BB35" s="19"/>
      <c r="BC35" s="19"/>
      <c r="BD35" s="19"/>
      <c r="BE35" s="19"/>
      <c r="BF35" s="19"/>
      <c r="BG35" s="19"/>
      <c r="BH35" s="19"/>
      <c r="BI35" s="19"/>
      <c r="BJ35" s="19"/>
      <c r="BK35" s="19"/>
      <c r="BL35" s="13"/>
      <c r="BQ35" s="99"/>
      <c r="BR35" s="99" t="s">
        <v>496</v>
      </c>
      <c r="BS35" s="19"/>
      <c r="BT35" s="19"/>
      <c r="BU35" s="19"/>
      <c r="BV35" s="19"/>
      <c r="BW35" s="19"/>
      <c r="CY35" s="317"/>
      <c r="DC35" s="216">
        <v>1</v>
      </c>
    </row>
    <row r="36" spans="2:107" ht="24" customHeight="1">
      <c r="B36" s="3209" t="s">
        <v>43</v>
      </c>
      <c r="C36" s="3295" t="s">
        <v>1284</v>
      </c>
      <c r="D36" s="382"/>
      <c r="E36" s="382"/>
      <c r="F36" s="382"/>
      <c r="G36" s="382"/>
      <c r="H36" s="383"/>
      <c r="J36" s="3218" t="s">
        <v>43</v>
      </c>
      <c r="K36" s="3295" t="s">
        <v>1284</v>
      </c>
      <c r="L36" s="382"/>
      <c r="M36" s="382"/>
      <c r="N36" s="382"/>
      <c r="O36" s="382"/>
      <c r="P36" s="383"/>
      <c r="S36" s="3314" t="s">
        <v>5823</v>
      </c>
      <c r="T36" s="317"/>
      <c r="U36" s="3154">
        <f t="shared" si="24"/>
        <v>0</v>
      </c>
      <c r="V36" s="3155">
        <f>IF(AC38=0,0,AC36/AC38)</f>
        <v>0</v>
      </c>
      <c r="W36" s="241">
        <f t="shared" si="25"/>
        <v>0</v>
      </c>
      <c r="X36" s="253">
        <f>C52*AB13</f>
        <v>0</v>
      </c>
      <c r="Y36" s="3159">
        <f t="shared" si="26"/>
        <v>0</v>
      </c>
      <c r="Z36" s="339">
        <f t="shared" si="26"/>
        <v>0</v>
      </c>
      <c r="AA36" s="3356">
        <f t="shared" si="27"/>
        <v>0</v>
      </c>
      <c r="AB36" s="3151">
        <f>IFERROR(INDEX(BD11:CV11, MATCH(D52, BD10:CV10, 0)) * C52*G52*Z28, 0) + IFERROR(INDEX(BD16:CV16, MATCH(D52, BD15:CV15, 0)) * C52*G52*Z28, 0)</f>
        <v>0</v>
      </c>
      <c r="AC36" s="3331">
        <f>ROUND(AB36 * AB28, IF(AB36 *AB28&gt;= 0.0001, 4, 6))</f>
        <v>0</v>
      </c>
      <c r="AE36" s="3154">
        <f t="shared" si="28"/>
        <v>0</v>
      </c>
      <c r="AF36" s="3155">
        <f>IF(AM38=0,0,AM36/AM38)</f>
        <v>0</v>
      </c>
      <c r="AG36" s="241">
        <f t="shared" si="29"/>
        <v>0</v>
      </c>
      <c r="AH36" s="253">
        <f>K52*AL13</f>
        <v>0</v>
      </c>
      <c r="AI36" s="3159">
        <f t="shared" si="30"/>
        <v>0</v>
      </c>
      <c r="AJ36" s="339">
        <f t="shared" si="30"/>
        <v>0</v>
      </c>
      <c r="AK36" s="3356">
        <f t="shared" si="31"/>
        <v>0</v>
      </c>
      <c r="AL36" s="3151">
        <f>IFERROR(INDEX(BD11:CV11, MATCH(L52, BD10:CV10, 0)) * K52*O52*AJ28, 0) + IFERROR(INDEX(BD16:CV16, MATCH(L52, BD15:CV15, 0)) * K52*O52*AJ28, 0)</f>
        <v>0</v>
      </c>
      <c r="AM36" s="3331">
        <f>ROUND(AL36 * AL28, IF(AL36 * AL28 &gt;= 0.0001, 4, 6))</f>
        <v>0</v>
      </c>
      <c r="AN36" s="44"/>
      <c r="AO36" s="197" t="s">
        <v>731</v>
      </c>
      <c r="AP36" s="317"/>
      <c r="AS36" s="3095" t="s">
        <v>1882</v>
      </c>
      <c r="AT36" s="352" t="s">
        <v>305</v>
      </c>
      <c r="AU36" s="504" t="s">
        <v>1883</v>
      </c>
      <c r="AV36" s="352" t="s">
        <v>305</v>
      </c>
      <c r="AW36" s="246" t="s">
        <v>5762</v>
      </c>
      <c r="AX36" s="545"/>
      <c r="AZ36" s="39" t="s">
        <v>74</v>
      </c>
      <c r="BA36" s="29"/>
      <c r="BB36" s="19"/>
      <c r="BC36" s="19"/>
      <c r="BD36" s="19"/>
      <c r="BE36" s="19"/>
      <c r="BF36" s="19"/>
      <c r="BG36" s="19"/>
      <c r="BH36" s="19"/>
      <c r="BI36" s="19"/>
      <c r="BJ36" s="19"/>
      <c r="BK36" s="19"/>
      <c r="BL36" s="13"/>
      <c r="BQ36" s="99"/>
      <c r="BR36" s="99" t="s">
        <v>498</v>
      </c>
      <c r="BS36" s="19"/>
      <c r="BT36" s="19"/>
      <c r="BU36" s="19"/>
      <c r="BV36" s="19"/>
      <c r="BW36" s="19"/>
      <c r="CY36" s="317"/>
      <c r="DC36" s="216">
        <v>1</v>
      </c>
    </row>
    <row r="37" spans="2:107" ht="24" customHeight="1">
      <c r="B37" s="3209" t="s">
        <v>43</v>
      </c>
      <c r="C37" s="3294" t="s">
        <v>5374</v>
      </c>
      <c r="D37" s="384"/>
      <c r="E37" s="384"/>
      <c r="F37" s="384"/>
      <c r="G37" s="384"/>
      <c r="H37" s="385"/>
      <c r="J37" s="3218" t="s">
        <v>43</v>
      </c>
      <c r="K37" s="3294" t="s">
        <v>5374</v>
      </c>
      <c r="L37" s="384"/>
      <c r="M37" s="384"/>
      <c r="N37" s="384"/>
      <c r="O37" s="384"/>
      <c r="P37" s="385"/>
      <c r="S37" s="3314" t="s">
        <v>5811</v>
      </c>
      <c r="T37" s="317"/>
      <c r="U37" s="3291">
        <f t="shared" si="24"/>
        <v>0</v>
      </c>
      <c r="V37" s="3286">
        <f>IF(AC38=0,0,AC37/AC38)</f>
        <v>0</v>
      </c>
      <c r="W37" s="3287">
        <f t="shared" si="25"/>
        <v>0</v>
      </c>
      <c r="X37" s="3288">
        <f>C53*AB13</f>
        <v>0</v>
      </c>
      <c r="Y37" s="3289">
        <f t="shared" si="26"/>
        <v>0</v>
      </c>
      <c r="Z37" s="3290">
        <f t="shared" si="26"/>
        <v>0</v>
      </c>
      <c r="AA37" s="3358">
        <f t="shared" si="27"/>
        <v>0</v>
      </c>
      <c r="AB37" s="3348">
        <f>IFERROR(INDEX(BD11:CV11, MATCH(D53, BD10:CV10, 0)) * C53*G53*Z28, 0) + IFERROR(INDEX(BD16:CV16, MATCH(D53, BD15:CV15, 0)) * C53*G53*Z28, 0)</f>
        <v>0</v>
      </c>
      <c r="AC37" s="3349">
        <f>ROUND(AB37 * AB28, IF(AB37 *AB28&gt;= 0.0001, 4, 6))</f>
        <v>0</v>
      </c>
      <c r="AE37" s="3228">
        <f t="shared" si="28"/>
        <v>0</v>
      </c>
      <c r="AF37" s="3223">
        <f>IF(AM38=0,0,AM37/AM38)</f>
        <v>0</v>
      </c>
      <c r="AG37" s="3224">
        <f t="shared" si="29"/>
        <v>0</v>
      </c>
      <c r="AH37" s="3225">
        <f>K53*AL13</f>
        <v>0</v>
      </c>
      <c r="AI37" s="3226">
        <f t="shared" si="30"/>
        <v>0</v>
      </c>
      <c r="AJ37" s="3227">
        <f t="shared" si="30"/>
        <v>0</v>
      </c>
      <c r="AK37" s="3357">
        <f t="shared" si="31"/>
        <v>0</v>
      </c>
      <c r="AL37" s="3346">
        <f>IFERROR(INDEX(BD11:CV11, MATCH(L53, BD10:CV10, 0)) * K53*O53*AJ28, 0) + IFERROR(INDEX(BD16:CV16, MATCH(L53, BD15:CV15, 0)) * K53*O53*AJ28, 0)</f>
        <v>0</v>
      </c>
      <c r="AM37" s="3347">
        <f>ROUND(AL37 * AL28, IF(AL37 * AL28 &gt;= 0.0001, 4, 6))</f>
        <v>0</v>
      </c>
      <c r="AN37" s="44"/>
      <c r="AO37" s="198" t="s">
        <v>730</v>
      </c>
      <c r="AP37" s="317"/>
      <c r="AS37" s="406"/>
      <c r="AT37" s="407"/>
      <c r="AU37" s="407"/>
      <c r="AV37" s="407"/>
      <c r="AW37" s="327"/>
      <c r="AX37" s="545"/>
      <c r="AZ37" s="39" t="s">
        <v>87</v>
      </c>
      <c r="BA37" s="29"/>
      <c r="BB37" s="19"/>
      <c r="BC37" s="19"/>
      <c r="BD37" s="19"/>
      <c r="BE37" s="19"/>
      <c r="BF37" s="19"/>
      <c r="BG37" s="19"/>
      <c r="BH37" s="19"/>
      <c r="BI37" s="19"/>
      <c r="BJ37" s="19"/>
      <c r="BK37" s="19"/>
      <c r="BL37" s="13"/>
      <c r="CY37" s="317"/>
      <c r="DC37" s="216">
        <v>1</v>
      </c>
    </row>
    <row r="38" spans="2:107" ht="24" customHeight="1" thickBot="1">
      <c r="B38" s="3209" t="s">
        <v>43</v>
      </c>
      <c r="C38" s="3298" t="s">
        <v>1269</v>
      </c>
      <c r="D38" s="3296"/>
      <c r="E38" s="3296"/>
      <c r="F38" s="3296"/>
      <c r="G38" s="3296"/>
      <c r="H38" s="3297" t="s">
        <v>28</v>
      </c>
      <c r="J38" s="3218" t="s">
        <v>43</v>
      </c>
      <c r="K38" s="3298" t="s">
        <v>1269</v>
      </c>
      <c r="L38" s="3296"/>
      <c r="M38" s="3296"/>
      <c r="N38" s="3296"/>
      <c r="O38" s="3296"/>
      <c r="P38" s="3297" t="s">
        <v>28</v>
      </c>
      <c r="S38" s="3314" t="s">
        <v>725</v>
      </c>
      <c r="T38" s="317"/>
      <c r="U38" s="3152"/>
      <c r="V38" s="3143" t="s">
        <v>604</v>
      </c>
      <c r="W38" s="3144"/>
      <c r="X38" s="3144"/>
      <c r="Y38" s="3144"/>
      <c r="Z38" s="3144"/>
      <c r="AA38" s="3149">
        <f>SUM(AA31:AA37)</f>
        <v>0</v>
      </c>
      <c r="AB38" s="3145">
        <f>SUM(AB31:AB37)</f>
        <v>0</v>
      </c>
      <c r="AC38" s="3148">
        <f>SUM(AC31:AC37)</f>
        <v>0</v>
      </c>
      <c r="AE38" s="3152"/>
      <c r="AF38" s="3143" t="s">
        <v>604</v>
      </c>
      <c r="AG38" s="3144"/>
      <c r="AH38" s="3144"/>
      <c r="AI38" s="3144"/>
      <c r="AJ38" s="3144"/>
      <c r="AK38" s="3149">
        <f>SUM(AK31:AK37)</f>
        <v>0</v>
      </c>
      <c r="AL38" s="3145">
        <f>SUM(AL31:AL37)</f>
        <v>0</v>
      </c>
      <c r="AM38" s="3148">
        <f>SUM(AM31:AM37)</f>
        <v>0</v>
      </c>
      <c r="AN38" s="44"/>
      <c r="AO38" s="196" t="s">
        <v>90</v>
      </c>
      <c r="AP38" s="317"/>
      <c r="AS38" s="3304" t="s">
        <v>5362</v>
      </c>
      <c r="AT38" s="3283" t="s">
        <v>5363</v>
      </c>
      <c r="AU38" s="3282" t="s">
        <v>5364</v>
      </c>
      <c r="AV38" s="3280" t="s">
        <v>5365</v>
      </c>
      <c r="AW38" s="3280" t="s">
        <v>5366</v>
      </c>
      <c r="AX38" s="3305" t="s">
        <v>1297</v>
      </c>
      <c r="AZ38" s="39"/>
      <c r="BA38" s="29"/>
      <c r="BB38" s="19"/>
      <c r="BC38" s="19"/>
      <c r="BD38" s="19"/>
      <c r="BE38" s="19"/>
      <c r="BF38" s="19"/>
      <c r="BG38" s="19"/>
      <c r="BH38" s="19"/>
      <c r="BI38" s="19"/>
      <c r="BJ38" s="19"/>
      <c r="BK38" s="19"/>
      <c r="BL38" s="13"/>
      <c r="BQ38" s="99"/>
      <c r="BR38" s="101" t="s">
        <v>502</v>
      </c>
      <c r="BS38" s="19"/>
      <c r="BT38" s="19"/>
      <c r="BU38" s="19"/>
      <c r="BV38" s="19"/>
      <c r="BW38" s="19"/>
      <c r="CY38" s="317"/>
      <c r="DC38" s="216">
        <v>1</v>
      </c>
    </row>
    <row r="39" spans="2:107" ht="24" customHeight="1" thickBot="1">
      <c r="B39" s="3210" t="s">
        <v>43</v>
      </c>
      <c r="C39" s="292">
        <f ca="1">CELL("largeur",C39)</f>
        <v>13</v>
      </c>
      <c r="D39" s="292">
        <f t="shared" ref="D39:H39" ca="1" si="32">CELL("largeur",D39)</f>
        <v>11</v>
      </c>
      <c r="E39" s="292">
        <f t="shared" ca="1" si="32"/>
        <v>11</v>
      </c>
      <c r="F39" s="292">
        <f t="shared" ca="1" si="32"/>
        <v>11</v>
      </c>
      <c r="G39" s="292">
        <f t="shared" ca="1" si="32"/>
        <v>12</v>
      </c>
      <c r="H39" s="293">
        <f t="shared" ca="1" si="32"/>
        <v>40</v>
      </c>
      <c r="J39" s="3219" t="s">
        <v>43</v>
      </c>
      <c r="K39" s="292">
        <f ca="1">CELL("largeur",K39)</f>
        <v>13</v>
      </c>
      <c r="L39" s="292">
        <f t="shared" ref="L39:P39" ca="1" si="33">CELL("largeur",L39)</f>
        <v>11</v>
      </c>
      <c r="M39" s="292">
        <f t="shared" ca="1" si="33"/>
        <v>11</v>
      </c>
      <c r="N39" s="292">
        <f t="shared" ca="1" si="33"/>
        <v>11</v>
      </c>
      <c r="O39" s="292">
        <f t="shared" ca="1" si="33"/>
        <v>12</v>
      </c>
      <c r="P39" s="293">
        <f t="shared" ca="1" si="33"/>
        <v>40</v>
      </c>
      <c r="S39" s="3314" t="s">
        <v>726</v>
      </c>
      <c r="T39" s="317"/>
      <c r="AO39" s="196" t="s">
        <v>91</v>
      </c>
      <c r="AP39" s="317"/>
      <c r="AS39" s="553">
        <v>20</v>
      </c>
      <c r="AT39" s="514" t="s">
        <v>79</v>
      </c>
      <c r="AU39" s="515"/>
      <c r="AV39" s="516">
        <v>15</v>
      </c>
      <c r="AW39" s="517">
        <v>1.03</v>
      </c>
      <c r="AX39" s="554" t="s">
        <v>1276</v>
      </c>
      <c r="AZ39" s="67" t="s">
        <v>99</v>
      </c>
      <c r="BA39" s="29"/>
      <c r="BB39" s="19"/>
      <c r="BC39" s="19"/>
      <c r="BD39" s="19"/>
      <c r="BE39" s="19"/>
      <c r="BF39" s="19"/>
      <c r="BG39" s="19"/>
      <c r="BH39" s="19"/>
      <c r="BI39" s="19"/>
      <c r="BJ39" s="19"/>
      <c r="BK39" s="19"/>
      <c r="BL39" s="13"/>
      <c r="BQ39" s="2711" t="s">
        <v>1269</v>
      </c>
      <c r="BR39" s="311" t="s">
        <v>505</v>
      </c>
      <c r="BS39" s="19"/>
      <c r="BT39" s="19"/>
      <c r="BU39" s="19"/>
      <c r="BV39" s="19"/>
      <c r="BW39" s="19"/>
      <c r="BX39" s="317" t="s">
        <v>28</v>
      </c>
      <c r="CY39" s="317"/>
      <c r="DC39" s="216">
        <v>1</v>
      </c>
    </row>
    <row r="40" spans="2:107" ht="24" customHeight="1" thickBot="1">
      <c r="B40" s="3320" t="s">
        <v>43</v>
      </c>
      <c r="J40" s="3320" t="s">
        <v>43</v>
      </c>
      <c r="S40" s="3314" t="s">
        <v>723</v>
      </c>
      <c r="T40" s="317"/>
      <c r="U40" s="3921" t="str">
        <f>E72</f>
        <v>3 Nom de votre recette</v>
      </c>
      <c r="V40" s="3922"/>
      <c r="W40" s="3925" t="str">
        <f>C72</f>
        <v>AVEC ALCOOL</v>
      </c>
      <c r="X40" s="3925"/>
      <c r="Y40" s="3153"/>
      <c r="Z40" s="3153"/>
      <c r="AA40" s="3140"/>
      <c r="AB40" s="3140"/>
      <c r="AC40" s="3141" t="s">
        <v>5402</v>
      </c>
      <c r="AE40" s="3926" t="str">
        <f>M72</f>
        <v>8 Nom de votre recette</v>
      </c>
      <c r="AF40" s="3927"/>
      <c r="AG40" s="3930" t="str">
        <f>W40</f>
        <v>AVEC ALCOOL</v>
      </c>
      <c r="AH40" s="3930"/>
      <c r="AI40" s="3153"/>
      <c r="AJ40" s="3153"/>
      <c r="AK40" s="3140"/>
      <c r="AL40" s="3140"/>
      <c r="AM40" s="3141" t="s">
        <v>5402</v>
      </c>
      <c r="AN40" s="44"/>
      <c r="AO40" s="305" t="s">
        <v>1280</v>
      </c>
      <c r="AP40" s="317"/>
      <c r="AS40" s="553">
        <v>50</v>
      </c>
      <c r="AT40" s="3120" t="s">
        <v>79</v>
      </c>
      <c r="AU40" s="510"/>
      <c r="AV40" s="511">
        <v>25</v>
      </c>
      <c r="AW40" s="512">
        <v>1.0449999999999999</v>
      </c>
      <c r="AX40" s="554" t="s">
        <v>1277</v>
      </c>
      <c r="AZ40" s="39" t="s">
        <v>119</v>
      </c>
      <c r="BA40" s="29"/>
      <c r="BB40" s="19"/>
      <c r="BC40" s="19"/>
      <c r="BD40" s="19"/>
      <c r="BE40" s="19"/>
      <c r="BF40" s="19"/>
      <c r="BG40" s="19"/>
      <c r="BH40" s="19"/>
      <c r="BI40" s="19"/>
      <c r="BJ40" s="19"/>
      <c r="BK40" s="19"/>
      <c r="BL40" s="13"/>
      <c r="CY40" s="317"/>
      <c r="DC40" s="216">
        <v>1</v>
      </c>
    </row>
    <row r="41" spans="2:107" ht="24" customHeight="1">
      <c r="B41" s="176" t="s">
        <v>43</v>
      </c>
      <c r="C41" s="3815" t="s">
        <v>1046</v>
      </c>
      <c r="D41" s="3815"/>
      <c r="E41" s="3931" t="s">
        <v>5865</v>
      </c>
      <c r="F41" s="3931"/>
      <c r="G41" s="3931"/>
      <c r="H41" s="3932"/>
      <c r="J41" s="176" t="s">
        <v>43</v>
      </c>
      <c r="K41" s="3815" t="s">
        <v>1046</v>
      </c>
      <c r="L41" s="3815"/>
      <c r="M41" s="3935" t="s">
        <v>5866</v>
      </c>
      <c r="N41" s="3935"/>
      <c r="O41" s="3935"/>
      <c r="P41" s="3936"/>
      <c r="S41" s="3166" t="s">
        <v>732</v>
      </c>
      <c r="T41" s="317"/>
      <c r="U41" s="3923"/>
      <c r="V41" s="3924"/>
      <c r="W41" s="3939" t="str">
        <f>C73</f>
        <v>LONG DRINK</v>
      </c>
      <c r="X41" s="3939"/>
      <c r="Y41" s="327"/>
      <c r="Z41" s="244" t="s">
        <v>5814</v>
      </c>
      <c r="AA41" s="250">
        <v>2</v>
      </c>
      <c r="AB41" s="3160" t="s">
        <v>5804</v>
      </c>
      <c r="AC41" s="331">
        <f>IFERROR(INDEX($BD$11:$CV$11, MATCH(AB41, $BD$10:$CV$10, 0)), 0) + IFERROR(INDEX($BD$16:$CV$16, MATCH(AB41, $BD$15:$CV$15, 0)), 0)</f>
        <v>0.12</v>
      </c>
      <c r="AE41" s="3928"/>
      <c r="AF41" s="3929"/>
      <c r="AG41" s="3919" t="str">
        <f>K73</f>
        <v>LONG DRINK</v>
      </c>
      <c r="AH41" s="3919"/>
      <c r="AI41" s="327"/>
      <c r="AJ41" s="244" t="s">
        <v>5814</v>
      </c>
      <c r="AK41" s="250">
        <v>1</v>
      </c>
      <c r="AL41" s="3160" t="s">
        <v>5794</v>
      </c>
      <c r="AM41" s="331">
        <f>IFERROR(INDEX($BD$11:$CV$11, MATCH(AL41, $BD$10:$CV$10, 0)), 0) + IFERROR(INDEX($BD$16:$CV$16, MATCH(AL41, $BD$15:$CV$15, 0)), 0)</f>
        <v>0.27500000000000002</v>
      </c>
      <c r="AN41" s="44"/>
      <c r="AO41" s="300" t="s">
        <v>1286</v>
      </c>
      <c r="AP41" s="317"/>
      <c r="AS41" s="459">
        <v>3</v>
      </c>
      <c r="AT41" s="548"/>
      <c r="AU41" s="454" t="s">
        <v>473</v>
      </c>
      <c r="AV41" s="566"/>
      <c r="AW41" s="567"/>
      <c r="AX41" s="568"/>
      <c r="AZ41" s="39" t="s">
        <v>124</v>
      </c>
      <c r="BA41" s="29"/>
      <c r="BB41" s="19"/>
      <c r="BC41" s="19"/>
      <c r="BD41" s="19"/>
      <c r="BE41" s="19"/>
      <c r="BF41" s="19"/>
      <c r="BG41" s="19"/>
      <c r="BH41" s="19"/>
      <c r="BI41" s="19"/>
      <c r="BJ41" s="19"/>
      <c r="BK41" s="19"/>
      <c r="BL41" s="13"/>
      <c r="CY41" s="317"/>
      <c r="DC41" s="216">
        <v>1</v>
      </c>
    </row>
    <row r="42" spans="2:107" ht="24" customHeight="1">
      <c r="B42" s="3220" t="s">
        <v>43</v>
      </c>
      <c r="C42" s="3920" t="s">
        <v>5360</v>
      </c>
      <c r="D42" s="3920"/>
      <c r="E42" s="3933"/>
      <c r="F42" s="3933"/>
      <c r="G42" s="3933"/>
      <c r="H42" s="3934"/>
      <c r="J42" s="3229" t="s">
        <v>43</v>
      </c>
      <c r="K42" s="3691" t="s">
        <v>5360</v>
      </c>
      <c r="L42" s="3691"/>
      <c r="M42" s="3937"/>
      <c r="N42" s="3937"/>
      <c r="O42" s="3937"/>
      <c r="P42" s="3938"/>
      <c r="S42" s="3314" t="s">
        <v>5822</v>
      </c>
      <c r="T42" s="317"/>
      <c r="U42" s="3891" t="s">
        <v>837</v>
      </c>
      <c r="V42" s="3892"/>
      <c r="W42" s="3892"/>
      <c r="X42" s="3892"/>
      <c r="Y42" s="327"/>
      <c r="Z42" s="245" t="str">
        <f>"Volume "&amp; AB41</f>
        <v>Volume Trembler(s)</v>
      </c>
      <c r="AA42" s="252">
        <v>150</v>
      </c>
      <c r="AB42" s="2834" t="s">
        <v>79</v>
      </c>
      <c r="AC42" s="331">
        <f>IFERROR(INDEX(BD11:CV11, MATCH(AB42, BD10:CV10, 0)) * AA42, 0) + IFERROR(INDEX(BD16:CV16, MATCH(AB42, BD15:CV15, 0)) * AA42, 0)</f>
        <v>0.15</v>
      </c>
      <c r="AE42" s="3891" t="s">
        <v>837</v>
      </c>
      <c r="AF42" s="3892"/>
      <c r="AG42" s="3892"/>
      <c r="AH42" s="3892"/>
      <c r="AI42" s="327"/>
      <c r="AJ42" s="245" t="str">
        <f>"Volume "&amp; AL41</f>
        <v>Volume Punch(s)</v>
      </c>
      <c r="AK42" s="252">
        <v>150</v>
      </c>
      <c r="AL42" s="2834" t="s">
        <v>79</v>
      </c>
      <c r="AM42" s="331">
        <f>IFERROR(INDEX(BD11:CV11, MATCH(AL42, BD10:CV10, 0)) * AK42, 0) + IFERROR(INDEX(BD16:CV16, MATCH(AL42, BD15:CV15, 0)) * AK42, 0)</f>
        <v>0.15</v>
      </c>
      <c r="AN42" s="44"/>
      <c r="AO42" s="300" t="s">
        <v>1291</v>
      </c>
      <c r="AP42" s="317"/>
      <c r="AS42" s="460">
        <v>10</v>
      </c>
      <c r="AT42" s="5"/>
      <c r="AU42" s="3080" t="s">
        <v>1779</v>
      </c>
      <c r="AV42" s="5"/>
      <c r="AW42" s="5"/>
      <c r="AX42" s="28"/>
      <c r="AZ42" s="39" t="s">
        <v>130</v>
      </c>
      <c r="BA42" s="29"/>
      <c r="BB42" s="19"/>
      <c r="BC42" s="19"/>
      <c r="BD42" s="19"/>
      <c r="BE42" s="19"/>
      <c r="BF42" s="19"/>
      <c r="BG42" s="19"/>
      <c r="BH42" s="19"/>
      <c r="BI42" s="19"/>
      <c r="BJ42" s="19"/>
      <c r="BK42" s="19"/>
      <c r="BL42" s="13"/>
      <c r="CY42" s="317"/>
      <c r="DC42" s="216">
        <v>1</v>
      </c>
    </row>
    <row r="43" spans="2:107" ht="24" customHeight="1">
      <c r="B43" s="3220" t="s">
        <v>43</v>
      </c>
      <c r="C43" s="3813" t="s">
        <v>5883</v>
      </c>
      <c r="D43" s="3813"/>
      <c r="E43" s="321" t="s">
        <v>827</v>
      </c>
      <c r="F43" s="3109" t="s">
        <v>828</v>
      </c>
      <c r="G43" s="322"/>
      <c r="H43" s="323"/>
      <c r="J43" s="3229" t="s">
        <v>43</v>
      </c>
      <c r="K43" s="3813" t="s">
        <v>5883</v>
      </c>
      <c r="L43" s="3813"/>
      <c r="M43" s="321" t="s">
        <v>827</v>
      </c>
      <c r="N43" s="3109" t="s">
        <v>828</v>
      </c>
      <c r="O43" s="322"/>
      <c r="P43" s="323"/>
      <c r="S43" s="3166" t="s">
        <v>207</v>
      </c>
      <c r="T43" s="317"/>
      <c r="U43" s="3891"/>
      <c r="V43" s="3892"/>
      <c r="W43" s="3892"/>
      <c r="X43" s="3892"/>
      <c r="Y43" s="3325" t="s">
        <v>1028</v>
      </c>
      <c r="Z43" s="500">
        <f>IFERROR(INDEX(BD11:CS11,MATCH(F75,BD10:CS10,0))*E75,0)+IFERROR(INDEX(BD16:CS16,MATCH(F75,BD15:CS15,0))*E75,0)</f>
        <v>0.12</v>
      </c>
      <c r="AA43" s="3369">
        <f>AC42*AA41</f>
        <v>0.3</v>
      </c>
      <c r="AB43" s="302">
        <f>IFERROR(AA43/Z43,0)</f>
        <v>2.5</v>
      </c>
      <c r="AC43" s="545"/>
      <c r="AE43" s="3891"/>
      <c r="AF43" s="3892"/>
      <c r="AG43" s="3892"/>
      <c r="AH43" s="3892"/>
      <c r="AI43" s="3325" t="s">
        <v>1028</v>
      </c>
      <c r="AJ43" s="500">
        <f>IFERROR(INDEX(BD11:CS11,MATCH(N75,BD10:CS10,0))*M75,0)+IFERROR(INDEX(BD16:CS16,MATCH(N75,BD15:CS15,0))*M75,0)</f>
        <v>0.12</v>
      </c>
      <c r="AK43" s="3369">
        <f>AM42*AK41</f>
        <v>0.15</v>
      </c>
      <c r="AL43" s="302">
        <f>IFERROR(AK43/AJ43,0)</f>
        <v>1.25</v>
      </c>
      <c r="AM43" s="545"/>
      <c r="AN43" s="44"/>
      <c r="AO43" s="3314" t="s">
        <v>5806</v>
      </c>
      <c r="AP43" s="317"/>
      <c r="AS43" s="25"/>
      <c r="AT43" s="3092" t="s">
        <v>68</v>
      </c>
      <c r="AU43" s="455" t="s">
        <v>1780</v>
      </c>
      <c r="AV43" s="407"/>
      <c r="AW43" s="5"/>
      <c r="AX43" s="28"/>
      <c r="AZ43" s="39"/>
      <c r="BA43" s="29"/>
      <c r="BB43" s="19"/>
      <c r="BC43" s="19"/>
      <c r="BD43" s="19"/>
      <c r="BE43" s="19"/>
      <c r="BF43" s="19"/>
      <c r="BG43" s="19"/>
      <c r="BH43" s="19"/>
      <c r="BI43" s="19"/>
      <c r="BJ43" s="19"/>
      <c r="BK43" s="19"/>
      <c r="BL43" s="13"/>
      <c r="CY43" s="317"/>
      <c r="DC43" s="216">
        <v>1</v>
      </c>
    </row>
    <row r="44" spans="2:107" ht="24" customHeight="1">
      <c r="B44" s="3220" t="s">
        <v>43</v>
      </c>
      <c r="C44" s="3093">
        <v>1</v>
      </c>
      <c r="D44" s="499" t="s">
        <v>750</v>
      </c>
      <c r="E44" s="3094">
        <v>120</v>
      </c>
      <c r="F44" s="2834" t="s">
        <v>79</v>
      </c>
      <c r="G44" s="218" t="s">
        <v>5813</v>
      </c>
      <c r="H44" s="3136"/>
      <c r="J44" s="3229" t="s">
        <v>43</v>
      </c>
      <c r="K44" s="3093">
        <v>1</v>
      </c>
      <c r="L44" s="3160" t="s">
        <v>5804</v>
      </c>
      <c r="M44" s="3094">
        <v>120</v>
      </c>
      <c r="N44" s="2834" t="s">
        <v>79</v>
      </c>
      <c r="O44" s="218" t="s">
        <v>5813</v>
      </c>
      <c r="P44" s="3136"/>
      <c r="S44" s="3166" t="s">
        <v>728</v>
      </c>
      <c r="T44" s="317"/>
      <c r="U44" s="3891"/>
      <c r="V44" s="3892"/>
      <c r="W44" s="3892"/>
      <c r="X44" s="3892"/>
      <c r="Y44" s="3324">
        <f>IFERROR(ROUND(AA53/AC53/100,2),0)</f>
        <v>0</v>
      </c>
      <c r="Z44" s="3323" t="str">
        <f>IF(AC53&gt;=AA43,"","compléter avec")</f>
        <v>compléter avec</v>
      </c>
      <c r="AA44" s="3327" t="str">
        <f>IF(AC53&gt;AA43,"",ROUND((AA43-AC53)*1000,1)&amp;" ml")</f>
        <v>300 ml</v>
      </c>
      <c r="AB44" s="3328" t="str">
        <f>IF(AC53&gt;AA43,"",ROUND((AA43-AC53)*100,2)&amp;" cl")</f>
        <v>30 cl</v>
      </c>
      <c r="AC44" s="3326" t="str">
        <f>IF(AC53&gt;AA43,"",ROUND(AA43-AC53,3)&amp;" L")</f>
        <v>0.3 L</v>
      </c>
      <c r="AE44" s="3891"/>
      <c r="AF44" s="3892"/>
      <c r="AG44" s="3892"/>
      <c r="AH44" s="3892"/>
      <c r="AI44" s="3324">
        <f>IFERROR(ROUND(AK53/AM53/100,2),0)</f>
        <v>0</v>
      </c>
      <c r="AJ44" s="500"/>
      <c r="AL44" s="302"/>
      <c r="AM44" s="545"/>
      <c r="AN44" s="44"/>
      <c r="AO44" s="3166" t="s">
        <v>743</v>
      </c>
      <c r="AP44" s="317"/>
      <c r="AS44" s="25"/>
      <c r="AT44" s="5"/>
      <c r="AU44" s="5"/>
      <c r="AV44" s="5"/>
      <c r="AW44" s="5"/>
      <c r="AX44" s="28"/>
      <c r="AZ44" s="39"/>
      <c r="BA44" s="29"/>
      <c r="BB44" s="19"/>
      <c r="BC44" s="19"/>
      <c r="BD44" s="19"/>
      <c r="BE44" s="19"/>
      <c r="BF44" s="19"/>
      <c r="BG44" s="19"/>
      <c r="BH44" s="19"/>
      <c r="BI44" s="19"/>
      <c r="BJ44" s="19"/>
      <c r="BK44" s="19"/>
      <c r="BL44" s="13"/>
      <c r="CY44" s="317"/>
      <c r="DC44" s="216">
        <v>1</v>
      </c>
    </row>
    <row r="45" spans="2:107" ht="24" customHeight="1">
      <c r="B45" s="3220" t="s">
        <v>43</v>
      </c>
      <c r="C45" s="504" t="s">
        <v>1882</v>
      </c>
      <c r="D45" s="352" t="s">
        <v>305</v>
      </c>
      <c r="E45" s="504" t="s">
        <v>1883</v>
      </c>
      <c r="F45" s="352" t="s">
        <v>305</v>
      </c>
      <c r="G45" s="3279" t="s">
        <v>1028</v>
      </c>
      <c r="H45" s="3281">
        <f>Y29</f>
        <v>0</v>
      </c>
      <c r="J45" s="3229" t="s">
        <v>43</v>
      </c>
      <c r="K45" s="504" t="s">
        <v>1882</v>
      </c>
      <c r="L45" s="352" t="s">
        <v>305</v>
      </c>
      <c r="M45" s="504" t="s">
        <v>1883</v>
      </c>
      <c r="N45" s="352" t="s">
        <v>305</v>
      </c>
      <c r="O45" s="3279" t="s">
        <v>1028</v>
      </c>
      <c r="P45" s="3281">
        <f>AI29</f>
        <v>0</v>
      </c>
      <c r="S45" s="3160" t="s">
        <v>5769</v>
      </c>
      <c r="T45" s="317"/>
      <c r="U45" s="3158" t="s">
        <v>1297</v>
      </c>
      <c r="V45" s="3142" t="s">
        <v>1886</v>
      </c>
      <c r="W45" s="3142"/>
      <c r="X45" s="3142"/>
      <c r="Y45" s="3142"/>
      <c r="Z45" s="3142" t="s">
        <v>1281</v>
      </c>
      <c r="AA45" s="3147" t="s">
        <v>1028</v>
      </c>
      <c r="AB45" s="3150" t="s">
        <v>5748</v>
      </c>
      <c r="AC45" s="3176" t="s">
        <v>5749</v>
      </c>
      <c r="AE45" s="3158" t="s">
        <v>1297</v>
      </c>
      <c r="AF45" s="3142" t="s">
        <v>1886</v>
      </c>
      <c r="AG45" s="3142"/>
      <c r="AH45" s="3142"/>
      <c r="AI45" s="3142"/>
      <c r="AJ45" s="3142" t="s">
        <v>1281</v>
      </c>
      <c r="AK45" s="3147" t="s">
        <v>1028</v>
      </c>
      <c r="AL45" s="3150" t="s">
        <v>5748</v>
      </c>
      <c r="AM45" s="3176" t="s">
        <v>5749</v>
      </c>
      <c r="AN45" s="44"/>
      <c r="AO45" s="3166" t="s">
        <v>5807</v>
      </c>
      <c r="AP45" s="317"/>
      <c r="AS45" s="25"/>
      <c r="AT45" s="3685" t="s">
        <v>1290</v>
      </c>
      <c r="AU45" s="3686"/>
      <c r="AV45" s="3686"/>
      <c r="AW45" s="3687"/>
      <c r="AX45" s="28"/>
      <c r="AZ45" s="67" t="s">
        <v>142</v>
      </c>
      <c r="BA45" s="29"/>
      <c r="BB45" s="19"/>
      <c r="BC45" s="19"/>
      <c r="BD45" s="19"/>
      <c r="BE45" s="19"/>
      <c r="BF45" s="19"/>
      <c r="BG45" s="19"/>
      <c r="BH45" s="19"/>
      <c r="BI45" s="19"/>
      <c r="BJ45" s="19"/>
      <c r="BK45" s="19"/>
      <c r="BL45" s="13"/>
      <c r="CY45" s="317"/>
      <c r="DC45" s="216">
        <v>1</v>
      </c>
    </row>
    <row r="46" spans="2:107" ht="24" customHeight="1">
      <c r="B46" s="3220" t="s">
        <v>43</v>
      </c>
      <c r="C46" s="3282" t="s">
        <v>5362</v>
      </c>
      <c r="D46" s="3283" t="s">
        <v>5363</v>
      </c>
      <c r="E46" s="3282" t="s">
        <v>5364</v>
      </c>
      <c r="F46" s="3280" t="s">
        <v>5365</v>
      </c>
      <c r="G46" s="3280" t="s">
        <v>5366</v>
      </c>
      <c r="H46" s="3284" t="s">
        <v>1297</v>
      </c>
      <c r="J46" s="3229" t="s">
        <v>43</v>
      </c>
      <c r="K46" s="3282" t="s">
        <v>5362</v>
      </c>
      <c r="L46" s="3283" t="s">
        <v>5363</v>
      </c>
      <c r="M46" s="3282" t="s">
        <v>5364</v>
      </c>
      <c r="N46" s="3280" t="s">
        <v>5365</v>
      </c>
      <c r="O46" s="3280" t="s">
        <v>5366</v>
      </c>
      <c r="P46" s="3284" t="s">
        <v>1297</v>
      </c>
      <c r="S46" s="3160" t="s">
        <v>5771</v>
      </c>
      <c r="T46" s="317"/>
      <c r="U46" s="3231">
        <f t="shared" ref="U46:U52" si="34">H78</f>
        <v>0</v>
      </c>
      <c r="V46" s="3232">
        <f>IF(AC53=0,0,AC46/AC53)</f>
        <v>0</v>
      </c>
      <c r="W46" s="3233">
        <f t="shared" ref="W46:W52" si="35">IF(AC46=0,0,IF(OR(D78="Kg",D78="g",D78="demi(s)",D78="quart(s)"),IF(ROUND(AC46,3)&gt;=1,ROUND(AC46,3)&amp;" Kg",ROUND(AC46*1000,0)&amp;" g"),IF(D78="demi(s)",ROUND(AC46*0.5,0)&amp;" demi(s)",IF(D78="quart(s)",ROUND(AC46*0.25,0)&amp;" quart(s)",IF(ROUND(AC46,3)&gt;=1,ROUND(AC46,3)&amp;" L",ROUND(AC46*100,0)&amp;" cl")))))</f>
        <v>0</v>
      </c>
      <c r="X46" s="3234">
        <f>C78*AB13</f>
        <v>0</v>
      </c>
      <c r="Y46" s="3235">
        <f t="shared" ref="Y46:Z52" si="36">D78</f>
        <v>0</v>
      </c>
      <c r="Z46" s="3236">
        <f t="shared" si="36"/>
        <v>0</v>
      </c>
      <c r="AA46" s="3359">
        <f t="shared" ref="AA46:AA52" si="37">AC46*F78</f>
        <v>0</v>
      </c>
      <c r="AB46" s="3237">
        <f>IFERROR(INDEX(BD11:CV11, MATCH(D78, BD10:CV10, 0)) * C78*G78*Z43, 0) + IFERROR(INDEX(BD16:CV16, MATCH(D78, BD15:CV15, 0)) * C78*G78*Z43, 0)</f>
        <v>0</v>
      </c>
      <c r="AC46" s="3343">
        <f>ROUND(AB46 * AB43, IF(AB46 *AB43&gt;= 0.0001, 4, 6))</f>
        <v>0</v>
      </c>
      <c r="AE46" s="3243">
        <f t="shared" ref="AE46:AE52" si="38">P78</f>
        <v>0</v>
      </c>
      <c r="AF46" s="3244">
        <f>IF(AM53=0,0,AM46/AM53)</f>
        <v>0</v>
      </c>
      <c r="AG46" s="3245">
        <f t="shared" ref="AG46:AG52" si="39">IF(AM46=0,0,IF(OR(L78="Kg",N78="g",L78="demi(s)",L78="quart(s)"),IF(ROUND(AM46,3)&gt;=1,ROUND(AM46,3)&amp;" Kg",ROUND(AM46*1000,0)&amp;" g"),IF(L78="demi(s)",ROUND(AM46*0.5,0)&amp;" demi(s)",IF(L78="quart(s)",ROUND(AM46*0.25,0)&amp;" quart(s)",IF(ROUND(AM46,3)&gt;=1,ROUND(AM46,3)&amp;" L",ROUND(AM46*100,0)&amp;" cl")))))</f>
        <v>0</v>
      </c>
      <c r="AH46" s="3246">
        <f>K78*AL13</f>
        <v>0</v>
      </c>
      <c r="AI46" s="3247">
        <f t="shared" ref="AI46:AJ52" si="40">L78</f>
        <v>0</v>
      </c>
      <c r="AJ46" s="3248">
        <f t="shared" si="40"/>
        <v>0</v>
      </c>
      <c r="AK46" s="3360">
        <f t="shared" ref="AK46:AK52" si="41">AM46*N78</f>
        <v>0</v>
      </c>
      <c r="AL46" s="3344">
        <f>IFERROR(INDEX(BD11:CV11, MATCH(L78, BD10:CV10, 0)) * K78*O78*AJ43, 0) + IFERROR(INDEX(BD16:CV16, MATCH(L78, BD15:CV15, 0)) * K78*O78*AJ43, 0)</f>
        <v>0</v>
      </c>
      <c r="AM46" s="3345">
        <f>ROUND(AL46 * AL43, IF(AL46 * AL43 &gt;= 0.0001, 4, 6))</f>
        <v>0</v>
      </c>
      <c r="AN46" s="44"/>
      <c r="AO46" s="3166" t="s">
        <v>5808</v>
      </c>
      <c r="AP46" s="317"/>
      <c r="AS46" s="25"/>
      <c r="AT46" s="3688"/>
      <c r="AU46" s="3689"/>
      <c r="AV46" s="3689"/>
      <c r="AW46" s="3690"/>
      <c r="AX46" s="28"/>
      <c r="AZ46" s="39" t="s">
        <v>150</v>
      </c>
      <c r="BA46" s="29"/>
      <c r="BB46" s="19"/>
      <c r="BC46" s="19"/>
      <c r="BD46" s="19"/>
      <c r="BE46" s="19"/>
      <c r="BF46" s="19"/>
      <c r="BG46" s="19"/>
      <c r="BH46" s="19"/>
      <c r="BI46" s="19"/>
      <c r="BJ46" s="19"/>
      <c r="BK46" s="19"/>
      <c r="BL46" s="13"/>
      <c r="CY46" s="317"/>
      <c r="DC46" s="216">
        <v>1</v>
      </c>
    </row>
    <row r="47" spans="2:107" ht="24" customHeight="1">
      <c r="B47" s="3367" t="str">
        <f>IF(H47&lt;&gt;"","A","►")</f>
        <v>►</v>
      </c>
      <c r="C47" s="280"/>
      <c r="D47" s="3102"/>
      <c r="E47" s="453"/>
      <c r="F47" s="3137"/>
      <c r="G47" s="3100">
        <v>1</v>
      </c>
      <c r="H47" s="3110"/>
      <c r="J47" s="3367" t="str">
        <f>IF(P47&lt;&gt;"","A","►")</f>
        <v>►</v>
      </c>
      <c r="K47" s="280"/>
      <c r="L47" s="3102"/>
      <c r="M47" s="453"/>
      <c r="N47" s="3137"/>
      <c r="O47" s="3100">
        <v>1</v>
      </c>
      <c r="P47" s="3110"/>
      <c r="S47" s="3160" t="s">
        <v>5772</v>
      </c>
      <c r="T47" s="317"/>
      <c r="U47" s="3154">
        <f t="shared" si="34"/>
        <v>0</v>
      </c>
      <c r="V47" s="3155">
        <f>IF(AC53=0,0,AC47/AC53)</f>
        <v>0</v>
      </c>
      <c r="W47" s="241">
        <f t="shared" si="35"/>
        <v>0</v>
      </c>
      <c r="X47" s="253">
        <f>C79*AB13</f>
        <v>0</v>
      </c>
      <c r="Y47" s="3159">
        <f t="shared" si="36"/>
        <v>0</v>
      </c>
      <c r="Z47" s="339">
        <f t="shared" si="36"/>
        <v>0</v>
      </c>
      <c r="AA47" s="3356">
        <f t="shared" si="37"/>
        <v>0</v>
      </c>
      <c r="AB47" s="3151">
        <f>IFERROR(INDEX(BD11:CV11, MATCH(D79, BD10:CV10, 0)) * C79*G79*Z43, 0) + IFERROR(INDEX(BD16:CV16, MATCH(D79, BD15:CV15, 0)) * C79*G79*Z43, 0)</f>
        <v>0</v>
      </c>
      <c r="AC47" s="3331">
        <f>ROUND(AB47 * AB43, IF(AB47 *AB43&gt;= 0.0001, 4, 6))</f>
        <v>0</v>
      </c>
      <c r="AE47" s="3154">
        <f t="shared" si="38"/>
        <v>0</v>
      </c>
      <c r="AF47" s="3155">
        <f>IF(AM53=0,0,AM47/AM53)</f>
        <v>0</v>
      </c>
      <c r="AG47" s="241">
        <f t="shared" si="39"/>
        <v>0</v>
      </c>
      <c r="AH47" s="253">
        <f>K79*AL13</f>
        <v>0</v>
      </c>
      <c r="AI47" s="3159">
        <f t="shared" si="40"/>
        <v>0</v>
      </c>
      <c r="AJ47" s="339">
        <f t="shared" si="40"/>
        <v>0</v>
      </c>
      <c r="AK47" s="3356">
        <f t="shared" si="41"/>
        <v>0</v>
      </c>
      <c r="AL47" s="3151">
        <f>IFERROR(INDEX(BD11:CV11, MATCH(L79, BD10:CV10, 0)) * K79*O79*AJ43, 0) + IFERROR(INDEX(BD16:CV16, MATCH(L79, BD15:CV15, 0)) * K79*O79*AJ43, 0)</f>
        <v>0</v>
      </c>
      <c r="AM47" s="3331">
        <f>ROUND(AL47 * AL43, IF(AL47 * AL43 &gt;= 0.0001, 4, 6))</f>
        <v>0</v>
      </c>
      <c r="AN47" s="44"/>
      <c r="AO47" s="3166" t="s">
        <v>225</v>
      </c>
      <c r="AP47" s="317"/>
      <c r="AS47" s="25"/>
      <c r="AT47" s="310" t="s">
        <v>731</v>
      </c>
      <c r="AU47" s="246" t="s">
        <v>1287</v>
      </c>
      <c r="AV47" s="101"/>
      <c r="AW47" s="99"/>
      <c r="AX47" s="28"/>
      <c r="AZ47" s="39"/>
      <c r="BA47" s="29" t="s">
        <v>155</v>
      </c>
      <c r="BB47" s="19"/>
      <c r="BC47" s="19"/>
      <c r="BD47" s="19"/>
      <c r="BE47" s="19"/>
      <c r="BF47" s="19"/>
      <c r="BG47" s="19"/>
      <c r="BH47" s="19"/>
      <c r="BI47" s="19"/>
      <c r="BJ47" s="19"/>
      <c r="BK47" s="19"/>
      <c r="BL47" s="13"/>
      <c r="CY47" s="317"/>
      <c r="DC47" s="216">
        <v>1</v>
      </c>
    </row>
    <row r="48" spans="2:107" ht="24" customHeight="1">
      <c r="B48" s="3367" t="str">
        <f t="shared" ref="B48:B53" si="42">IF(H48&lt;&gt;"","A","►")</f>
        <v>►</v>
      </c>
      <c r="C48" s="280"/>
      <c r="D48" s="3102"/>
      <c r="E48" s="453"/>
      <c r="F48" s="3138"/>
      <c r="G48" s="3100">
        <v>1</v>
      </c>
      <c r="H48" s="3111"/>
      <c r="J48" s="3367" t="str">
        <f t="shared" ref="J48:J53" si="43">IF(P48&lt;&gt;"","A","►")</f>
        <v>►</v>
      </c>
      <c r="K48" s="280"/>
      <c r="L48" s="3102"/>
      <c r="M48" s="453"/>
      <c r="N48" s="3138"/>
      <c r="O48" s="3100">
        <v>1</v>
      </c>
      <c r="P48" s="3111"/>
      <c r="S48" s="3160" t="s">
        <v>5774</v>
      </c>
      <c r="T48" s="317"/>
      <c r="U48" s="3231">
        <f t="shared" si="34"/>
        <v>0</v>
      </c>
      <c r="V48" s="3238">
        <f>IF(AC53=0,0,AC48/AC53)</f>
        <v>0</v>
      </c>
      <c r="W48" s="3239">
        <f t="shared" si="35"/>
        <v>0</v>
      </c>
      <c r="X48" s="3234">
        <f>C80*AB13</f>
        <v>0</v>
      </c>
      <c r="Y48" s="3235">
        <f t="shared" si="36"/>
        <v>0</v>
      </c>
      <c r="Z48" s="3236">
        <f t="shared" si="36"/>
        <v>0</v>
      </c>
      <c r="AA48" s="3359">
        <f t="shared" si="37"/>
        <v>0</v>
      </c>
      <c r="AB48" s="3237">
        <f>IFERROR(INDEX(BD11:CV11, MATCH(D80, BD10:CV10, 0)) * C80*G80*Z43, 0) + IFERROR(INDEX(BD16:CV16, MATCH(D80, BD15:CV15, 0)) * C80*G80*Z43, 0)</f>
        <v>0</v>
      </c>
      <c r="AC48" s="3343">
        <f>ROUND(AB48 * AB43, IF(AB48 *AB43&gt;= 0.0001, 4, 6))</f>
        <v>0</v>
      </c>
      <c r="AE48" s="3243">
        <f t="shared" si="38"/>
        <v>0</v>
      </c>
      <c r="AF48" s="3244">
        <f>IF(AM53=0,0,AM48/AM53)</f>
        <v>0</v>
      </c>
      <c r="AG48" s="3245">
        <f t="shared" si="39"/>
        <v>0</v>
      </c>
      <c r="AH48" s="3246">
        <f>K80*AL13</f>
        <v>0</v>
      </c>
      <c r="AI48" s="3247">
        <f t="shared" si="40"/>
        <v>0</v>
      </c>
      <c r="AJ48" s="3248">
        <f t="shared" si="40"/>
        <v>0</v>
      </c>
      <c r="AK48" s="3360">
        <f t="shared" si="41"/>
        <v>0</v>
      </c>
      <c r="AL48" s="3344">
        <f>IFERROR(INDEX(BD11:CV11, MATCH(L80, BD10:CV10, 0)) * K80*O80*AJ43, 0) + IFERROR(INDEX(BD16:CV16, MATCH(L80, BD15:CV15, 0)) * K80*O80*AJ43, 0)</f>
        <v>0</v>
      </c>
      <c r="AM48" s="3345">
        <f>ROUND(AL48 * AL43, IF(AL48 * AL43 &gt;= 0.0001, 4, 6))</f>
        <v>0</v>
      </c>
      <c r="AN48" s="44"/>
      <c r="AO48" s="3314" t="s">
        <v>724</v>
      </c>
      <c r="AP48" s="317"/>
      <c r="AS48" s="25"/>
      <c r="AT48" s="2837" t="s">
        <v>730</v>
      </c>
      <c r="AU48" s="246" t="s">
        <v>1287</v>
      </c>
      <c r="AV48" s="101"/>
      <c r="AW48" s="99"/>
      <c r="AX48" s="28"/>
      <c r="AZ48" s="39" t="s">
        <v>159</v>
      </c>
      <c r="BA48" s="29"/>
      <c r="BB48" s="19"/>
      <c r="BC48" s="19"/>
      <c r="BD48" s="19"/>
      <c r="BE48" s="19"/>
      <c r="BF48" s="19"/>
      <c r="BG48" s="19"/>
      <c r="BH48" s="19"/>
      <c r="BI48" s="19"/>
      <c r="BJ48" s="19"/>
      <c r="BK48" s="19"/>
      <c r="BL48" s="13"/>
      <c r="CY48" s="317"/>
      <c r="DC48" s="216">
        <v>1</v>
      </c>
    </row>
    <row r="49" spans="2:107" ht="24" customHeight="1">
      <c r="B49" s="3367" t="str">
        <f t="shared" si="42"/>
        <v>►</v>
      </c>
      <c r="C49" s="280"/>
      <c r="D49" s="3102"/>
      <c r="E49" s="453"/>
      <c r="F49" s="3138"/>
      <c r="G49" s="3100">
        <v>1</v>
      </c>
      <c r="H49" s="3110"/>
      <c r="J49" s="3367" t="str">
        <f t="shared" si="43"/>
        <v>►</v>
      </c>
      <c r="K49" s="280"/>
      <c r="L49" s="3102"/>
      <c r="M49" s="453"/>
      <c r="N49" s="3138"/>
      <c r="O49" s="3100">
        <v>1</v>
      </c>
      <c r="P49" s="3110"/>
      <c r="S49" s="3160" t="s">
        <v>5778</v>
      </c>
      <c r="T49" s="317"/>
      <c r="U49" s="3154">
        <f t="shared" si="34"/>
        <v>0</v>
      </c>
      <c r="V49" s="3155">
        <f>IF(AC53=0,0,AC49/AC53)</f>
        <v>0</v>
      </c>
      <c r="W49" s="241">
        <f t="shared" si="35"/>
        <v>0</v>
      </c>
      <c r="X49" s="253">
        <f>C81*AB13</f>
        <v>0</v>
      </c>
      <c r="Y49" s="3159">
        <f t="shared" si="36"/>
        <v>0</v>
      </c>
      <c r="Z49" s="339">
        <f t="shared" si="36"/>
        <v>0</v>
      </c>
      <c r="AA49" s="3356">
        <f t="shared" si="37"/>
        <v>0</v>
      </c>
      <c r="AB49" s="3151">
        <f>IFERROR(INDEX(BD11:CV11, MATCH(D81, BD10:CV10, 0)) * C81*G81*Z43, 0) + IFERROR(INDEX(BD16:CV16, MATCH(D81, BD15:CV15, 0)) * C81*G81*Z43, 0)</f>
        <v>0</v>
      </c>
      <c r="AC49" s="3331">
        <f>ROUND(AB49 * AB43, IF(AB49 *AB43&gt;= 0.0001, 4, 6))</f>
        <v>0</v>
      </c>
      <c r="AE49" s="3154">
        <f t="shared" si="38"/>
        <v>0</v>
      </c>
      <c r="AF49" s="3155">
        <f>IF(AM53=0,0,AM49/AM53)</f>
        <v>0</v>
      </c>
      <c r="AG49" s="241">
        <f t="shared" si="39"/>
        <v>0</v>
      </c>
      <c r="AH49" s="253">
        <f>K81*AL13</f>
        <v>0</v>
      </c>
      <c r="AI49" s="3159">
        <f t="shared" si="40"/>
        <v>0</v>
      </c>
      <c r="AJ49" s="339">
        <f t="shared" si="40"/>
        <v>0</v>
      </c>
      <c r="AK49" s="3356">
        <f t="shared" si="41"/>
        <v>0</v>
      </c>
      <c r="AL49" s="3151">
        <f>IFERROR(INDEX(BD11:CV11, MATCH(L81, BD10:CV10, 0)) * K81*O81*AJ43, 0) + IFERROR(INDEX(BD16:CV16, MATCH(L81, BD15:CV15, 0)) * K81*O81*AJ43, 0)</f>
        <v>0</v>
      </c>
      <c r="AM49" s="3331">
        <f>ROUND(AL49 * AL43, IF(AL49 * AL43 &gt;= 0.0001, 4, 6))</f>
        <v>0</v>
      </c>
      <c r="AN49" s="34"/>
      <c r="AO49" s="3314" t="s">
        <v>5809</v>
      </c>
      <c r="AP49" s="317"/>
      <c r="AS49" s="25"/>
      <c r="AT49" s="2835" t="s">
        <v>90</v>
      </c>
      <c r="AU49" s="246" t="s">
        <v>1288</v>
      </c>
      <c r="AV49" s="101"/>
      <c r="AW49" s="99"/>
      <c r="AX49" s="28"/>
      <c r="AZ49" s="39"/>
      <c r="BA49" s="29" t="s">
        <v>165</v>
      </c>
      <c r="BB49" s="19"/>
      <c r="BC49" s="19"/>
      <c r="BD49" s="19"/>
      <c r="BE49" s="19"/>
      <c r="BF49" s="19"/>
      <c r="BG49" s="19"/>
      <c r="BH49" s="19"/>
      <c r="BI49" s="19"/>
      <c r="BJ49" s="19"/>
      <c r="BK49" s="19"/>
      <c r="BL49" s="13"/>
      <c r="CY49" s="317"/>
      <c r="DC49" s="216">
        <v>1</v>
      </c>
    </row>
    <row r="50" spans="2:107" ht="24" customHeight="1">
      <c r="B50" s="3367" t="str">
        <f t="shared" si="42"/>
        <v>►</v>
      </c>
      <c r="C50" s="3365"/>
      <c r="D50" s="3102"/>
      <c r="E50" s="453"/>
      <c r="F50" s="3138"/>
      <c r="G50" s="3100">
        <v>1</v>
      </c>
      <c r="H50" s="3112"/>
      <c r="J50" s="3367" t="str">
        <f t="shared" si="43"/>
        <v>►</v>
      </c>
      <c r="K50" s="3365"/>
      <c r="L50" s="3102"/>
      <c r="M50" s="453"/>
      <c r="N50" s="3138"/>
      <c r="O50" s="3100">
        <v>1</v>
      </c>
      <c r="P50" s="3112"/>
      <c r="S50" s="3160" t="s">
        <v>5782</v>
      </c>
      <c r="T50" s="317"/>
      <c r="U50" s="3231">
        <f t="shared" si="34"/>
        <v>0</v>
      </c>
      <c r="V50" s="3232">
        <f>IF(AC53=0,0,AC50/AC53)</f>
        <v>0</v>
      </c>
      <c r="W50" s="3239">
        <f t="shared" si="35"/>
        <v>0</v>
      </c>
      <c r="X50" s="3234">
        <f>C82*AB13</f>
        <v>0</v>
      </c>
      <c r="Y50" s="3235">
        <f t="shared" si="36"/>
        <v>0</v>
      </c>
      <c r="Z50" s="3236">
        <f t="shared" si="36"/>
        <v>0</v>
      </c>
      <c r="AA50" s="3359">
        <f t="shared" si="37"/>
        <v>0</v>
      </c>
      <c r="AB50" s="3237">
        <f>IFERROR(INDEX(BD11:CV11, MATCH(D82, BD10:CV10, 0)) * C82*G82*Z43, 0) + IFERROR(INDEX(BD16:CV16, MATCH(D82, BD15:CV15, 0)) * C82*G82*Z43, 0)</f>
        <v>0</v>
      </c>
      <c r="AC50" s="3343">
        <f>ROUND(AB50 * AB43, IF(AB50 *AB43&gt;= 0.0001, 4, 6))</f>
        <v>0</v>
      </c>
      <c r="AE50" s="3243">
        <f t="shared" si="38"/>
        <v>0</v>
      </c>
      <c r="AF50" s="3244">
        <f>IF(AM53=0,0,AM50/AM53)</f>
        <v>0</v>
      </c>
      <c r="AG50" s="3245">
        <f t="shared" si="39"/>
        <v>0</v>
      </c>
      <c r="AH50" s="3246">
        <f>K82*AL13</f>
        <v>0</v>
      </c>
      <c r="AI50" s="3247">
        <f t="shared" si="40"/>
        <v>0</v>
      </c>
      <c r="AJ50" s="3248">
        <f t="shared" si="40"/>
        <v>0</v>
      </c>
      <c r="AK50" s="3360">
        <f t="shared" si="41"/>
        <v>0</v>
      </c>
      <c r="AL50" s="3344">
        <f>IFERROR(INDEX(BD11:CV11, MATCH(L82, BD10:CV10, 0)) * K82*O82*AJ43, 0) + IFERROR(INDEX(BD16:CV16, MATCH(L82, BD15:CV15, 0)) * K82*O82*AJ43, 0)</f>
        <v>0</v>
      </c>
      <c r="AM50" s="3345">
        <f>ROUND(AL50 * AL43, IF(AL50 * AL43 &gt;= 0.0001, 4, 6))</f>
        <v>0</v>
      </c>
      <c r="AN50" s="44"/>
      <c r="AO50" s="3314" t="s">
        <v>727</v>
      </c>
      <c r="AP50" s="44"/>
      <c r="AQ50" s="44"/>
      <c r="AR50" s="44"/>
      <c r="AS50" s="25"/>
      <c r="AT50" s="2835" t="s">
        <v>91</v>
      </c>
      <c r="AU50" s="246" t="s">
        <v>1288</v>
      </c>
      <c r="AV50" s="101"/>
      <c r="AW50" s="99"/>
      <c r="AX50" s="28"/>
      <c r="AZ50" s="39"/>
      <c r="BA50" s="29"/>
      <c r="BB50" s="19"/>
      <c r="BC50" s="19"/>
      <c r="BD50" s="19"/>
      <c r="BE50" s="19"/>
      <c r="BF50" s="19"/>
      <c r="BG50" s="19"/>
      <c r="BH50" s="19"/>
      <c r="BI50" s="19"/>
      <c r="BJ50" s="19"/>
      <c r="BK50" s="19"/>
      <c r="BL50" s="13"/>
      <c r="CY50" s="317"/>
      <c r="DC50" s="216">
        <v>1</v>
      </c>
    </row>
    <row r="51" spans="2:107" ht="24" customHeight="1">
      <c r="B51" s="3367" t="str">
        <f t="shared" si="42"/>
        <v>►</v>
      </c>
      <c r="C51" s="3365"/>
      <c r="D51" s="3102"/>
      <c r="E51" s="453"/>
      <c r="F51" s="3138"/>
      <c r="G51" s="3100">
        <v>1</v>
      </c>
      <c r="H51" s="3112"/>
      <c r="J51" s="3367" t="str">
        <f t="shared" si="43"/>
        <v>►</v>
      </c>
      <c r="K51" s="3365"/>
      <c r="L51" s="3102"/>
      <c r="M51" s="453"/>
      <c r="N51" s="3138"/>
      <c r="O51" s="3100">
        <v>1</v>
      </c>
      <c r="P51" s="3112"/>
      <c r="S51" s="3160" t="s">
        <v>5785</v>
      </c>
      <c r="T51" s="317"/>
      <c r="U51" s="3154">
        <f t="shared" si="34"/>
        <v>0</v>
      </c>
      <c r="V51" s="3155">
        <f>IF(AC53=0,0,AC51/AC53)</f>
        <v>0</v>
      </c>
      <c r="W51" s="241">
        <f t="shared" si="35"/>
        <v>0</v>
      </c>
      <c r="X51" s="253">
        <f>C83*AB13</f>
        <v>0</v>
      </c>
      <c r="Y51" s="3159">
        <f t="shared" si="36"/>
        <v>0</v>
      </c>
      <c r="Z51" s="339">
        <f t="shared" si="36"/>
        <v>0</v>
      </c>
      <c r="AA51" s="3356">
        <f t="shared" si="37"/>
        <v>0</v>
      </c>
      <c r="AB51" s="3151">
        <f>IFERROR(INDEX(BD11:CV11, MATCH(D83, BD10:CV10, 0)) * C83*G83*Z43, 0) + IFERROR(INDEX(BD16:CV16, MATCH(D83, BD15:CV15, 0)) * C83*G83*Z43, 0)</f>
        <v>0</v>
      </c>
      <c r="AC51" s="3331">
        <f>ROUND(AB51 * AB43, IF(AB51 *AB43&gt;= 0.0001, 4, 6))</f>
        <v>0</v>
      </c>
      <c r="AE51" s="3154">
        <f t="shared" si="38"/>
        <v>0</v>
      </c>
      <c r="AF51" s="3155">
        <f>IF(AM53=0,0,AM51/AM53)</f>
        <v>0</v>
      </c>
      <c r="AG51" s="241">
        <f t="shared" si="39"/>
        <v>0</v>
      </c>
      <c r="AH51" s="253">
        <f>K83*AL13</f>
        <v>0</v>
      </c>
      <c r="AI51" s="3159">
        <f t="shared" si="40"/>
        <v>0</v>
      </c>
      <c r="AJ51" s="339">
        <f t="shared" si="40"/>
        <v>0</v>
      </c>
      <c r="AK51" s="3356">
        <f t="shared" si="41"/>
        <v>0</v>
      </c>
      <c r="AL51" s="3151">
        <f>IFERROR(INDEX(BD11:CV11, MATCH(L83, BD10:CV10, 0)) * K83*O83*AJ43, 0) + IFERROR(INDEX(BD16:CV16, MATCH(L83, BD15:CV15, 0)) * K83*O83*AJ43, 0)</f>
        <v>0</v>
      </c>
      <c r="AM51" s="3331">
        <f>ROUND(AL51 * AL43, IF(AL51 * AL43 &gt;= 0.0001, 4, 6))</f>
        <v>0</v>
      </c>
      <c r="AO51" s="3314" t="s">
        <v>5810</v>
      </c>
      <c r="AP51" s="317"/>
      <c r="AS51" s="25"/>
      <c r="AT51" s="114"/>
      <c r="AU51" s="55"/>
      <c r="AV51" s="101"/>
      <c r="AW51" s="99"/>
      <c r="AX51" s="28"/>
      <c r="AZ51" s="67" t="s">
        <v>175</v>
      </c>
      <c r="BA51" s="29"/>
      <c r="BB51" s="19"/>
      <c r="BC51" s="19"/>
      <c r="BD51" s="19"/>
      <c r="BE51" s="19"/>
      <c r="BF51" s="19"/>
      <c r="BG51" s="19"/>
      <c r="BH51" s="19"/>
      <c r="BI51" s="19"/>
      <c r="BJ51" s="19"/>
      <c r="BK51" s="19"/>
      <c r="BL51" s="13"/>
      <c r="CY51" s="317"/>
      <c r="DC51" s="216">
        <v>1</v>
      </c>
    </row>
    <row r="52" spans="2:107" ht="24" customHeight="1">
      <c r="B52" s="3367" t="str">
        <f t="shared" si="42"/>
        <v>►</v>
      </c>
      <c r="C52" s="3365"/>
      <c r="D52" s="3102"/>
      <c r="E52" s="453"/>
      <c r="F52" s="3138"/>
      <c r="G52" s="3100">
        <v>1</v>
      </c>
      <c r="H52" s="3110"/>
      <c r="J52" s="3367" t="str">
        <f t="shared" si="43"/>
        <v>►</v>
      </c>
      <c r="K52" s="3365"/>
      <c r="L52" s="3102"/>
      <c r="M52" s="453"/>
      <c r="N52" s="3138"/>
      <c r="O52" s="3100">
        <v>1</v>
      </c>
      <c r="P52" s="3110"/>
      <c r="S52" s="3160" t="s">
        <v>1776</v>
      </c>
      <c r="T52" s="317"/>
      <c r="U52" s="3240">
        <f t="shared" si="34"/>
        <v>0</v>
      </c>
      <c r="V52" s="3232">
        <f>IF(AC53=0,0,AC52/AC53)</f>
        <v>0</v>
      </c>
      <c r="W52" s="3239">
        <f t="shared" si="35"/>
        <v>0</v>
      </c>
      <c r="X52" s="3234">
        <f>C84*AB13</f>
        <v>0</v>
      </c>
      <c r="Y52" s="3235">
        <f t="shared" si="36"/>
        <v>0</v>
      </c>
      <c r="Z52" s="3236">
        <f t="shared" si="36"/>
        <v>0</v>
      </c>
      <c r="AA52" s="3359">
        <f t="shared" si="37"/>
        <v>0</v>
      </c>
      <c r="AB52" s="3237">
        <f>IFERROR(INDEX(BD11:CV11, MATCH(D84, BD10:CV10, 0)) * C84*G84*Z43, 0) + IFERROR(INDEX(BD16:CV16, MATCH(D84, BD15:CV15, 0)) * C84*G84*Z43, 0)</f>
        <v>0</v>
      </c>
      <c r="AC52" s="3343">
        <f>ROUND(AB52 * AB43, IF(AB52 *AB43&gt;= 0.0001, 4, 6))</f>
        <v>0</v>
      </c>
      <c r="AE52" s="3249">
        <f t="shared" si="38"/>
        <v>0</v>
      </c>
      <c r="AF52" s="3244">
        <f>IF(AM53=0,0,AM52/AM53)</f>
        <v>0</v>
      </c>
      <c r="AG52" s="3245">
        <f t="shared" si="39"/>
        <v>0</v>
      </c>
      <c r="AH52" s="3246">
        <f>K84*AL13</f>
        <v>0</v>
      </c>
      <c r="AI52" s="3247">
        <f t="shared" si="40"/>
        <v>0</v>
      </c>
      <c r="AJ52" s="3248">
        <f t="shared" si="40"/>
        <v>0</v>
      </c>
      <c r="AK52" s="3360">
        <f t="shared" si="41"/>
        <v>0</v>
      </c>
      <c r="AL52" s="3344">
        <f>IFERROR(INDEX(BD11:CV11, MATCH(L84, BD10:CV10, 0)) * K84*O84*AJ43, 0) + IFERROR(INDEX(BD16:CV16, MATCH(L84, BD15:CV15, 0)) * K84*O84*AJ43, 0)</f>
        <v>0</v>
      </c>
      <c r="AM52" s="3345">
        <f>ROUND(AL52 * AL43, IF(AL52 * AL43 &gt;= 0.0001, 4, 6))</f>
        <v>0</v>
      </c>
      <c r="AO52" s="3314" t="s">
        <v>5823</v>
      </c>
      <c r="AP52" s="317"/>
      <c r="AS52" s="25"/>
      <c r="AT52" s="114"/>
      <c r="AU52" s="55"/>
      <c r="AV52" s="101"/>
      <c r="AW52" s="99"/>
      <c r="AX52" s="28"/>
      <c r="AZ52" s="39" t="s">
        <v>179</v>
      </c>
      <c r="BA52" s="29"/>
      <c r="BB52" s="19"/>
      <c r="BC52" s="19"/>
      <c r="BD52" s="19"/>
      <c r="BE52" s="19"/>
      <c r="BF52" s="19"/>
      <c r="BG52" s="19"/>
      <c r="BH52" s="19"/>
      <c r="BI52" s="19"/>
      <c r="BJ52" s="19"/>
      <c r="BK52" s="19"/>
      <c r="BL52" s="13"/>
      <c r="CY52" s="317"/>
      <c r="DC52" s="216">
        <v>1</v>
      </c>
    </row>
    <row r="53" spans="2:107" ht="24" customHeight="1" thickBot="1">
      <c r="B53" s="3368" t="str">
        <f t="shared" si="42"/>
        <v>►</v>
      </c>
      <c r="C53" s="3366"/>
      <c r="D53" s="3105"/>
      <c r="E53" s="3106"/>
      <c r="F53" s="3139"/>
      <c r="G53" s="3108">
        <v>1</v>
      </c>
      <c r="H53" s="3113"/>
      <c r="J53" s="3368" t="str">
        <f t="shared" si="43"/>
        <v>►</v>
      </c>
      <c r="K53" s="3366"/>
      <c r="L53" s="3105"/>
      <c r="M53" s="3106"/>
      <c r="N53" s="3139"/>
      <c r="O53" s="3108">
        <v>1</v>
      </c>
      <c r="P53" s="3113"/>
      <c r="S53" s="3160" t="s">
        <v>5794</v>
      </c>
      <c r="T53" s="317"/>
      <c r="U53" s="3152"/>
      <c r="V53" s="3143" t="s">
        <v>604</v>
      </c>
      <c r="W53" s="3144"/>
      <c r="X53" s="3144"/>
      <c r="Y53" s="3144"/>
      <c r="Z53" s="3144"/>
      <c r="AA53" s="3149">
        <f>SUM(AA46:AA52)</f>
        <v>0</v>
      </c>
      <c r="AB53" s="3145">
        <f>SUM(AB46:AB52)</f>
        <v>0</v>
      </c>
      <c r="AC53" s="3148">
        <f>SUM(AC46:AC52)</f>
        <v>0</v>
      </c>
      <c r="AE53" s="3152"/>
      <c r="AF53" s="3143" t="s">
        <v>604</v>
      </c>
      <c r="AG53" s="3144"/>
      <c r="AH53" s="3144"/>
      <c r="AI53" s="3144"/>
      <c r="AJ53" s="3144"/>
      <c r="AK53" s="3149">
        <f>SUM(AK46:AK52)</f>
        <v>0</v>
      </c>
      <c r="AL53" s="3145">
        <f>SUM(AL46:AL52)</f>
        <v>0</v>
      </c>
      <c r="AM53" s="3148">
        <f>SUM(AM46:AM52)</f>
        <v>0</v>
      </c>
      <c r="AO53" s="3314" t="s">
        <v>5811</v>
      </c>
      <c r="AP53" s="317"/>
      <c r="AS53" s="25"/>
      <c r="AT53" s="3905" t="s">
        <v>1293</v>
      </c>
      <c r="AU53" s="3680"/>
      <c r="AV53" s="3680"/>
      <c r="AW53" s="3906"/>
      <c r="AX53" s="28"/>
      <c r="AZ53" s="39"/>
      <c r="BA53" s="29" t="s">
        <v>185</v>
      </c>
      <c r="BB53" s="19"/>
      <c r="BC53" s="19"/>
      <c r="BD53" s="19"/>
      <c r="BE53" s="19"/>
      <c r="BF53" s="19"/>
      <c r="BG53" s="19"/>
      <c r="BH53" s="19"/>
      <c r="BI53" s="19"/>
      <c r="BJ53" s="19"/>
      <c r="BK53" s="19"/>
      <c r="BL53" s="13"/>
      <c r="CY53" s="317"/>
      <c r="DC53" s="216">
        <v>1</v>
      </c>
    </row>
    <row r="54" spans="2:107" ht="24" customHeight="1" thickBot="1">
      <c r="B54" s="3220" t="s">
        <v>43</v>
      </c>
      <c r="C54" s="56" t="s">
        <v>733</v>
      </c>
      <c r="D54" s="44"/>
      <c r="E54" s="44"/>
      <c r="F54" s="44"/>
      <c r="G54" s="44"/>
      <c r="H54" s="3103"/>
      <c r="J54" s="3229" t="s">
        <v>43</v>
      </c>
      <c r="K54" s="56" t="s">
        <v>733</v>
      </c>
      <c r="L54" s="44"/>
      <c r="M54" s="44"/>
      <c r="N54" s="44"/>
      <c r="O54" s="44"/>
      <c r="P54" s="3103"/>
      <c r="S54" s="3160" t="s">
        <v>5804</v>
      </c>
      <c r="T54" s="317"/>
      <c r="AO54" s="3314" t="s">
        <v>725</v>
      </c>
      <c r="AP54" s="317"/>
      <c r="AS54" s="25"/>
      <c r="AT54" s="3682"/>
      <c r="AU54" s="3683"/>
      <c r="AV54" s="3683"/>
      <c r="AW54" s="3684"/>
      <c r="AX54" s="28"/>
      <c r="AZ54" s="39" t="s">
        <v>191</v>
      </c>
      <c r="BA54" s="29"/>
      <c r="BB54" s="19"/>
      <c r="BC54" s="19"/>
      <c r="BD54" s="19"/>
      <c r="BE54" s="19"/>
      <c r="BF54" s="19"/>
      <c r="BG54" s="19"/>
      <c r="BH54" s="19"/>
      <c r="BI54" s="19"/>
      <c r="BJ54" s="19"/>
      <c r="BK54" s="19"/>
      <c r="BL54" s="13"/>
      <c r="CY54" s="317"/>
      <c r="DC54" s="216">
        <v>1</v>
      </c>
    </row>
    <row r="55" spans="2:107" ht="24" customHeight="1">
      <c r="B55" s="187" t="str">
        <f t="shared" ref="B55:B66" si="44">IF(C55&lt;&gt;"","A","►")</f>
        <v>►</v>
      </c>
      <c r="C55" s="133"/>
      <c r="D55" s="345"/>
      <c r="E55" s="345"/>
      <c r="F55" s="345"/>
      <c r="G55" s="345"/>
      <c r="H55" s="238" t="s">
        <v>838</v>
      </c>
      <c r="J55" s="187" t="str">
        <f t="shared" ref="J55:J66" si="45">IF(K55&lt;&gt;"","A","►")</f>
        <v>►</v>
      </c>
      <c r="K55" s="133"/>
      <c r="L55" s="345"/>
      <c r="M55" s="345"/>
      <c r="N55" s="345"/>
      <c r="O55" s="345"/>
      <c r="P55" s="238" t="s">
        <v>838</v>
      </c>
      <c r="S55" s="317"/>
      <c r="T55" s="317"/>
      <c r="U55" s="3907" t="str">
        <f>E103</f>
        <v>4 Nom de votre recette</v>
      </c>
      <c r="V55" s="3908"/>
      <c r="W55" s="3911" t="str">
        <f>C103</f>
        <v>AVEC ALCOOL</v>
      </c>
      <c r="X55" s="3911"/>
      <c r="Y55" s="3153"/>
      <c r="Z55" s="3153"/>
      <c r="AA55" s="3140"/>
      <c r="AB55" s="3140"/>
      <c r="AC55" s="3141" t="s">
        <v>5402</v>
      </c>
      <c r="AE55" s="3912" t="str">
        <f>M103</f>
        <v>9 Nom de votre recette</v>
      </c>
      <c r="AF55" s="3913"/>
      <c r="AG55" s="3916" t="str">
        <f>W55</f>
        <v>AVEC ALCOOL</v>
      </c>
      <c r="AH55" s="3916"/>
      <c r="AI55" s="3153"/>
      <c r="AJ55" s="3153"/>
      <c r="AK55" s="3140"/>
      <c r="AL55" s="3140"/>
      <c r="AM55" s="3141" t="s">
        <v>5402</v>
      </c>
      <c r="AO55" s="3314" t="s">
        <v>726</v>
      </c>
      <c r="AP55" s="317"/>
      <c r="AS55" s="25"/>
      <c r="AT55" s="305" t="s">
        <v>1280</v>
      </c>
      <c r="AU55" s="101" t="s">
        <v>1274</v>
      </c>
      <c r="AV55" s="101"/>
      <c r="AW55" s="99"/>
      <c r="AX55" s="28"/>
      <c r="AZ55" s="39"/>
      <c r="BA55" s="29"/>
      <c r="BB55" s="19"/>
      <c r="BC55" s="19"/>
      <c r="BD55" s="19"/>
      <c r="BE55" s="19"/>
      <c r="BF55" s="19"/>
      <c r="BG55" s="19"/>
      <c r="BH55" s="19"/>
      <c r="BI55" s="19"/>
      <c r="BJ55" s="19"/>
      <c r="BK55" s="19"/>
      <c r="CY55" s="317"/>
      <c r="DC55" s="216">
        <v>1</v>
      </c>
    </row>
    <row r="56" spans="2:107" ht="24" customHeight="1">
      <c r="B56" s="187" t="str">
        <f t="shared" si="44"/>
        <v>►</v>
      </c>
      <c r="C56" s="133"/>
      <c r="D56" s="345"/>
      <c r="E56" s="345"/>
      <c r="F56" s="345"/>
      <c r="G56" s="345"/>
      <c r="H56" s="239" t="s">
        <v>5853</v>
      </c>
      <c r="J56" s="187" t="str">
        <f t="shared" si="45"/>
        <v>►</v>
      </c>
      <c r="K56" s="133"/>
      <c r="L56" s="345"/>
      <c r="M56" s="345"/>
      <c r="N56" s="345"/>
      <c r="O56" s="345"/>
      <c r="P56" s="239" t="s">
        <v>5853</v>
      </c>
      <c r="S56" s="317"/>
      <c r="T56" s="317"/>
      <c r="U56" s="3909"/>
      <c r="V56" s="3910"/>
      <c r="W56" s="3917" t="str">
        <f>C104</f>
        <v>LONG DRINK</v>
      </c>
      <c r="X56" s="3917"/>
      <c r="Y56" s="327"/>
      <c r="Z56" s="244" t="s">
        <v>5814</v>
      </c>
      <c r="AA56" s="250">
        <v>2</v>
      </c>
      <c r="AB56" s="3160" t="s">
        <v>5783</v>
      </c>
      <c r="AC56" s="331">
        <f>IFERROR(INDEX($BD$11:$CV$11, MATCH(AB56, $BD$10:$CV$10, 0)), 0) + IFERROR(INDEX($BD$16:$CV$16, MATCH(AB56, $BD$15:$CV$15, 0)), 0)</f>
        <v>0.19500000000000001</v>
      </c>
      <c r="AE56" s="3914"/>
      <c r="AF56" s="3915"/>
      <c r="AG56" s="3918" t="str">
        <f>K104</f>
        <v>LONG DRINK</v>
      </c>
      <c r="AH56" s="3918"/>
      <c r="AI56" s="327"/>
      <c r="AJ56" s="244" t="s">
        <v>5814</v>
      </c>
      <c r="AK56" s="250">
        <v>2</v>
      </c>
      <c r="AL56" s="3160" t="s">
        <v>5782</v>
      </c>
      <c r="AM56" s="331">
        <f>IFERROR(INDEX($BD$11:$CV$11, MATCH(AL56, $BD$10:$CV$10, 0)), 0) + IFERROR(INDEX($BD$16:$CV$16, MATCH(AL56, $BD$15:$CV$15, 0)), 0)</f>
        <v>0.06</v>
      </c>
      <c r="AO56" s="3314" t="s">
        <v>723</v>
      </c>
      <c r="AP56" s="317"/>
      <c r="AS56" s="25"/>
      <c r="AT56" s="3086" t="s">
        <v>1286</v>
      </c>
      <c r="AU56" s="101" t="s">
        <v>1289</v>
      </c>
      <c r="AV56" s="101"/>
      <c r="AW56" s="99"/>
      <c r="AX56" s="28"/>
      <c r="AZ56" s="67" t="s">
        <v>201</v>
      </c>
      <c r="BA56" s="29"/>
      <c r="BB56" s="19"/>
      <c r="BC56" s="19"/>
      <c r="BD56" s="19"/>
      <c r="BE56" s="19"/>
      <c r="BF56" s="19"/>
      <c r="BG56" s="19"/>
      <c r="BH56" s="19"/>
      <c r="BI56" s="19"/>
      <c r="BJ56" s="19"/>
      <c r="BK56" s="19"/>
      <c r="CY56" s="317"/>
      <c r="DC56" s="216">
        <v>1</v>
      </c>
    </row>
    <row r="57" spans="2:107" ht="24" customHeight="1">
      <c r="B57" s="187" t="str">
        <f t="shared" si="44"/>
        <v>►</v>
      </c>
      <c r="C57" s="133"/>
      <c r="D57" s="345"/>
      <c r="E57" s="345"/>
      <c r="F57" s="345"/>
      <c r="G57" s="345"/>
      <c r="H57" s="239" t="s">
        <v>5854</v>
      </c>
      <c r="J57" s="187" t="str">
        <f t="shared" si="45"/>
        <v>►</v>
      </c>
      <c r="K57" s="133"/>
      <c r="L57" s="345"/>
      <c r="M57" s="345"/>
      <c r="N57" s="345"/>
      <c r="O57" s="345"/>
      <c r="P57" s="239" t="s">
        <v>5854</v>
      </c>
      <c r="S57" s="317"/>
      <c r="T57" s="317"/>
      <c r="U57" s="3891" t="s">
        <v>837</v>
      </c>
      <c r="V57" s="3892"/>
      <c r="W57" s="3892"/>
      <c r="X57" s="3892"/>
      <c r="Y57" s="327"/>
      <c r="Z57" s="245" t="str">
        <f>"Volume "&amp; AB56</f>
        <v>Volume Julep(s)</v>
      </c>
      <c r="AA57" s="252">
        <v>150</v>
      </c>
      <c r="AB57" s="2834" t="s">
        <v>79</v>
      </c>
      <c r="AC57" s="331">
        <f>IFERROR(INDEX(BD11:CV11, MATCH(AB57, BD10:CV10, 0)) * AA57, 0) + IFERROR(INDEX(BD16:CV16, MATCH(AB57, BD15:CV15, 0)) * AA57, 0)</f>
        <v>0.15</v>
      </c>
      <c r="AE57" s="3891" t="s">
        <v>837</v>
      </c>
      <c r="AF57" s="3892"/>
      <c r="AG57" s="3892"/>
      <c r="AH57" s="3892"/>
      <c r="AI57" s="327"/>
      <c r="AJ57" s="245" t="str">
        <f>"Volume "&amp; AL56</f>
        <v>Volume INAO(s)</v>
      </c>
      <c r="AK57" s="252">
        <v>150</v>
      </c>
      <c r="AL57" s="2834" t="s">
        <v>79</v>
      </c>
      <c r="AM57" s="331">
        <f>IFERROR(INDEX(BD11:CV11, MATCH(AL57, BD10:CV10, 0)) * AK57, 0) + IFERROR(INDEX(BD16:CV16, MATCH(AL57, BD15:CV15, 0)) * AK57, 0)</f>
        <v>0.15</v>
      </c>
      <c r="AO57" s="3166" t="s">
        <v>732</v>
      </c>
      <c r="AP57" s="317"/>
      <c r="AS57" s="25"/>
      <c r="AT57" s="3086" t="s">
        <v>1291</v>
      </c>
      <c r="AU57" s="101" t="s">
        <v>1292</v>
      </c>
      <c r="AV57" s="101"/>
      <c r="AW57" s="99"/>
      <c r="AX57" s="28"/>
      <c r="AZ57" s="39"/>
      <c r="BA57" s="29"/>
      <c r="BB57" s="19"/>
      <c r="BC57" s="19"/>
      <c r="BD57" s="19"/>
      <c r="BE57" s="19"/>
      <c r="BF57" s="19"/>
      <c r="BG57" s="19"/>
      <c r="BH57" s="19"/>
      <c r="BI57" s="19"/>
      <c r="BJ57" s="19"/>
      <c r="BK57" s="19"/>
      <c r="CY57" s="317"/>
      <c r="DC57" s="216">
        <v>1</v>
      </c>
    </row>
    <row r="58" spans="2:107" ht="24" customHeight="1">
      <c r="B58" s="187" t="str">
        <f t="shared" si="44"/>
        <v>►</v>
      </c>
      <c r="C58" s="133"/>
      <c r="D58" s="345"/>
      <c r="E58" s="345"/>
      <c r="F58" s="345"/>
      <c r="G58" s="345"/>
      <c r="H58" s="239" t="s">
        <v>5855</v>
      </c>
      <c r="J58" s="187" t="str">
        <f t="shared" si="45"/>
        <v>►</v>
      </c>
      <c r="K58" s="133"/>
      <c r="L58" s="345"/>
      <c r="M58" s="345"/>
      <c r="N58" s="345"/>
      <c r="O58" s="345"/>
      <c r="P58" s="239" t="s">
        <v>5855</v>
      </c>
      <c r="S58" s="317"/>
      <c r="T58" s="317"/>
      <c r="U58" s="3891"/>
      <c r="V58" s="3892"/>
      <c r="W58" s="3892"/>
      <c r="X58" s="3892"/>
      <c r="Y58" s="3325" t="s">
        <v>1028</v>
      </c>
      <c r="Z58" s="500">
        <f>IFERROR(INDEX(BD11:CS11,MATCH(F106,BD10:CS10,0))*E106,0)+IFERROR(INDEX(BD16:CS16,MATCH(F106,BD15:CS15,0))*E106,0)</f>
        <v>0.12</v>
      </c>
      <c r="AA58" s="3369">
        <f>AC57*AA56</f>
        <v>0.3</v>
      </c>
      <c r="AB58" s="302">
        <f>IFERROR(AA58/Z58,0)</f>
        <v>2.5</v>
      </c>
      <c r="AC58" s="545"/>
      <c r="AE58" s="3891"/>
      <c r="AF58" s="3892"/>
      <c r="AG58" s="3892"/>
      <c r="AH58" s="3892"/>
      <c r="AI58" s="3325" t="s">
        <v>1028</v>
      </c>
      <c r="AJ58" s="500">
        <f>IFERROR(INDEX(BD11:CS11,MATCH(N106,BD10:CS10,0))*M106,0)+IFERROR(INDEX(BD16:CS16,MATCH(N106,BD15:CS15,0))*M106,0)</f>
        <v>0.12</v>
      </c>
      <c r="AK58" s="3369">
        <f>AM57*AK56</f>
        <v>0.3</v>
      </c>
      <c r="AL58" s="302">
        <f>IFERROR(AK58/AJ58,0)</f>
        <v>2.5</v>
      </c>
      <c r="AM58" s="545"/>
      <c r="AO58" s="3314" t="s">
        <v>5822</v>
      </c>
      <c r="AP58" s="317"/>
      <c r="AS58" s="25"/>
      <c r="AT58" s="5"/>
      <c r="AU58" s="5"/>
      <c r="AV58" s="5"/>
      <c r="AW58" s="5"/>
      <c r="AX58" s="28"/>
      <c r="AZ58" s="67" t="s">
        <v>213</v>
      </c>
      <c r="BA58" s="29"/>
      <c r="BB58" s="19"/>
      <c r="BC58" s="19"/>
      <c r="BD58" s="19"/>
      <c r="BE58" s="19"/>
      <c r="BF58" s="19"/>
      <c r="BG58" s="19"/>
      <c r="BH58" s="19"/>
      <c r="BI58" s="19"/>
      <c r="BJ58" s="19"/>
      <c r="BK58" s="19"/>
      <c r="CY58" s="317"/>
      <c r="DC58" s="216">
        <v>1</v>
      </c>
    </row>
    <row r="59" spans="2:107" ht="24" customHeight="1">
      <c r="B59" s="187" t="str">
        <f t="shared" si="44"/>
        <v>►</v>
      </c>
      <c r="C59" s="133"/>
      <c r="D59" s="345"/>
      <c r="E59" s="345"/>
      <c r="F59" s="345"/>
      <c r="G59" s="345"/>
      <c r="H59" s="239" t="s">
        <v>5856</v>
      </c>
      <c r="J59" s="187" t="str">
        <f t="shared" si="45"/>
        <v>►</v>
      </c>
      <c r="K59" s="133"/>
      <c r="L59" s="345"/>
      <c r="M59" s="345"/>
      <c r="N59" s="345"/>
      <c r="O59" s="345"/>
      <c r="P59" s="239" t="s">
        <v>5856</v>
      </c>
      <c r="S59" s="317"/>
      <c r="T59" s="317"/>
      <c r="U59" s="3891"/>
      <c r="V59" s="3892"/>
      <c r="W59" s="3892"/>
      <c r="X59" s="3892"/>
      <c r="Y59" s="3324">
        <f>IFERROR(ROUND(AA68/AC68/100,2),0)</f>
        <v>0</v>
      </c>
      <c r="Z59" s="3323" t="str">
        <f>IF(AC68&gt;=AA58,"","compléter avec")</f>
        <v>compléter avec</v>
      </c>
      <c r="AA59" s="3327" t="str">
        <f>IF(AC68&gt;AA58,"",ROUND((AA58-AC68)*1000,1)&amp;" ml")</f>
        <v>300 ml</v>
      </c>
      <c r="AB59" s="3328" t="str">
        <f>IF(AC68&gt;AA58,"",ROUND((AA58-AC68)*100,2)&amp;" cl")</f>
        <v>30 cl</v>
      </c>
      <c r="AC59" s="3326" t="str">
        <f>IF(AC68&gt;AA58,"",ROUND(AA58-AC68,3)&amp;" L")</f>
        <v>0.3 L</v>
      </c>
      <c r="AE59" s="3891"/>
      <c r="AF59" s="3892"/>
      <c r="AG59" s="3892"/>
      <c r="AH59" s="3892"/>
      <c r="AI59" s="3324">
        <f>IFERROR(ROUND(AK68/AM68/100,2),0)</f>
        <v>0</v>
      </c>
      <c r="AJ59" s="500"/>
      <c r="AL59" s="302"/>
      <c r="AM59" s="545"/>
      <c r="AO59" s="3166" t="s">
        <v>207</v>
      </c>
      <c r="AP59" s="317"/>
      <c r="AS59" s="424"/>
      <c r="AT59" s="571" t="s">
        <v>1419</v>
      </c>
      <c r="AU59" s="5"/>
      <c r="AV59" s="5"/>
      <c r="AW59" s="5"/>
      <c r="AX59" s="28"/>
      <c r="AZ59" s="67"/>
      <c r="BA59" s="29"/>
      <c r="BB59" s="19"/>
      <c r="BC59" s="19"/>
      <c r="BD59" s="19"/>
      <c r="BE59" s="19"/>
      <c r="BF59" s="19"/>
      <c r="BG59" s="19"/>
      <c r="BH59" s="19"/>
      <c r="BI59" s="19"/>
      <c r="BJ59" s="19"/>
      <c r="BK59" s="19"/>
      <c r="CY59" s="317"/>
      <c r="DC59" s="216">
        <v>1</v>
      </c>
    </row>
    <row r="60" spans="2:107" ht="24" customHeight="1">
      <c r="B60" s="187" t="str">
        <f t="shared" si="44"/>
        <v>►</v>
      </c>
      <c r="C60" s="133"/>
      <c r="D60" s="345"/>
      <c r="E60" s="345"/>
      <c r="F60" s="345"/>
      <c r="G60" s="345"/>
      <c r="H60" s="239" t="s">
        <v>5857</v>
      </c>
      <c r="J60" s="187" t="str">
        <f t="shared" si="45"/>
        <v>►</v>
      </c>
      <c r="K60" s="133"/>
      <c r="L60" s="345"/>
      <c r="M60" s="345"/>
      <c r="N60" s="345"/>
      <c r="O60" s="345"/>
      <c r="P60" s="239" t="s">
        <v>5857</v>
      </c>
      <c r="S60" s="317"/>
      <c r="T60" s="317"/>
      <c r="U60" s="3158" t="s">
        <v>1297</v>
      </c>
      <c r="V60" s="3142" t="s">
        <v>1886</v>
      </c>
      <c r="W60" s="3142"/>
      <c r="X60" s="3142"/>
      <c r="Y60" s="3142"/>
      <c r="Z60" s="3142" t="s">
        <v>1281</v>
      </c>
      <c r="AA60" s="3147" t="s">
        <v>1028</v>
      </c>
      <c r="AB60" s="3150" t="s">
        <v>5748</v>
      </c>
      <c r="AC60" s="3176" t="s">
        <v>5749</v>
      </c>
      <c r="AE60" s="3158" t="s">
        <v>1297</v>
      </c>
      <c r="AF60" s="3142" t="s">
        <v>1886</v>
      </c>
      <c r="AG60" s="3142"/>
      <c r="AH60" s="3142"/>
      <c r="AI60" s="3142"/>
      <c r="AJ60" s="3142" t="s">
        <v>1281</v>
      </c>
      <c r="AK60" s="3147" t="s">
        <v>1028</v>
      </c>
      <c r="AL60" s="3150" t="s">
        <v>5748</v>
      </c>
      <c r="AM60" s="3176" t="s">
        <v>5749</v>
      </c>
      <c r="AO60" s="3166" t="s">
        <v>728</v>
      </c>
      <c r="AP60" s="317"/>
      <c r="AS60" s="569"/>
      <c r="AT60" s="570" t="s">
        <v>1933</v>
      </c>
      <c r="AU60" s="5"/>
      <c r="AV60" s="5"/>
      <c r="AW60" s="5"/>
      <c r="AX60" s="28"/>
      <c r="AZ60" s="39" t="s">
        <v>219</v>
      </c>
      <c r="BA60" s="29"/>
      <c r="BB60" s="19"/>
      <c r="BC60" s="19"/>
      <c r="BD60" s="19"/>
      <c r="BE60" s="19"/>
      <c r="BF60" s="19"/>
      <c r="BG60" s="19"/>
      <c r="BH60" s="19"/>
      <c r="BI60" s="19"/>
      <c r="BJ60" s="19"/>
      <c r="BK60" s="19"/>
      <c r="CY60" s="317"/>
      <c r="DC60" s="216">
        <v>1</v>
      </c>
    </row>
    <row r="61" spans="2:107" ht="24" customHeight="1">
      <c r="B61" s="187" t="str">
        <f t="shared" si="44"/>
        <v>►</v>
      </c>
      <c r="C61" s="133"/>
      <c r="D61" s="345"/>
      <c r="E61" s="345"/>
      <c r="F61" s="345"/>
      <c r="G61" s="345"/>
      <c r="H61" s="239" t="s">
        <v>5858</v>
      </c>
      <c r="J61" s="187" t="str">
        <f t="shared" si="45"/>
        <v>►</v>
      </c>
      <c r="K61" s="133"/>
      <c r="L61" s="345"/>
      <c r="M61" s="345"/>
      <c r="N61" s="345"/>
      <c r="O61" s="345"/>
      <c r="P61" s="239" t="s">
        <v>5858</v>
      </c>
      <c r="S61" s="317"/>
      <c r="T61" s="317"/>
      <c r="U61" s="3252">
        <f t="shared" ref="U61:U67" si="46">H109</f>
        <v>0</v>
      </c>
      <c r="V61" s="3256">
        <f>IF(AC68=0,0,AC61/AC68)</f>
        <v>0</v>
      </c>
      <c r="W61" s="3257">
        <f t="shared" ref="W61:W67" si="47">IF(AC61=0,0,IF(OR(D109="Kg",D109="g",D109="demi(s)",D109="quart(s)"),IF(ROUND(AC61,3)&gt;=1,ROUND(AC61,3)&amp;" Kg",ROUND(AC61*1000,0)&amp;" g"),IF(D109="demi(s)",ROUND(AC61*0.5,0)&amp;" demi(s)",IF(D109="quart(s)",ROUND(AC61*0.25,0)&amp;" quart(s)",IF(ROUND(AC61,3)&gt;=1,ROUND(AC61,3)&amp;" L",ROUND(AC61*100,0)&amp;" cl")))))</f>
        <v>0</v>
      </c>
      <c r="X61" s="3253">
        <f>C109*AB13</f>
        <v>0</v>
      </c>
      <c r="Y61" s="3254">
        <f t="shared" ref="Y61:Z67" si="48">D109</f>
        <v>0</v>
      </c>
      <c r="Z61" s="3255">
        <f t="shared" si="48"/>
        <v>0</v>
      </c>
      <c r="AA61" s="3362">
        <f t="shared" ref="AA61:AA67" si="49">AC61*F109</f>
        <v>0</v>
      </c>
      <c r="AB61" s="3341">
        <f>IFERROR(INDEX(BD11:CV11, MATCH(D109, BD10:CV10, 0)) * C109*G109*Z58, 0) + IFERROR(INDEX(BD16:CV16, MATCH(D109, BD15:CV15, 0)) * C109*G109*Z58, 0)</f>
        <v>0</v>
      </c>
      <c r="AC61" s="3342">
        <f>ROUND(AB61 * AB58, IF(AB61 *AB58&gt;= 0.0001, 4, 6))</f>
        <v>0</v>
      </c>
      <c r="AE61" s="3261">
        <f t="shared" ref="AE61:AE67" si="50">P109</f>
        <v>0</v>
      </c>
      <c r="AF61" s="3262">
        <f>IF(AM68=0,0,AM61/AM68)</f>
        <v>0</v>
      </c>
      <c r="AG61" s="3263">
        <f t="shared" ref="AG61:AG67" si="51">IF(AM61=0,0,IF(OR(L109="Kg",N109="g",L109="demi(s)",L109="quart(s)"),IF(ROUND(AM61,3)&gt;=1,ROUND(AM61,3)&amp;" Kg",ROUND(AM61*1000,0)&amp;" g"),IF(L109="demi(s)",ROUND(AM61*0.5,0)&amp;" demi(s)",IF(L109="quart(s)",ROUND(AM61*0.25,0)&amp;" quart(s)",IF(ROUND(AM61,3)&gt;=1,ROUND(AM61,3)&amp;" L",ROUND(AM61*100,0)&amp;" cl")))))</f>
        <v>0</v>
      </c>
      <c r="AH61" s="3264">
        <f>K109*AL13</f>
        <v>0</v>
      </c>
      <c r="AI61" s="3265">
        <f t="shared" ref="AI61:AJ67" si="52">L109</f>
        <v>0</v>
      </c>
      <c r="AJ61" s="3266">
        <f t="shared" si="52"/>
        <v>0</v>
      </c>
      <c r="AK61" s="3361">
        <f t="shared" ref="AK61:AK67" si="53">AM61*N109</f>
        <v>0</v>
      </c>
      <c r="AL61" s="3268">
        <f>IFERROR(INDEX(BD11:CV11, MATCH(L109, BD10:CV10, 0)) * K109*O109*AJ58, 0) + IFERROR(INDEX(BD16:CV16, MATCH(L109, BD15:CV15, 0)) * K109*O109*AJ58, 0)</f>
        <v>0</v>
      </c>
      <c r="AM61" s="3340">
        <f>ROUND(AL61 * AL58, IF(AL61 * AL58 &gt;= 0.0001, 4, 6))</f>
        <v>0</v>
      </c>
      <c r="AO61" s="3160" t="s">
        <v>5769</v>
      </c>
      <c r="AP61" s="317"/>
      <c r="AS61" s="25"/>
      <c r="AT61" s="5" t="s">
        <v>1934</v>
      </c>
      <c r="AU61" s="5"/>
      <c r="AV61" s="5"/>
      <c r="AW61" s="5"/>
      <c r="AX61" s="28"/>
      <c r="AZ61" s="39" t="s">
        <v>226</v>
      </c>
      <c r="BA61" s="29"/>
      <c r="BB61" s="19"/>
      <c r="BC61" s="19"/>
      <c r="BD61" s="19"/>
      <c r="BE61" s="19"/>
      <c r="BF61" s="19"/>
      <c r="BG61" s="19"/>
      <c r="BH61" s="19"/>
      <c r="BI61" s="19"/>
      <c r="BJ61" s="19"/>
      <c r="BK61" s="19"/>
      <c r="CY61" s="317"/>
      <c r="DC61" s="216">
        <v>1</v>
      </c>
    </row>
    <row r="62" spans="2:107" ht="24" customHeight="1">
      <c r="B62" s="187" t="str">
        <f t="shared" si="44"/>
        <v>►</v>
      </c>
      <c r="C62" s="133"/>
      <c r="D62" s="345"/>
      <c r="E62" s="345"/>
      <c r="F62" s="345"/>
      <c r="G62" s="345"/>
      <c r="H62" s="239" t="s">
        <v>5859</v>
      </c>
      <c r="J62" s="187" t="str">
        <f t="shared" si="45"/>
        <v>►</v>
      </c>
      <c r="K62" s="133"/>
      <c r="L62" s="345"/>
      <c r="M62" s="345"/>
      <c r="N62" s="345"/>
      <c r="O62" s="345"/>
      <c r="P62" s="239" t="s">
        <v>5859</v>
      </c>
      <c r="S62" s="317"/>
      <c r="T62" s="317"/>
      <c r="U62" s="3154">
        <f t="shared" si="46"/>
        <v>0</v>
      </c>
      <c r="V62" s="3155">
        <f>IF(AC68=0,0,AC62/AC68)</f>
        <v>0</v>
      </c>
      <c r="W62" s="241">
        <f t="shared" si="47"/>
        <v>0</v>
      </c>
      <c r="X62" s="253">
        <f>C110*AB13</f>
        <v>0</v>
      </c>
      <c r="Y62" s="3159">
        <f t="shared" si="48"/>
        <v>0</v>
      </c>
      <c r="Z62" s="339">
        <f t="shared" si="48"/>
        <v>0</v>
      </c>
      <c r="AA62" s="3356">
        <f t="shared" si="49"/>
        <v>0</v>
      </c>
      <c r="AB62" s="3151">
        <f>IFERROR(INDEX(BD11:CV11, MATCH(D110, BD10:CV10, 0)) * C110*G110*Z58, 0) + IFERROR(INDEX(BD16:CV16, MATCH(D110, BD15:CV15, 0)) * C110*G110*Z58, 0)</f>
        <v>0</v>
      </c>
      <c r="AC62" s="3331">
        <f>ROUND(AB62 * AB58, IF(AB62 *AB58&gt;= 0.0001, 4, 6))</f>
        <v>0</v>
      </c>
      <c r="AE62" s="3154">
        <f t="shared" si="50"/>
        <v>0</v>
      </c>
      <c r="AF62" s="3155">
        <f>IF(AM68=0,0,AM62/AM68)</f>
        <v>0</v>
      </c>
      <c r="AG62" s="241">
        <f t="shared" si="51"/>
        <v>0</v>
      </c>
      <c r="AH62" s="253">
        <f>K110*AL13</f>
        <v>0</v>
      </c>
      <c r="AI62" s="3159">
        <f t="shared" si="52"/>
        <v>0</v>
      </c>
      <c r="AJ62" s="339">
        <f t="shared" si="52"/>
        <v>0</v>
      </c>
      <c r="AK62" s="3356">
        <f t="shared" si="53"/>
        <v>0</v>
      </c>
      <c r="AL62" s="3151">
        <f>IFERROR(INDEX(BD11:CV11, MATCH(L110, BD10:CV10, 0)) * K110*O110*AJ58, 0) + IFERROR(INDEX(BD16:CV16, MATCH(L110, BD15:CV15, 0)) * K110*O110*AJ58, 0)</f>
        <v>0</v>
      </c>
      <c r="AM62" s="3331">
        <f>ROUND(AL62 * AL58, IF(AL62 * AL58 &gt;= 0.0001, 4, 6))</f>
        <v>0</v>
      </c>
      <c r="AO62" s="3160" t="s">
        <v>5771</v>
      </c>
      <c r="AP62" s="317"/>
      <c r="AS62" s="25"/>
      <c r="AT62" s="5" t="s">
        <v>1935</v>
      </c>
      <c r="AU62" s="5"/>
      <c r="AV62" s="5"/>
      <c r="AW62" s="5"/>
      <c r="AX62" s="28"/>
      <c r="AZ62" s="39"/>
      <c r="BA62" s="29"/>
      <c r="BB62" s="19"/>
      <c r="BC62" s="19"/>
      <c r="BD62" s="19"/>
      <c r="BE62" s="19"/>
      <c r="BF62" s="19"/>
      <c r="BG62" s="19"/>
      <c r="BH62" s="19"/>
      <c r="BI62" s="19"/>
      <c r="BJ62" s="19"/>
      <c r="BK62" s="19"/>
      <c r="CY62" s="317"/>
      <c r="DC62" s="216">
        <v>1</v>
      </c>
    </row>
    <row r="63" spans="2:107" ht="24" customHeight="1">
      <c r="B63" s="187" t="str">
        <f t="shared" si="44"/>
        <v>►</v>
      </c>
      <c r="C63" s="133"/>
      <c r="D63" s="345"/>
      <c r="E63" s="345"/>
      <c r="F63" s="345"/>
      <c r="G63" s="345"/>
      <c r="H63" s="239"/>
      <c r="J63" s="187" t="str">
        <f t="shared" si="45"/>
        <v>►</v>
      </c>
      <c r="K63" s="133"/>
      <c r="L63" s="345"/>
      <c r="M63" s="345"/>
      <c r="N63" s="345"/>
      <c r="O63" s="345"/>
      <c r="P63" s="239"/>
      <c r="S63" s="317"/>
      <c r="T63" s="317"/>
      <c r="U63" s="3252">
        <f t="shared" si="46"/>
        <v>0</v>
      </c>
      <c r="V63" s="3256">
        <f>IF(AC68=0,0,AC63/AC68)</f>
        <v>0</v>
      </c>
      <c r="W63" s="3257">
        <f t="shared" si="47"/>
        <v>0</v>
      </c>
      <c r="X63" s="3253">
        <f>C111*AB13</f>
        <v>0</v>
      </c>
      <c r="Y63" s="3254">
        <f t="shared" si="48"/>
        <v>0</v>
      </c>
      <c r="Z63" s="3255">
        <f t="shared" si="48"/>
        <v>0</v>
      </c>
      <c r="AA63" s="3362">
        <f t="shared" si="49"/>
        <v>0</v>
      </c>
      <c r="AB63" s="3341">
        <f>IFERROR(INDEX(BD11:CV11, MATCH(D111, BD10:CV10, 0)) * C111*G111*Z58, 0) + IFERROR(INDEX(BD16:CV16, MATCH(D111, BD15:CV15, 0)) * C111*G111*Z58, 0)</f>
        <v>0</v>
      </c>
      <c r="AC63" s="3342">
        <f>ROUND(AB63 * AB58, IF(AB63 *AB58&gt;= 0.0001, 4, 6))</f>
        <v>0</v>
      </c>
      <c r="AE63" s="3261">
        <f t="shared" si="50"/>
        <v>0</v>
      </c>
      <c r="AF63" s="3267">
        <f>IF(AM68=0,0,AM63/AM68)</f>
        <v>0</v>
      </c>
      <c r="AG63" s="3263">
        <f t="shared" si="51"/>
        <v>0</v>
      </c>
      <c r="AH63" s="3264">
        <f>K111*AL13</f>
        <v>0</v>
      </c>
      <c r="AI63" s="3265">
        <f t="shared" si="52"/>
        <v>0</v>
      </c>
      <c r="AJ63" s="3266">
        <f t="shared" si="52"/>
        <v>0</v>
      </c>
      <c r="AK63" s="3361">
        <f t="shared" si="53"/>
        <v>0</v>
      </c>
      <c r="AL63" s="3268">
        <f>IFERROR(INDEX(BD11:CV11, MATCH(L111, BD10:CV10, 0)) * K111*O111*AJ58, 0) + IFERROR(INDEX(BD16:CV16, MATCH(L111, BD15:CV15, 0)) * K111*O111*AJ58, 0)</f>
        <v>0</v>
      </c>
      <c r="AM63" s="3340">
        <f>ROUND(AL63 * AL58, IF(AL63 * AL58 &gt;= 0.0001, 4, 6))</f>
        <v>0</v>
      </c>
      <c r="AO63" s="3160" t="s">
        <v>5772</v>
      </c>
      <c r="AP63" s="317"/>
      <c r="AS63" s="25"/>
      <c r="AT63" s="572" t="s">
        <v>1936</v>
      </c>
      <c r="AU63" s="5"/>
      <c r="AV63" s="5"/>
      <c r="AW63" s="5"/>
      <c r="AX63" s="28"/>
      <c r="AZ63" s="39" t="s">
        <v>233</v>
      </c>
      <c r="BA63" s="29"/>
      <c r="BB63" s="19"/>
      <c r="BC63" s="19"/>
      <c r="BD63" s="19"/>
      <c r="BE63" s="19"/>
      <c r="BF63" s="19"/>
      <c r="BG63" s="19"/>
      <c r="BH63" s="19"/>
      <c r="BI63" s="19"/>
      <c r="BJ63" s="19"/>
      <c r="BK63" s="19"/>
      <c r="CY63" s="317"/>
      <c r="DC63" s="216">
        <v>1</v>
      </c>
    </row>
    <row r="64" spans="2:107" ht="24" customHeight="1">
      <c r="B64" s="187" t="str">
        <f t="shared" si="44"/>
        <v>►</v>
      </c>
      <c r="C64" s="133"/>
      <c r="D64" s="345"/>
      <c r="E64" s="345"/>
      <c r="F64" s="345"/>
      <c r="G64" s="345"/>
      <c r="H64" s="239"/>
      <c r="J64" s="187" t="str">
        <f t="shared" si="45"/>
        <v>►</v>
      </c>
      <c r="K64" s="133"/>
      <c r="L64" s="345"/>
      <c r="M64" s="345"/>
      <c r="N64" s="345"/>
      <c r="O64" s="345"/>
      <c r="P64" s="239"/>
      <c r="S64" s="317"/>
      <c r="T64" s="317"/>
      <c r="U64" s="3154">
        <f t="shared" si="46"/>
        <v>0</v>
      </c>
      <c r="V64" s="3155">
        <f>IF(AC68=0,0,AC64/AC68)</f>
        <v>0</v>
      </c>
      <c r="W64" s="241">
        <f t="shared" si="47"/>
        <v>0</v>
      </c>
      <c r="X64" s="253">
        <f>C112*AB13</f>
        <v>0</v>
      </c>
      <c r="Y64" s="3159">
        <f t="shared" si="48"/>
        <v>0</v>
      </c>
      <c r="Z64" s="339">
        <f t="shared" si="48"/>
        <v>0</v>
      </c>
      <c r="AA64" s="3356">
        <f t="shared" si="49"/>
        <v>0</v>
      </c>
      <c r="AB64" s="3151">
        <f>IFERROR(INDEX(BD11:CV11, MATCH(D112, BD10:CV10, 0)) * C112*G112*Z58, 0) + IFERROR(INDEX(BD16:CV16, MATCH(D112, BD15:CV15, 0)) * C112*G112*Z58, 0)</f>
        <v>0</v>
      </c>
      <c r="AC64" s="3331">
        <f>ROUND(AB64 * AB58, IF(AB64 *AB58&gt;= 0.0001, 4, 6))</f>
        <v>0</v>
      </c>
      <c r="AE64" s="3154">
        <f t="shared" si="50"/>
        <v>0</v>
      </c>
      <c r="AF64" s="3155">
        <f>IF(AM68=0,0,AM64/AM68)</f>
        <v>0</v>
      </c>
      <c r="AG64" s="241">
        <f t="shared" si="51"/>
        <v>0</v>
      </c>
      <c r="AH64" s="253">
        <f>K112*AL13</f>
        <v>0</v>
      </c>
      <c r="AI64" s="3159">
        <f t="shared" si="52"/>
        <v>0</v>
      </c>
      <c r="AJ64" s="339">
        <f t="shared" si="52"/>
        <v>0</v>
      </c>
      <c r="AK64" s="3356">
        <f t="shared" si="53"/>
        <v>0</v>
      </c>
      <c r="AL64" s="3151">
        <f>IFERROR(INDEX(BD11:CV11, MATCH(L112, BD10:CV10, 0)) * K112*O112*AJ58, 0) + IFERROR(INDEX(BD16:CV16, MATCH(L112, BD15:CV15, 0)) * K112*O112*AJ58, 0)</f>
        <v>0</v>
      </c>
      <c r="AM64" s="3331">
        <f>ROUND(AL64 * AL58, IF(AL64 * AL58 &gt;= 0.0001, 4, 6))</f>
        <v>0</v>
      </c>
      <c r="AO64" s="3160" t="s">
        <v>5774</v>
      </c>
      <c r="AP64" s="317"/>
      <c r="AS64" s="25"/>
      <c r="AT64" s="572" t="s">
        <v>1937</v>
      </c>
      <c r="AU64" s="5"/>
      <c r="AV64" s="5"/>
      <c r="AW64" s="5"/>
      <c r="AX64" s="28"/>
      <c r="AZ64" s="39"/>
      <c r="BA64" s="29"/>
      <c r="BB64" s="19"/>
      <c r="BC64" s="19"/>
      <c r="BD64" s="19"/>
      <c r="BE64" s="19"/>
      <c r="BF64" s="19"/>
      <c r="BG64" s="19"/>
      <c r="BH64" s="19"/>
      <c r="BI64" s="19"/>
      <c r="BJ64" s="19"/>
      <c r="BK64" s="19"/>
      <c r="CY64" s="317"/>
      <c r="DC64" s="216">
        <v>1</v>
      </c>
    </row>
    <row r="65" spans="1:107" ht="24" customHeight="1">
      <c r="B65" s="187" t="str">
        <f t="shared" si="44"/>
        <v>►</v>
      </c>
      <c r="C65" s="133"/>
      <c r="D65" s="345"/>
      <c r="E65" s="345"/>
      <c r="F65" s="345"/>
      <c r="G65" s="345"/>
      <c r="H65" s="239"/>
      <c r="J65" s="187" t="str">
        <f t="shared" si="45"/>
        <v>►</v>
      </c>
      <c r="K65" s="133"/>
      <c r="L65" s="345"/>
      <c r="M65" s="345"/>
      <c r="N65" s="345"/>
      <c r="O65" s="345"/>
      <c r="P65" s="239"/>
      <c r="T65" s="317"/>
      <c r="U65" s="3252">
        <f t="shared" si="46"/>
        <v>0</v>
      </c>
      <c r="V65" s="3256">
        <f>IF(AC68=0,0,AC65/AC68)</f>
        <v>0</v>
      </c>
      <c r="W65" s="3257">
        <f t="shared" si="47"/>
        <v>0</v>
      </c>
      <c r="X65" s="3253">
        <f>C113*AB13</f>
        <v>0</v>
      </c>
      <c r="Y65" s="3254">
        <f t="shared" si="48"/>
        <v>0</v>
      </c>
      <c r="Z65" s="3255">
        <f t="shared" si="48"/>
        <v>0</v>
      </c>
      <c r="AA65" s="3362">
        <f t="shared" si="49"/>
        <v>0</v>
      </c>
      <c r="AB65" s="3341">
        <f>IFERROR(INDEX(BD11:CV11, MATCH(D113, BD10:CV10, 0)) * C113*G113*Z58, 0) + IFERROR(INDEX(BD16:CV16, MATCH(D113, BD15:CV15, 0)) * C113*G113*Z58, 0)</f>
        <v>0</v>
      </c>
      <c r="AC65" s="3342">
        <f>ROUND(AB65 * AB58, IF(AB65 *AB58&gt;= 0.0001, 4, 6))</f>
        <v>0</v>
      </c>
      <c r="AE65" s="3261">
        <f t="shared" si="50"/>
        <v>0</v>
      </c>
      <c r="AF65" s="3267">
        <f>IF(AM68=0,0,AM65/AM68)</f>
        <v>0</v>
      </c>
      <c r="AG65" s="3263">
        <f t="shared" si="51"/>
        <v>0</v>
      </c>
      <c r="AH65" s="3264">
        <f>K113*AL13</f>
        <v>0</v>
      </c>
      <c r="AI65" s="3265">
        <f t="shared" si="52"/>
        <v>0</v>
      </c>
      <c r="AJ65" s="3266">
        <f t="shared" si="52"/>
        <v>0</v>
      </c>
      <c r="AK65" s="3361">
        <f t="shared" si="53"/>
        <v>0</v>
      </c>
      <c r="AL65" s="3268">
        <f>IFERROR(INDEX(BD11:CV11, MATCH(L113, BD10:CV10, 0)) * K113*O113*AJ58, 0) + IFERROR(INDEX(BD16:CV16, MATCH(L113, BD15:CV15, 0)) * K113*O113*AJ58, 0)</f>
        <v>0</v>
      </c>
      <c r="AM65" s="3340">
        <f>ROUND(AL65 * AL58, IF(AL65 * AL58 &gt;= 0.0001, 4, 6))</f>
        <v>0</v>
      </c>
      <c r="AO65" s="3160" t="s">
        <v>5778</v>
      </c>
      <c r="AP65" s="317"/>
      <c r="AS65" s="25"/>
      <c r="AT65" s="5"/>
      <c r="AU65" s="5"/>
      <c r="AV65" s="5"/>
      <c r="AW65" s="5"/>
      <c r="AX65" s="28"/>
      <c r="AZ65" s="67" t="s">
        <v>238</v>
      </c>
      <c r="BA65" s="29"/>
      <c r="BB65" s="19"/>
      <c r="BC65" s="19"/>
      <c r="BD65" s="19"/>
      <c r="BE65" s="19"/>
      <c r="BF65" s="19"/>
      <c r="BG65" s="19"/>
      <c r="BH65" s="19"/>
      <c r="BI65" s="19"/>
      <c r="BJ65" s="19"/>
      <c r="BK65" s="19"/>
      <c r="CY65" s="317"/>
      <c r="DC65" s="216">
        <v>1</v>
      </c>
    </row>
    <row r="66" spans="1:107" ht="24" customHeight="1">
      <c r="B66" s="187" t="str">
        <f t="shared" si="44"/>
        <v>►</v>
      </c>
      <c r="C66" s="133"/>
      <c r="D66" s="345"/>
      <c r="E66" s="345"/>
      <c r="F66" s="345"/>
      <c r="G66" s="345"/>
      <c r="H66" s="239"/>
      <c r="J66" s="187" t="str">
        <f t="shared" si="45"/>
        <v>►</v>
      </c>
      <c r="K66" s="133"/>
      <c r="L66" s="345"/>
      <c r="M66" s="345"/>
      <c r="N66" s="345"/>
      <c r="O66" s="345"/>
      <c r="P66" s="239"/>
      <c r="T66" s="317"/>
      <c r="U66" s="3154">
        <f t="shared" si="46"/>
        <v>0</v>
      </c>
      <c r="V66" s="3155">
        <f>IF(AC68=0,0,AC66/AC68)</f>
        <v>0</v>
      </c>
      <c r="W66" s="241">
        <f t="shared" si="47"/>
        <v>0</v>
      </c>
      <c r="X66" s="253">
        <f>C114*AB13</f>
        <v>0</v>
      </c>
      <c r="Y66" s="3159">
        <f t="shared" si="48"/>
        <v>0</v>
      </c>
      <c r="Z66" s="339">
        <f t="shared" si="48"/>
        <v>0</v>
      </c>
      <c r="AA66" s="3356">
        <f t="shared" si="49"/>
        <v>0</v>
      </c>
      <c r="AB66" s="3151">
        <f>IFERROR(INDEX(BD11:CV11, MATCH(D114, BD10:CV10, 0)) * C114*G114*Z58, 0) + IFERROR(INDEX(BD16:CV16, MATCH(D114, BD15:CV15, 0)) * C114*G114*Z58, 0)</f>
        <v>0</v>
      </c>
      <c r="AC66" s="3331">
        <f>ROUND(AB66 * AB58, IF(AB66 *AB58&gt;= 0.0001, 4, 6))</f>
        <v>0</v>
      </c>
      <c r="AE66" s="3154">
        <f t="shared" si="50"/>
        <v>0</v>
      </c>
      <c r="AF66" s="3155">
        <f>IF(AM68=0,0,AM66/AM68)</f>
        <v>0</v>
      </c>
      <c r="AG66" s="241">
        <f t="shared" si="51"/>
        <v>0</v>
      </c>
      <c r="AH66" s="253">
        <f>K114*AL13</f>
        <v>0</v>
      </c>
      <c r="AI66" s="3159">
        <f t="shared" si="52"/>
        <v>0</v>
      </c>
      <c r="AJ66" s="339">
        <f t="shared" si="52"/>
        <v>0</v>
      </c>
      <c r="AK66" s="3356">
        <f t="shared" si="53"/>
        <v>0</v>
      </c>
      <c r="AL66" s="3151">
        <f>IFERROR(INDEX(BD11:CV11, MATCH(L114, BD10:CV10, 0)) * K114*O114*AJ58, 0) + IFERROR(INDEX(BD16:CV16, MATCH(L114, BD15:CV15, 0)) * K114*O114*AJ58, 0)</f>
        <v>0</v>
      </c>
      <c r="AM66" s="3331">
        <f>ROUND(AL66 * AL58, IF(AL66 * AL58 &gt;= 0.0001, 4, 6))</f>
        <v>0</v>
      </c>
      <c r="AO66" s="3160" t="s">
        <v>5782</v>
      </c>
      <c r="AP66" s="317"/>
      <c r="AS66" s="25"/>
      <c r="AT66" s="5" t="s">
        <v>5366</v>
      </c>
      <c r="AU66" s="5"/>
      <c r="AV66" s="5"/>
      <c r="AW66" s="5"/>
      <c r="AX66" s="28"/>
      <c r="AZ66" s="3126" t="s">
        <v>243</v>
      </c>
      <c r="BA66" s="29"/>
      <c r="BB66" s="19"/>
      <c r="BC66" s="19"/>
      <c r="BD66" s="19"/>
      <c r="BE66" s="19"/>
      <c r="BF66" s="19"/>
      <c r="BG66" s="19"/>
      <c r="BH66" s="19"/>
      <c r="BI66" s="19"/>
      <c r="BJ66" s="19"/>
      <c r="BK66" s="19"/>
      <c r="CY66" s="317"/>
      <c r="DC66" s="216">
        <v>1</v>
      </c>
    </row>
    <row r="67" spans="1:107" ht="24" customHeight="1">
      <c r="B67" s="3220" t="s">
        <v>43</v>
      </c>
      <c r="C67" s="3295" t="s">
        <v>1284</v>
      </c>
      <c r="D67" s="382"/>
      <c r="E67" s="382"/>
      <c r="F67" s="382"/>
      <c r="G67" s="382"/>
      <c r="H67" s="383"/>
      <c r="J67" s="3229" t="s">
        <v>43</v>
      </c>
      <c r="K67" s="3295" t="s">
        <v>1284</v>
      </c>
      <c r="L67" s="382"/>
      <c r="M67" s="382"/>
      <c r="N67" s="382"/>
      <c r="O67" s="382"/>
      <c r="P67" s="383"/>
      <c r="T67" s="317"/>
      <c r="U67" s="3258">
        <f t="shared" si="46"/>
        <v>0</v>
      </c>
      <c r="V67" s="3256">
        <f>IF(AC68=0,0,AC67/AC68)</f>
        <v>0</v>
      </c>
      <c r="W67" s="3257">
        <f t="shared" si="47"/>
        <v>0</v>
      </c>
      <c r="X67" s="3253">
        <f>C115*AB13</f>
        <v>0</v>
      </c>
      <c r="Y67" s="3254">
        <f t="shared" si="48"/>
        <v>0</v>
      </c>
      <c r="Z67" s="3255">
        <f t="shared" si="48"/>
        <v>0</v>
      </c>
      <c r="AA67" s="3362">
        <f t="shared" si="49"/>
        <v>0</v>
      </c>
      <c r="AB67" s="3341">
        <f>IFERROR(INDEX(BD11:CV11, MATCH(D115, BD10:CV10, 0)) * C115*G115*Z58, 0) + IFERROR(INDEX(BD16:CV16, MATCH(D115, BD15:CV15, 0)) * C115*G115*Z58, 0)</f>
        <v>0</v>
      </c>
      <c r="AC67" s="3342">
        <f>ROUND(AB67 * AB58, IF(AB67 *AB58&gt;= 0.0001, 4, 6))</f>
        <v>0</v>
      </c>
      <c r="AE67" s="3269">
        <f t="shared" si="50"/>
        <v>0</v>
      </c>
      <c r="AF67" s="3267">
        <f>IF(AM68=0,0,AM67/AM68)</f>
        <v>0</v>
      </c>
      <c r="AG67" s="3263">
        <f t="shared" si="51"/>
        <v>0</v>
      </c>
      <c r="AH67" s="3264">
        <f>K115*AL13</f>
        <v>0</v>
      </c>
      <c r="AI67" s="3265">
        <f t="shared" si="52"/>
        <v>0</v>
      </c>
      <c r="AJ67" s="3266">
        <f t="shared" si="52"/>
        <v>0</v>
      </c>
      <c r="AK67" s="3361">
        <f t="shared" si="53"/>
        <v>0</v>
      </c>
      <c r="AL67" s="3268">
        <f>IFERROR(INDEX(BD11:CV11, MATCH(L115, BD10:CV10, 0)) * K115*O115*AJ58, 0) + IFERROR(INDEX(BD16:CV16, MATCH(L115, BD15:CV15, 0)) * K115*O115*AJ58, 0)</f>
        <v>0</v>
      </c>
      <c r="AM67" s="3340">
        <f>ROUND(AL67 * AL58, IF(AL67 * AL58 &gt;= 0.0001, 4, 6))</f>
        <v>0</v>
      </c>
      <c r="AO67" s="3160" t="s">
        <v>5785</v>
      </c>
      <c r="AP67" s="317"/>
      <c r="AS67" s="25"/>
      <c r="AT67" s="5"/>
      <c r="AU67" s="5"/>
      <c r="AV67" s="5"/>
      <c r="AW67" s="5"/>
      <c r="AX67" s="28"/>
      <c r="AZ67" s="39"/>
      <c r="BA67" s="61" t="s">
        <v>249</v>
      </c>
      <c r="BB67" s="19"/>
      <c r="BC67" s="19"/>
      <c r="BD67" s="19"/>
      <c r="BE67" s="19"/>
      <c r="BF67" s="19"/>
      <c r="BG67" s="19"/>
      <c r="BH67" s="19"/>
      <c r="BI67" s="19"/>
      <c r="BJ67" s="19"/>
      <c r="BK67" s="19"/>
      <c r="CY67" s="317"/>
      <c r="DC67" s="216">
        <v>1</v>
      </c>
    </row>
    <row r="68" spans="1:107" ht="24" customHeight="1" thickBot="1">
      <c r="B68" s="3220" t="s">
        <v>43</v>
      </c>
      <c r="C68" s="3294" t="s">
        <v>5374</v>
      </c>
      <c r="D68" s="384"/>
      <c r="E68" s="384"/>
      <c r="F68" s="384"/>
      <c r="G68" s="384"/>
      <c r="H68" s="385"/>
      <c r="J68" s="3229" t="s">
        <v>43</v>
      </c>
      <c r="K68" s="3294" t="s">
        <v>5374</v>
      </c>
      <c r="L68" s="384"/>
      <c r="M68" s="384"/>
      <c r="N68" s="384"/>
      <c r="O68" s="384"/>
      <c r="P68" s="385"/>
      <c r="T68" s="317"/>
      <c r="U68" s="3152"/>
      <c r="V68" s="3143" t="s">
        <v>604</v>
      </c>
      <c r="W68" s="3144"/>
      <c r="X68" s="3144"/>
      <c r="Y68" s="3144"/>
      <c r="Z68" s="3144"/>
      <c r="AA68" s="3149">
        <f>SUM(AA61:AA67)</f>
        <v>0</v>
      </c>
      <c r="AB68" s="3145">
        <f>SUM(AB61:AB67)</f>
        <v>0</v>
      </c>
      <c r="AC68" s="3148">
        <f>SUM(AC61:AC67)</f>
        <v>0</v>
      </c>
      <c r="AE68" s="3152"/>
      <c r="AF68" s="3143" t="s">
        <v>604</v>
      </c>
      <c r="AG68" s="3144"/>
      <c r="AH68" s="3144"/>
      <c r="AI68" s="3144"/>
      <c r="AJ68" s="3144"/>
      <c r="AK68" s="3149">
        <f>SUM(AK61:AK67)</f>
        <v>0</v>
      </c>
      <c r="AL68" s="3145">
        <f>SUM(AL61:AL67)</f>
        <v>0</v>
      </c>
      <c r="AM68" s="3148">
        <f>SUM(AM61:AM67)</f>
        <v>0</v>
      </c>
      <c r="AO68" s="3160" t="s">
        <v>1776</v>
      </c>
      <c r="AP68" s="317"/>
      <c r="AS68" s="25"/>
      <c r="AT68" s="5" t="s">
        <v>1955</v>
      </c>
      <c r="AU68" s="5"/>
      <c r="AV68" s="5"/>
      <c r="AW68" s="5"/>
      <c r="AX68" s="28"/>
      <c r="AZ68" s="39" t="s">
        <v>254</v>
      </c>
      <c r="BA68" s="29"/>
      <c r="BB68" s="19"/>
      <c r="BC68" s="19"/>
      <c r="BD68" s="19"/>
      <c r="BE68" s="19"/>
      <c r="BF68" s="19"/>
      <c r="BG68" s="19"/>
      <c r="BH68" s="19"/>
      <c r="BI68" s="19"/>
      <c r="BJ68" s="19"/>
      <c r="BK68" s="19"/>
      <c r="CY68" s="317"/>
      <c r="DC68" s="216">
        <v>1</v>
      </c>
    </row>
    <row r="69" spans="1:107" ht="24" customHeight="1" thickBot="1">
      <c r="B69" s="3220" t="s">
        <v>43</v>
      </c>
      <c r="C69" s="3298" t="s">
        <v>1269</v>
      </c>
      <c r="D69" s="3296"/>
      <c r="E69" s="3296"/>
      <c r="F69" s="3296"/>
      <c r="G69" s="3296"/>
      <c r="H69" s="3297" t="s">
        <v>28</v>
      </c>
      <c r="J69" s="3229" t="s">
        <v>43</v>
      </c>
      <c r="K69" s="3298" t="s">
        <v>1269</v>
      </c>
      <c r="L69" s="3296"/>
      <c r="M69" s="3296"/>
      <c r="N69" s="3296"/>
      <c r="O69" s="3296"/>
      <c r="P69" s="3297" t="s">
        <v>28</v>
      </c>
      <c r="T69" s="317"/>
      <c r="AO69" s="3160" t="s">
        <v>5794</v>
      </c>
      <c r="AP69" s="317"/>
      <c r="AS69" s="25"/>
      <c r="AT69" s="5" t="s">
        <v>1956</v>
      </c>
      <c r="AU69" s="5"/>
      <c r="AV69" s="5"/>
      <c r="AW69" s="5"/>
      <c r="AX69" s="28"/>
      <c r="AZ69" s="39"/>
      <c r="BA69" s="29"/>
      <c r="BB69" s="19"/>
      <c r="BC69" s="19"/>
      <c r="BD69" s="19"/>
      <c r="BE69" s="19"/>
      <c r="BF69" s="19"/>
      <c r="BG69" s="19"/>
      <c r="BH69" s="19"/>
      <c r="BI69" s="19"/>
      <c r="BJ69" s="19"/>
      <c r="BK69" s="19"/>
      <c r="CY69" s="317"/>
      <c r="DC69" s="216">
        <v>1</v>
      </c>
    </row>
    <row r="70" spans="1:107" s="212" customFormat="1" ht="24" customHeight="1" thickBot="1">
      <c r="A70" s="317"/>
      <c r="B70" s="3221" t="s">
        <v>43</v>
      </c>
      <c r="C70" s="292">
        <f ca="1">CELL("largeur",C70)</f>
        <v>13</v>
      </c>
      <c r="D70" s="292">
        <f t="shared" ref="D70:H70" ca="1" si="54">CELL("largeur",D70)</f>
        <v>11</v>
      </c>
      <c r="E70" s="292">
        <f t="shared" ca="1" si="54"/>
        <v>11</v>
      </c>
      <c r="F70" s="292">
        <f t="shared" ca="1" si="54"/>
        <v>11</v>
      </c>
      <c r="G70" s="292">
        <f t="shared" ca="1" si="54"/>
        <v>12</v>
      </c>
      <c r="H70" s="293">
        <f t="shared" ca="1" si="54"/>
        <v>40</v>
      </c>
      <c r="I70" s="317"/>
      <c r="J70" s="3230" t="s">
        <v>43</v>
      </c>
      <c r="K70" s="292">
        <f ca="1">CELL("largeur",K70)</f>
        <v>13</v>
      </c>
      <c r="L70" s="292">
        <f t="shared" ref="L70:P70" ca="1" si="55">CELL("largeur",L70)</f>
        <v>11</v>
      </c>
      <c r="M70" s="292">
        <f t="shared" ca="1" si="55"/>
        <v>11</v>
      </c>
      <c r="N70" s="292">
        <f t="shared" ca="1" si="55"/>
        <v>11</v>
      </c>
      <c r="O70" s="292">
        <f t="shared" ca="1" si="55"/>
        <v>12</v>
      </c>
      <c r="P70" s="293">
        <f t="shared" ca="1" si="55"/>
        <v>40</v>
      </c>
      <c r="Q70" s="317"/>
      <c r="R70" s="317"/>
      <c r="S70" s="142"/>
      <c r="T70" s="317"/>
      <c r="U70" s="3893" t="str">
        <f>E134</f>
        <v>5 Nom de votre recette</v>
      </c>
      <c r="V70" s="3894"/>
      <c r="W70" s="3897" t="str">
        <f>C134</f>
        <v>AVEC ALCOOL</v>
      </c>
      <c r="X70" s="3897"/>
      <c r="Y70" s="3153"/>
      <c r="Z70" s="3153"/>
      <c r="AA70" s="3140"/>
      <c r="AB70" s="3140"/>
      <c r="AC70" s="3141" t="s">
        <v>5402</v>
      </c>
      <c r="AD70" s="317"/>
      <c r="AE70" s="3898" t="str">
        <f>M134</f>
        <v>10 Nom de votre recette</v>
      </c>
      <c r="AF70" s="3899"/>
      <c r="AG70" s="3902" t="str">
        <f>W70</f>
        <v>AVEC ALCOOL</v>
      </c>
      <c r="AH70" s="3902"/>
      <c r="AI70" s="3153"/>
      <c r="AJ70" s="3153"/>
      <c r="AK70" s="3140"/>
      <c r="AL70" s="3140"/>
      <c r="AM70" s="3141" t="s">
        <v>5402</v>
      </c>
      <c r="AN70" s="317"/>
      <c r="AO70" s="3160" t="s">
        <v>5804</v>
      </c>
      <c r="AP70" s="317"/>
      <c r="AQ70" s="317"/>
      <c r="AR70" s="317"/>
      <c r="AS70" s="25"/>
      <c r="AT70" s="5"/>
      <c r="AU70" s="5"/>
      <c r="AV70" s="5"/>
      <c r="AW70" s="5"/>
      <c r="AX70" s="28"/>
      <c r="AY70" s="317"/>
      <c r="AZ70" s="67" t="s">
        <v>262</v>
      </c>
      <c r="BA70" s="29"/>
      <c r="BB70" s="19"/>
      <c r="BC70" s="19"/>
      <c r="BD70" s="19"/>
      <c r="BE70" s="19"/>
      <c r="BF70" s="19"/>
      <c r="BG70" s="19"/>
      <c r="BH70" s="19"/>
      <c r="BI70" s="19"/>
      <c r="BJ70" s="19"/>
      <c r="BK70" s="19"/>
      <c r="BL70" s="317"/>
      <c r="BM70"/>
      <c r="BN70"/>
      <c r="BO70"/>
      <c r="BP70" s="317"/>
      <c r="BQ70" s="317"/>
      <c r="BR70" s="317"/>
      <c r="BS70" s="317"/>
      <c r="BT70" s="317"/>
      <c r="BU70" s="317"/>
      <c r="BV70" s="317"/>
      <c r="BW70" s="317"/>
      <c r="BX70" s="317"/>
      <c r="BY70" s="317"/>
      <c r="BZ70" s="317"/>
      <c r="CA70" s="317"/>
      <c r="CB70" s="317"/>
      <c r="CC70" s="317"/>
      <c r="CD70" s="317"/>
      <c r="CE70" s="317"/>
      <c r="CF70" s="317"/>
      <c r="CG70" s="317"/>
      <c r="CH70" s="317"/>
      <c r="CI70" s="317"/>
      <c r="CJ70" s="317"/>
      <c r="CK70" s="317"/>
      <c r="CL70" s="317"/>
      <c r="CM70" s="317"/>
      <c r="CN70" s="317"/>
      <c r="CO70" s="317"/>
      <c r="CP70" s="317"/>
      <c r="CQ70" s="317"/>
      <c r="CR70" s="317"/>
      <c r="CS70" s="317"/>
      <c r="CT70" s="317"/>
      <c r="CU70" s="317"/>
      <c r="CV70" s="317"/>
      <c r="CW70" s="317"/>
      <c r="CX70" s="317"/>
      <c r="CY70" s="317"/>
      <c r="DC70" s="216">
        <v>1</v>
      </c>
    </row>
    <row r="71" spans="1:107" s="212" customFormat="1" ht="24" customHeight="1" thickBot="1">
      <c r="A71" s="317"/>
      <c r="B71" s="3320" t="s">
        <v>43</v>
      </c>
      <c r="C71" s="317"/>
      <c r="D71" s="317"/>
      <c r="E71" s="317"/>
      <c r="F71" s="317"/>
      <c r="G71" s="317"/>
      <c r="H71" s="317"/>
      <c r="I71" s="317"/>
      <c r="J71" s="3320" t="s">
        <v>43</v>
      </c>
      <c r="K71" s="317"/>
      <c r="L71" s="317"/>
      <c r="M71" s="317"/>
      <c r="N71" s="317"/>
      <c r="O71" s="317"/>
      <c r="P71" s="317"/>
      <c r="Q71" s="317"/>
      <c r="R71" s="317"/>
      <c r="S71" s="317"/>
      <c r="T71" s="317"/>
      <c r="U71" s="3895"/>
      <c r="V71" s="3896"/>
      <c r="W71" s="3903" t="str">
        <f>C135</f>
        <v>LONG DRINK</v>
      </c>
      <c r="X71" s="3903"/>
      <c r="Y71" s="327"/>
      <c r="Z71" s="244" t="s">
        <v>5814</v>
      </c>
      <c r="AA71" s="250">
        <v>2</v>
      </c>
      <c r="AB71" s="3160" t="s">
        <v>5804</v>
      </c>
      <c r="AC71" s="331">
        <f>IFERROR(INDEX($BD$11:$CV$11, MATCH(AB71, $BD$10:$CV$10, 0)), 0) + IFERROR(INDEX($BD$16:$CV$16, MATCH(AB71, $BD$15:$CV$15, 0)), 0)</f>
        <v>0.12</v>
      </c>
      <c r="AD71" s="317"/>
      <c r="AE71" s="3900"/>
      <c r="AF71" s="3901"/>
      <c r="AG71" s="3904" t="str">
        <f>K135</f>
        <v>LONG DRINK</v>
      </c>
      <c r="AH71" s="3904"/>
      <c r="AI71" s="327"/>
      <c r="AJ71" s="244" t="s">
        <v>5814</v>
      </c>
      <c r="AK71" s="250">
        <v>1</v>
      </c>
      <c r="AL71" s="3160" t="s">
        <v>5789</v>
      </c>
      <c r="AM71" s="331">
        <f>IFERROR(INDEX($BD$11:$CV$11, MATCH(AL71, $BD$10:$CV$10, 0)), 0) + IFERROR(INDEX($BD$16:$CV$16, MATCH(AL71, $BD$15:$CV$15, 0)), 0)</f>
        <v>0.105</v>
      </c>
      <c r="AN71" s="317"/>
      <c r="AO71" s="317"/>
      <c r="AP71" s="317"/>
      <c r="AQ71" s="317"/>
      <c r="AR71" s="317"/>
      <c r="AS71" s="25"/>
      <c r="AT71" s="5" t="s">
        <v>1957</v>
      </c>
      <c r="AU71" s="5"/>
      <c r="AV71" s="5"/>
      <c r="AW71" s="5"/>
      <c r="AX71" s="28"/>
      <c r="AY71" s="317"/>
      <c r="AZ71" s="67"/>
      <c r="BA71" s="29"/>
      <c r="BB71" s="19"/>
      <c r="BC71" s="19"/>
      <c r="BD71" s="19"/>
      <c r="BE71" s="19"/>
      <c r="BF71" s="19"/>
      <c r="BG71" s="19"/>
      <c r="BH71" s="19"/>
      <c r="BI71" s="19"/>
      <c r="BJ71" s="19"/>
      <c r="BK71" s="19"/>
      <c r="BL71" s="317"/>
      <c r="BM71"/>
      <c r="BN71"/>
      <c r="BO71"/>
      <c r="BP71" s="317"/>
      <c r="BQ71" s="317"/>
      <c r="BR71" s="317"/>
      <c r="BS71" s="317"/>
      <c r="BT71" s="317"/>
      <c r="BU71" s="317"/>
      <c r="BV71" s="317"/>
      <c r="BW71" s="317"/>
      <c r="BX71" s="317"/>
      <c r="BY71" s="317"/>
      <c r="BZ71" s="317"/>
      <c r="CA71" s="317"/>
      <c r="CB71" s="317"/>
      <c r="CC71" s="317"/>
      <c r="CD71" s="317"/>
      <c r="CE71" s="317"/>
      <c r="CF71" s="317"/>
      <c r="CG71" s="317"/>
      <c r="CH71" s="317"/>
      <c r="CI71" s="317"/>
      <c r="CJ71" s="317"/>
      <c r="CK71" s="317"/>
      <c r="CL71" s="317"/>
      <c r="CM71" s="317"/>
      <c r="CN71" s="317"/>
      <c r="CO71" s="317"/>
      <c r="CP71" s="317"/>
      <c r="CQ71" s="317"/>
      <c r="CR71" s="317"/>
      <c r="CS71" s="317"/>
      <c r="CT71" s="317"/>
      <c r="CU71" s="317"/>
      <c r="CV71" s="317"/>
      <c r="CW71" s="317"/>
      <c r="CX71" s="317"/>
      <c r="CY71" s="317"/>
      <c r="DC71" s="216">
        <v>1</v>
      </c>
    </row>
    <row r="72" spans="1:107" s="212" customFormat="1" ht="24" customHeight="1">
      <c r="A72" s="317"/>
      <c r="B72" s="176" t="s">
        <v>43</v>
      </c>
      <c r="C72" s="3815" t="s">
        <v>1046</v>
      </c>
      <c r="D72" s="3815"/>
      <c r="E72" s="3883" t="s">
        <v>5867</v>
      </c>
      <c r="F72" s="3883"/>
      <c r="G72" s="3883"/>
      <c r="H72" s="3884"/>
      <c r="I72" s="317"/>
      <c r="J72" s="176" t="s">
        <v>43</v>
      </c>
      <c r="K72" s="3815" t="s">
        <v>1046</v>
      </c>
      <c r="L72" s="3815"/>
      <c r="M72" s="3887" t="s">
        <v>5868</v>
      </c>
      <c r="N72" s="3887"/>
      <c r="O72" s="3887"/>
      <c r="P72" s="3888"/>
      <c r="Q72" s="317"/>
      <c r="R72" s="317"/>
      <c r="S72" s="308" t="s">
        <v>1294</v>
      </c>
      <c r="T72" s="317"/>
      <c r="U72" s="3891" t="s">
        <v>837</v>
      </c>
      <c r="V72" s="3892"/>
      <c r="W72" s="3892"/>
      <c r="X72" s="3892"/>
      <c r="Y72" s="327"/>
      <c r="Z72" s="245" t="str">
        <f>"Volume "&amp; AB71</f>
        <v>Volume Trembler(s)</v>
      </c>
      <c r="AA72" s="252">
        <v>150</v>
      </c>
      <c r="AB72" s="2834" t="s">
        <v>79</v>
      </c>
      <c r="AC72" s="331">
        <f>IFERROR(INDEX(BD11:CV11, MATCH(AB72, BD10:CV10, 0)) * AA72, 0) + IFERROR(INDEX(BD16:CV16, MATCH(AB72, BD15:CV15, 0)) * AA72, 0)</f>
        <v>0.15</v>
      </c>
      <c r="AD72" s="317"/>
      <c r="AE72" s="3891" t="s">
        <v>837</v>
      </c>
      <c r="AF72" s="3892"/>
      <c r="AG72" s="3892"/>
      <c r="AH72" s="3892"/>
      <c r="AI72" s="327"/>
      <c r="AJ72" s="245" t="str">
        <f>"Volume "&amp; AL71</f>
        <v>Volume Old Fashioned(s)</v>
      </c>
      <c r="AK72" s="252">
        <v>150</v>
      </c>
      <c r="AL72" s="2834" t="s">
        <v>79</v>
      </c>
      <c r="AM72" s="331">
        <f>IFERROR(INDEX(BD11:CV11, MATCH(AL72, BD10:CV10, 0)) * AK72, 0) + IFERROR(INDEX(BD16:CV16, MATCH(AL72, BD15:CV15, 0)) * AK72, 0)</f>
        <v>0.15</v>
      </c>
      <c r="AN72" s="317"/>
      <c r="AO72" s="317"/>
      <c r="AP72" s="317"/>
      <c r="AQ72" s="317"/>
      <c r="AR72" s="317"/>
      <c r="AS72" s="25"/>
      <c r="AT72" s="5" t="s">
        <v>1958</v>
      </c>
      <c r="AU72" s="5"/>
      <c r="AV72" s="5"/>
      <c r="AW72" s="5"/>
      <c r="AX72" s="28"/>
      <c r="AY72" s="317"/>
      <c r="AZ72" s="3126" t="s">
        <v>267</v>
      </c>
      <c r="BA72" s="29"/>
      <c r="BB72" s="19"/>
      <c r="BC72" s="19"/>
      <c r="BD72" s="19"/>
      <c r="BE72" s="19"/>
      <c r="BF72" s="19"/>
      <c r="BG72" s="19"/>
      <c r="BH72" s="19"/>
      <c r="BI72" s="19"/>
      <c r="BJ72" s="19"/>
      <c r="BK72" s="19"/>
      <c r="BL72" s="317"/>
      <c r="BM72"/>
      <c r="BN72"/>
      <c r="BO72"/>
      <c r="BP72" s="317"/>
      <c r="BQ72" s="317"/>
      <c r="BR72" s="317"/>
      <c r="BS72" s="317"/>
      <c r="BT72" s="317"/>
      <c r="BU72" s="317"/>
      <c r="BV72" s="317"/>
      <c r="BW72" s="317"/>
      <c r="BX72" s="317"/>
      <c r="BY72" s="317"/>
      <c r="BZ72" s="317"/>
      <c r="CA72" s="317"/>
      <c r="CB72" s="317"/>
      <c r="CC72" s="317"/>
      <c r="CD72" s="317"/>
      <c r="CE72" s="317"/>
      <c r="CF72" s="317"/>
      <c r="CG72" s="317"/>
      <c r="CH72" s="317"/>
      <c r="CI72" s="317"/>
      <c r="CJ72" s="317"/>
      <c r="CK72" s="317"/>
      <c r="CL72" s="317"/>
      <c r="CM72" s="317"/>
      <c r="CN72" s="317"/>
      <c r="CO72" s="317"/>
      <c r="CP72" s="317"/>
      <c r="CQ72" s="317"/>
      <c r="CR72" s="317"/>
      <c r="CS72" s="317"/>
      <c r="CT72" s="317"/>
      <c r="CU72" s="317"/>
      <c r="CV72" s="317"/>
      <c r="CW72" s="317"/>
      <c r="CX72" s="317"/>
      <c r="CY72" s="317"/>
      <c r="DC72" s="216">
        <v>1</v>
      </c>
    </row>
    <row r="73" spans="1:107" s="212" customFormat="1" ht="24" customHeight="1">
      <c r="A73" s="317"/>
      <c r="B73" s="3241" t="s">
        <v>43</v>
      </c>
      <c r="C73" s="3691" t="s">
        <v>5360</v>
      </c>
      <c r="D73" s="3691"/>
      <c r="E73" s="3885"/>
      <c r="F73" s="3885"/>
      <c r="G73" s="3885"/>
      <c r="H73" s="3886"/>
      <c r="I73" s="317"/>
      <c r="J73" s="3250" t="s">
        <v>43</v>
      </c>
      <c r="K73" s="3691" t="s">
        <v>5360</v>
      </c>
      <c r="L73" s="3691"/>
      <c r="M73" s="3889"/>
      <c r="N73" s="3889"/>
      <c r="O73" s="3889"/>
      <c r="P73" s="3890"/>
      <c r="Q73" s="317"/>
      <c r="R73" s="317"/>
      <c r="S73" s="309" t="s">
        <v>1295</v>
      </c>
      <c r="T73" s="317"/>
      <c r="U73" s="3891"/>
      <c r="V73" s="3892"/>
      <c r="W73" s="3892"/>
      <c r="X73" s="3892"/>
      <c r="Y73" s="3325" t="s">
        <v>1028</v>
      </c>
      <c r="Z73" s="500">
        <f>IFERROR(INDEX(BD11:CS11,MATCH(F137,BD10:CS10,0))*E137,0)+IFERROR(INDEX(BD16:CS16,MATCH(F137,BD15:CS15,0))*E137,0)</f>
        <v>0.12</v>
      </c>
      <c r="AA73" s="3369">
        <f>AC72*AA71</f>
        <v>0.3</v>
      </c>
      <c r="AB73" s="302">
        <f>IFERROR(AA73/Z73,0)</f>
        <v>2.5</v>
      </c>
      <c r="AC73" s="545"/>
      <c r="AD73" s="317"/>
      <c r="AE73" s="3891"/>
      <c r="AF73" s="3892"/>
      <c r="AG73" s="3892"/>
      <c r="AH73" s="3892"/>
      <c r="AI73" s="3325" t="s">
        <v>1028</v>
      </c>
      <c r="AJ73" s="500">
        <f>IFERROR(INDEX(BD11:CS11,MATCH(N137,BD10:CS10,0))*M137,0)+IFERROR(INDEX(BD16:CS16,MATCH(N137,BD15:CS15,0))*M137,0)</f>
        <v>0.12</v>
      </c>
      <c r="AK73" s="3369">
        <f>AM72*AK71</f>
        <v>0.15</v>
      </c>
      <c r="AL73" s="302">
        <f>IFERROR(AK73/AJ73,0)</f>
        <v>1.25</v>
      </c>
      <c r="AM73" s="545"/>
      <c r="AN73" s="317"/>
      <c r="AO73" s="317"/>
      <c r="AP73" s="317"/>
      <c r="AQ73" s="317"/>
      <c r="AR73" s="317"/>
      <c r="AS73" s="25"/>
      <c r="AT73" s="5"/>
      <c r="AU73" s="5"/>
      <c r="AV73" s="5"/>
      <c r="AW73" s="5"/>
      <c r="AX73" s="28"/>
      <c r="AY73" s="317"/>
      <c r="AZ73" s="39"/>
      <c r="BA73" s="61" t="s">
        <v>274</v>
      </c>
      <c r="BB73" s="19"/>
      <c r="BC73" s="19"/>
      <c r="BD73" s="19"/>
      <c r="BE73" s="19"/>
      <c r="BF73" s="19"/>
      <c r="BG73" s="19"/>
      <c r="BH73" s="19"/>
      <c r="BI73" s="19"/>
      <c r="BJ73" s="19"/>
      <c r="BK73" s="19"/>
      <c r="BL73" s="317"/>
      <c r="BM73"/>
      <c r="BN73"/>
      <c r="BO73"/>
      <c r="BP73" s="317"/>
      <c r="BQ73" s="317"/>
      <c r="BR73" s="317"/>
      <c r="BS73" s="317"/>
      <c r="BT73" s="317"/>
      <c r="BU73" s="317"/>
      <c r="BV73" s="317"/>
      <c r="BW73" s="317"/>
      <c r="BX73" s="317"/>
      <c r="BY73" s="317"/>
      <c r="BZ73" s="317"/>
      <c r="CA73" s="317"/>
      <c r="CB73" s="317"/>
      <c r="CC73" s="317"/>
      <c r="CD73" s="317"/>
      <c r="CE73" s="317"/>
      <c r="CF73" s="317"/>
      <c r="CG73" s="317"/>
      <c r="CH73" s="317"/>
      <c r="CI73" s="317"/>
      <c r="CJ73" s="317"/>
      <c r="CK73" s="317"/>
      <c r="CL73" s="317"/>
      <c r="CM73" s="317"/>
      <c r="CN73" s="317"/>
      <c r="CO73" s="317"/>
      <c r="CP73" s="317"/>
      <c r="CQ73" s="317"/>
      <c r="CR73" s="317"/>
      <c r="CS73" s="317"/>
      <c r="CT73" s="317"/>
      <c r="CU73" s="317"/>
      <c r="CV73" s="317"/>
      <c r="CW73" s="317"/>
      <c r="CX73" s="317"/>
      <c r="CY73" s="317"/>
      <c r="DC73" s="216">
        <v>1</v>
      </c>
    </row>
    <row r="74" spans="1:107" s="212" customFormat="1" ht="24" customHeight="1">
      <c r="A74" s="317"/>
      <c r="B74" s="3241" t="s">
        <v>43</v>
      </c>
      <c r="C74" s="3813" t="s">
        <v>5883</v>
      </c>
      <c r="D74" s="3813"/>
      <c r="E74" s="321" t="s">
        <v>827</v>
      </c>
      <c r="F74" s="3109" t="s">
        <v>828</v>
      </c>
      <c r="G74" s="322"/>
      <c r="H74" s="323"/>
      <c r="I74" s="317"/>
      <c r="J74" s="3250" t="s">
        <v>43</v>
      </c>
      <c r="K74" s="3813" t="s">
        <v>5883</v>
      </c>
      <c r="L74" s="3813"/>
      <c r="M74" s="321" t="s">
        <v>827</v>
      </c>
      <c r="N74" s="3109" t="s">
        <v>828</v>
      </c>
      <c r="O74" s="322"/>
      <c r="P74" s="323"/>
      <c r="Q74" s="317"/>
      <c r="R74" s="317"/>
      <c r="S74" s="3283" t="s">
        <v>5363</v>
      </c>
      <c r="T74" s="317"/>
      <c r="U74" s="3891"/>
      <c r="V74" s="3892"/>
      <c r="W74" s="3892"/>
      <c r="X74" s="3892"/>
      <c r="Y74" s="3324">
        <f>IFERROR(ROUND(AA83/AC83/100,2),0)</f>
        <v>0</v>
      </c>
      <c r="Z74" s="3323" t="str">
        <f>IF(AC83&gt;=AA73,"","compléter avec")</f>
        <v>compléter avec</v>
      </c>
      <c r="AA74" s="3327" t="str">
        <f>IF(AC83&gt;AA73,"",ROUND((AA73-AC83)*1000,1)&amp;" ml")</f>
        <v>300 ml</v>
      </c>
      <c r="AB74" s="3328" t="str">
        <f>IF(AC83&gt;AA73,"",ROUND((AA73-AC83)*100,2)&amp;" cl")</f>
        <v>30 cl</v>
      </c>
      <c r="AC74" s="3326" t="str">
        <f>IF(AC83&gt;AA73,"",ROUND(AA73-AC83,3)&amp;" L")</f>
        <v>0.3 L</v>
      </c>
      <c r="AD74" s="317"/>
      <c r="AE74" s="3891"/>
      <c r="AF74" s="3892"/>
      <c r="AG74" s="3892"/>
      <c r="AH74" s="3892"/>
      <c r="AI74" s="3324">
        <f>IFERROR(ROUND(AK83/AM83/100,2),0)</f>
        <v>0</v>
      </c>
      <c r="AJ74" s="500"/>
      <c r="AL74" s="302"/>
      <c r="AM74" s="545"/>
      <c r="AN74" s="317"/>
      <c r="AO74" s="317"/>
      <c r="AP74" s="317"/>
      <c r="AQ74" s="317"/>
      <c r="AR74" s="317"/>
      <c r="AS74" s="456"/>
      <c r="AT74" s="457"/>
      <c r="AU74" s="457"/>
      <c r="AV74" s="457"/>
      <c r="AW74" s="457"/>
      <c r="AX74" s="458"/>
      <c r="AY74" s="317"/>
      <c r="AZ74" s="39"/>
      <c r="BA74" s="61"/>
      <c r="BB74" s="19"/>
      <c r="BC74" s="19"/>
      <c r="BD74" s="19"/>
      <c r="BE74" s="19"/>
      <c r="BF74" s="19"/>
      <c r="BG74" s="19"/>
      <c r="BH74" s="19"/>
      <c r="BI74" s="19"/>
      <c r="BJ74" s="19"/>
      <c r="BK74" s="19"/>
      <c r="BL74" s="317"/>
      <c r="BM74"/>
      <c r="BN74"/>
      <c r="BO74"/>
      <c r="BP74" s="317"/>
      <c r="BQ74" s="317"/>
      <c r="BR74" s="317"/>
      <c r="BS74" s="317"/>
      <c r="BT74" s="317"/>
      <c r="BU74" s="317"/>
      <c r="BV74" s="317"/>
      <c r="BW74" s="317"/>
      <c r="BX74" s="317"/>
      <c r="BY74" s="317"/>
      <c r="BZ74" s="317"/>
      <c r="CA74" s="317"/>
      <c r="CB74" s="317"/>
      <c r="CC74" s="317"/>
      <c r="CD74" s="317"/>
      <c r="CE74" s="317"/>
      <c r="CF74" s="317"/>
      <c r="CG74" s="317"/>
      <c r="CH74" s="317"/>
      <c r="CI74" s="317"/>
      <c r="CJ74" s="317"/>
      <c r="CK74" s="317"/>
      <c r="CL74" s="317"/>
      <c r="CM74" s="317"/>
      <c r="CN74" s="317"/>
      <c r="CO74" s="317"/>
      <c r="CP74" s="317"/>
      <c r="CQ74" s="317"/>
      <c r="CR74" s="317"/>
      <c r="CS74" s="317"/>
      <c r="CT74" s="317"/>
      <c r="CU74" s="317"/>
      <c r="CV74" s="317"/>
      <c r="CW74" s="317"/>
      <c r="CX74" s="317"/>
      <c r="CY74" s="317"/>
      <c r="DC74" s="216">
        <v>1</v>
      </c>
    </row>
    <row r="75" spans="1:107" s="212" customFormat="1" ht="24" customHeight="1">
      <c r="A75" s="317"/>
      <c r="B75" s="3241" t="s">
        <v>43</v>
      </c>
      <c r="C75" s="3093">
        <v>1</v>
      </c>
      <c r="D75" s="499" t="s">
        <v>750</v>
      </c>
      <c r="E75" s="3094">
        <v>120</v>
      </c>
      <c r="F75" s="2834" t="s">
        <v>79</v>
      </c>
      <c r="G75" s="218" t="s">
        <v>5813</v>
      </c>
      <c r="H75" s="3136"/>
      <c r="I75" s="317"/>
      <c r="J75" s="3250" t="s">
        <v>43</v>
      </c>
      <c r="K75" s="3093">
        <v>1</v>
      </c>
      <c r="L75" s="3160" t="s">
        <v>5804</v>
      </c>
      <c r="M75" s="3094">
        <v>120</v>
      </c>
      <c r="N75" s="2834" t="s">
        <v>79</v>
      </c>
      <c r="O75" s="218" t="s">
        <v>5813</v>
      </c>
      <c r="P75" s="3136"/>
      <c r="Q75" s="317"/>
      <c r="R75" s="317"/>
      <c r="S75" s="2832" t="s">
        <v>69</v>
      </c>
      <c r="T75" s="317"/>
      <c r="U75" s="3158" t="s">
        <v>1297</v>
      </c>
      <c r="V75" s="3142" t="s">
        <v>1886</v>
      </c>
      <c r="W75" s="3142"/>
      <c r="X75" s="3142"/>
      <c r="Y75" s="3142"/>
      <c r="Z75" s="3142" t="s">
        <v>1281</v>
      </c>
      <c r="AA75" s="3147" t="s">
        <v>1028</v>
      </c>
      <c r="AB75" s="3150" t="s">
        <v>5748</v>
      </c>
      <c r="AC75" s="3176" t="s">
        <v>5749</v>
      </c>
      <c r="AD75" s="317"/>
      <c r="AE75" s="3158" t="s">
        <v>1297</v>
      </c>
      <c r="AF75" s="3142" t="s">
        <v>1886</v>
      </c>
      <c r="AG75" s="3142"/>
      <c r="AH75" s="3142"/>
      <c r="AI75" s="3142"/>
      <c r="AJ75" s="3142" t="s">
        <v>1281</v>
      </c>
      <c r="AK75" s="3147" t="s">
        <v>1028</v>
      </c>
      <c r="AL75" s="3150" t="s">
        <v>5748</v>
      </c>
      <c r="AM75" s="3176" t="s">
        <v>5749</v>
      </c>
      <c r="AN75" s="317"/>
      <c r="AO75" s="317"/>
      <c r="AP75" s="317"/>
      <c r="AQ75" s="317"/>
      <c r="AR75" s="317"/>
      <c r="AS75" s="406"/>
      <c r="AT75" s="407"/>
      <c r="AU75" s="407"/>
      <c r="AV75" s="407"/>
      <c r="AW75"/>
      <c r="AX75" s="100"/>
      <c r="AY75" s="317"/>
      <c r="AZ75" s="3126" t="s">
        <v>278</v>
      </c>
      <c r="BA75" s="29"/>
      <c r="BB75" s="19"/>
      <c r="BC75" s="19"/>
      <c r="BD75" s="19"/>
      <c r="BE75" s="19"/>
      <c r="BF75" s="19"/>
      <c r="BG75" s="19"/>
      <c r="BH75" s="19"/>
      <c r="BI75" s="19"/>
      <c r="BJ75" s="19"/>
      <c r="BK75" s="19"/>
      <c r="BL75" s="317"/>
      <c r="BM75"/>
      <c r="BN75"/>
      <c r="BO75"/>
      <c r="BP75" s="317"/>
      <c r="BQ75" s="317"/>
      <c r="BR75" s="317"/>
      <c r="BS75" s="317"/>
      <c r="BT75" s="317"/>
      <c r="BU75" s="317"/>
      <c r="BV75" s="317"/>
      <c r="BW75" s="317"/>
      <c r="BX75" s="317"/>
      <c r="BY75" s="317"/>
      <c r="BZ75" s="317"/>
      <c r="CA75" s="317"/>
      <c r="CB75" s="317"/>
      <c r="CC75" s="317"/>
      <c r="CD75" s="317"/>
      <c r="CE75" s="317"/>
      <c r="CF75" s="317"/>
      <c r="CG75" s="317"/>
      <c r="CH75" s="317"/>
      <c r="CI75" s="317"/>
      <c r="CJ75" s="317"/>
      <c r="CK75" s="317"/>
      <c r="CL75" s="317"/>
      <c r="CM75" s="317"/>
      <c r="CN75" s="317"/>
      <c r="CO75" s="317"/>
      <c r="CP75" s="317"/>
      <c r="CQ75" s="317"/>
      <c r="CR75" s="317"/>
      <c r="CS75" s="317"/>
      <c r="CT75" s="317"/>
      <c r="CU75" s="317"/>
      <c r="CV75" s="317"/>
      <c r="CW75" s="317"/>
      <c r="CX75" s="317"/>
      <c r="CY75" s="317"/>
      <c r="DC75" s="216">
        <v>1</v>
      </c>
    </row>
    <row r="76" spans="1:107" s="212" customFormat="1" ht="24" customHeight="1">
      <c r="A76" s="317"/>
      <c r="B76" s="3241" t="s">
        <v>43</v>
      </c>
      <c r="C76" s="504" t="s">
        <v>1882</v>
      </c>
      <c r="D76" s="352" t="s">
        <v>305</v>
      </c>
      <c r="E76" s="504" t="s">
        <v>1883</v>
      </c>
      <c r="F76" s="352" t="s">
        <v>305</v>
      </c>
      <c r="G76" s="3279" t="s">
        <v>1028</v>
      </c>
      <c r="H76" s="3281">
        <f>Y44</f>
        <v>0</v>
      </c>
      <c r="I76" s="317"/>
      <c r="J76" s="3250" t="s">
        <v>43</v>
      </c>
      <c r="K76" s="504" t="s">
        <v>1882</v>
      </c>
      <c r="L76" s="352" t="s">
        <v>305</v>
      </c>
      <c r="M76" s="504" t="s">
        <v>1883</v>
      </c>
      <c r="N76" s="352" t="s">
        <v>305</v>
      </c>
      <c r="O76" s="3312" t="s">
        <v>1028</v>
      </c>
      <c r="P76" s="3313">
        <f>AI44</f>
        <v>0</v>
      </c>
      <c r="Q76" s="317"/>
      <c r="R76" s="317"/>
      <c r="S76" s="2833" t="s">
        <v>377</v>
      </c>
      <c r="T76" s="317"/>
      <c r="U76" s="3187">
        <f t="shared" ref="U76:U82" si="56">H140</f>
        <v>0</v>
      </c>
      <c r="V76" s="3188">
        <f>IF(AC83=0,0,AC76/AC83)</f>
        <v>0</v>
      </c>
      <c r="W76" s="3189">
        <f t="shared" ref="W76:W82" si="57">IF(AC76=0,0,IF(OR(D140="Kg",D140="g",D140="demi(s)",D140="quart(s)"),IF(ROUND(AC76,3)&gt;=1,ROUND(AC76,3)&amp;" Kg",ROUND(AC76*1000,0)&amp;" g"),IF(D140="demi(s)",ROUND(AC76*0.5,0)&amp;" demi(s)",IF(D140="quart(s)",ROUND(AC76*0.25,0)&amp;" quart(s)",IF(ROUND(AC76,3)&gt;=1,ROUND(AC76,3)&amp;" L",ROUND(AC76*100,0)&amp;" cl")))))</f>
        <v>0</v>
      </c>
      <c r="X76" s="3190">
        <f>C140*AB13</f>
        <v>0</v>
      </c>
      <c r="Y76" s="3191">
        <f t="shared" ref="Y76:Z82" si="58">D140</f>
        <v>0</v>
      </c>
      <c r="Z76" s="3192">
        <f t="shared" si="58"/>
        <v>0</v>
      </c>
      <c r="AA76" s="3363">
        <f t="shared" ref="AA76:AA82" si="59">AC76*F140</f>
        <v>0</v>
      </c>
      <c r="AB76" s="3334">
        <f>IFERROR(INDEX(BD11:CV11, MATCH(D140, BD10:CV10, 0)) * C140*G140*Z73, 0) + IFERROR(INDEX(BD16:CV16, MATCH(D140, BD15:CV15, 0)) * C140*G140*Z73, 0)</f>
        <v>0</v>
      </c>
      <c r="AC76" s="3335">
        <f>ROUND(AB76 * AB73, IF(AB76 *AB73&gt;= 0.0001, 4, 6))</f>
        <v>0</v>
      </c>
      <c r="AD76" s="317"/>
      <c r="AE76" s="3195">
        <f t="shared" ref="AE76:AE82" si="60">P140</f>
        <v>0</v>
      </c>
      <c r="AF76" s="3199">
        <f>IF(AM83=0,0,AM76/AM83)</f>
        <v>0</v>
      </c>
      <c r="AG76" s="3200">
        <f t="shared" ref="AG76:AG82" si="61">IF(AM76=0,0,IF(OR(L140="Kg",N140="g",L140="demi(s)",L140="quart(s)"),IF(ROUND(AM76,3)&gt;=1,ROUND(AM76,3)&amp;" Kg",ROUND(AM76*1000,0)&amp;" g"),IF(L140="demi(s)",ROUND(AM76*0.5,0)&amp;" demi(s)",IF(L140="quart(s)",ROUND(AM76*0.25,0)&amp;" quart(s)",IF(ROUND(AM76,3)&gt;=1,ROUND(AM76,3)&amp;" L",ROUND(AM76*100,0)&amp;" cl")))))</f>
        <v>0</v>
      </c>
      <c r="AH76" s="3196">
        <f>K140*AL13</f>
        <v>0</v>
      </c>
      <c r="AI76" s="3197">
        <f t="shared" ref="AI76:AJ82" si="62">L140</f>
        <v>0</v>
      </c>
      <c r="AJ76" s="3198">
        <f t="shared" si="62"/>
        <v>0</v>
      </c>
      <c r="AK76" s="3364">
        <f t="shared" ref="AK76:AK82" si="63">AM76*N140</f>
        <v>0</v>
      </c>
      <c r="AL76" s="3338">
        <f>IFERROR(INDEX(BD11:CV11, MATCH(L140, BD10:CV10, 0)) * K140*O140*AJ73, 0) + IFERROR(INDEX(BD16:CV16, MATCH(L140, BD15:CV15, 0)) * K140*O140*AJ73, 0)</f>
        <v>0</v>
      </c>
      <c r="AM76" s="3339">
        <f>ROUND(AL76 * AL73, IF(AL76 * AL73 &gt;= 0.0001, 4, 6))</f>
        <v>0</v>
      </c>
      <c r="AN76" s="317"/>
      <c r="AO76" s="317"/>
      <c r="AP76" s="317"/>
      <c r="AQ76" s="317"/>
      <c r="AR76" s="317"/>
      <c r="AS76" s="3315" t="s">
        <v>733</v>
      </c>
      <c r="AT76" s="56"/>
      <c r="AU76" s="213"/>
      <c r="AV76" s="213"/>
      <c r="AW76"/>
      <c r="AX76" s="100"/>
      <c r="AY76" s="317"/>
      <c r="AZ76" s="3126"/>
      <c r="BA76" s="29"/>
      <c r="BB76" s="19"/>
      <c r="BC76" s="19"/>
      <c r="BD76" s="19"/>
      <c r="BE76" s="19"/>
      <c r="BF76" s="19"/>
      <c r="BG76" s="19"/>
      <c r="BH76" s="19"/>
      <c r="BI76" s="19"/>
      <c r="BJ76" s="19"/>
      <c r="BK76" s="19"/>
      <c r="BL76" s="317"/>
      <c r="BM76"/>
      <c r="BN76"/>
      <c r="BO76"/>
      <c r="BP76" s="317"/>
      <c r="BQ76" s="317"/>
      <c r="BR76" s="317"/>
      <c r="BS76" s="317"/>
      <c r="BT76" s="317"/>
      <c r="BU76" s="317"/>
      <c r="BV76" s="317"/>
      <c r="BW76" s="317"/>
      <c r="BX76" s="317"/>
      <c r="BY76" s="317"/>
      <c r="BZ76" s="317"/>
      <c r="CA76" s="317"/>
      <c r="CB76" s="317"/>
      <c r="CC76" s="317"/>
      <c r="CD76" s="317"/>
      <c r="CE76" s="317"/>
      <c r="CF76" s="317"/>
      <c r="CG76" s="317"/>
      <c r="CH76" s="317"/>
      <c r="CI76" s="317"/>
      <c r="CJ76" s="317"/>
      <c r="CK76" s="317"/>
      <c r="CL76" s="317"/>
      <c r="CM76" s="317"/>
      <c r="CN76" s="317"/>
      <c r="CO76" s="317"/>
      <c r="CP76" s="317"/>
      <c r="CQ76" s="317"/>
      <c r="CR76" s="317"/>
      <c r="CS76" s="317"/>
      <c r="CT76" s="317"/>
      <c r="CU76" s="317"/>
      <c r="CV76" s="317"/>
      <c r="CW76" s="317"/>
      <c r="CX76" s="317"/>
      <c r="CY76" s="317"/>
      <c r="DC76" s="216">
        <v>1</v>
      </c>
    </row>
    <row r="77" spans="1:107" s="212" customFormat="1" ht="24" customHeight="1">
      <c r="A77" s="317"/>
      <c r="B77" s="3241" t="s">
        <v>43</v>
      </c>
      <c r="C77" s="3282" t="s">
        <v>5362</v>
      </c>
      <c r="D77" s="3283" t="s">
        <v>5363</v>
      </c>
      <c r="E77" s="3282" t="s">
        <v>5364</v>
      </c>
      <c r="F77" s="3280" t="s">
        <v>5365</v>
      </c>
      <c r="G77" s="3280" t="s">
        <v>5366</v>
      </c>
      <c r="H77" s="3284" t="s">
        <v>1297</v>
      </c>
      <c r="I77" s="317"/>
      <c r="J77" s="3250" t="s">
        <v>43</v>
      </c>
      <c r="K77" s="3282" t="s">
        <v>5362</v>
      </c>
      <c r="L77" s="3283" t="s">
        <v>5363</v>
      </c>
      <c r="M77" s="3282" t="s">
        <v>5364</v>
      </c>
      <c r="N77" s="3280" t="s">
        <v>5365</v>
      </c>
      <c r="O77" s="3280" t="s">
        <v>5366</v>
      </c>
      <c r="P77" s="3284" t="s">
        <v>1297</v>
      </c>
      <c r="Q77" s="317"/>
      <c r="R77" s="317"/>
      <c r="S77" s="3092" t="s">
        <v>68</v>
      </c>
      <c r="T77" s="317"/>
      <c r="U77" s="3154">
        <f t="shared" si="56"/>
        <v>0</v>
      </c>
      <c r="V77" s="3155">
        <f>IF(AC83=0,0,AC77/AC83)</f>
        <v>0</v>
      </c>
      <c r="W77" s="241">
        <f t="shared" si="57"/>
        <v>0</v>
      </c>
      <c r="X77" s="253">
        <f>C141*AB13</f>
        <v>0</v>
      </c>
      <c r="Y77" s="3159">
        <f t="shared" si="58"/>
        <v>0</v>
      </c>
      <c r="Z77" s="339">
        <f t="shared" si="58"/>
        <v>0</v>
      </c>
      <c r="AA77" s="3356">
        <f t="shared" si="59"/>
        <v>0</v>
      </c>
      <c r="AB77" s="3336">
        <f>IFERROR(INDEX(BD11:CV11, MATCH(D141, BD10:CV10, 0)) * C141*G141*Z73, 0) + IFERROR(INDEX(BD16:CV16, MATCH(D141, BD15:CV15, 0)) * C141*G141*Z73, 0)</f>
        <v>0</v>
      </c>
      <c r="AC77" s="3337">
        <f>ROUND(AB77 * AB73, IF(AB77 *AB73&gt;= 0.0001, 4, 6))</f>
        <v>0</v>
      </c>
      <c r="AD77" s="317"/>
      <c r="AE77" s="3154">
        <f t="shared" si="60"/>
        <v>0</v>
      </c>
      <c r="AF77" s="3155">
        <f>IF(AM83=0,0,AM77/AM83)</f>
        <v>0</v>
      </c>
      <c r="AG77" s="241">
        <f t="shared" si="61"/>
        <v>0</v>
      </c>
      <c r="AH77" s="253">
        <f>K141*AL13</f>
        <v>0</v>
      </c>
      <c r="AI77" s="3159">
        <f t="shared" si="62"/>
        <v>0</v>
      </c>
      <c r="AJ77" s="339">
        <f t="shared" si="62"/>
        <v>0</v>
      </c>
      <c r="AK77" s="3356">
        <f t="shared" si="63"/>
        <v>0</v>
      </c>
      <c r="AL77" s="3151">
        <f>IFERROR(INDEX(BD11:CV11, MATCH(L141, BD10:CV10, 0)) * K141*O141*AJ73, 0) + IFERROR(INDEX(BD16:CV16, MATCH(L141, BD15:CV15, 0)) * K141*O141*AJ73, 0)</f>
        <v>0</v>
      </c>
      <c r="AM77" s="3331">
        <f>ROUND(AL77 * AL73, IF(AL77 * AL73 &gt;= 0.0001, 4, 6))</f>
        <v>0</v>
      </c>
      <c r="AN77" s="317"/>
      <c r="AO77" s="317"/>
      <c r="AP77" s="317"/>
      <c r="AQ77" s="317"/>
      <c r="AR77" s="317"/>
      <c r="AS77" s="3316" t="s">
        <v>1271</v>
      </c>
      <c r="AT77" s="133"/>
      <c r="AU77" s="133"/>
      <c r="AV77" s="133"/>
      <c r="AW77" s="133"/>
      <c r="AX77" s="462" t="s">
        <v>838</v>
      </c>
      <c r="AY77" s="317"/>
      <c r="AZ77" s="3126"/>
      <c r="BA77" s="29"/>
      <c r="BB77" s="19"/>
      <c r="BC77" s="19"/>
      <c r="BD77" s="19"/>
      <c r="BE77" s="19"/>
      <c r="BF77" s="19"/>
      <c r="BG77" s="19"/>
      <c r="BH77" s="19"/>
      <c r="BI77" s="19"/>
      <c r="BJ77" s="19"/>
      <c r="BK77" s="19"/>
      <c r="BL77" s="317"/>
      <c r="BM77"/>
      <c r="BN77"/>
      <c r="BO77"/>
      <c r="BP77" s="317"/>
      <c r="BQ77" s="317"/>
      <c r="BR77" s="317"/>
      <c r="BS77" s="317"/>
      <c r="BT77" s="317"/>
      <c r="BU77" s="317"/>
      <c r="BV77" s="317"/>
      <c r="BW77" s="317"/>
      <c r="BX77" s="317"/>
      <c r="BY77" s="317"/>
      <c r="BZ77" s="317"/>
      <c r="CA77" s="317"/>
      <c r="CB77" s="317"/>
      <c r="CC77" s="317"/>
      <c r="CD77" s="317"/>
      <c r="CE77" s="317"/>
      <c r="CF77" s="317"/>
      <c r="CG77" s="317"/>
      <c r="CH77" s="317"/>
      <c r="CI77" s="317"/>
      <c r="CJ77" s="317"/>
      <c r="CK77" s="317"/>
      <c r="CL77" s="317"/>
      <c r="CM77" s="317"/>
      <c r="CN77" s="317"/>
      <c r="CO77" s="317"/>
      <c r="CP77" s="317"/>
      <c r="CQ77" s="317"/>
      <c r="CR77" s="317"/>
      <c r="CS77" s="317"/>
      <c r="CT77" s="317"/>
      <c r="CU77" s="317"/>
      <c r="CV77" s="317"/>
      <c r="CW77" s="317"/>
      <c r="CX77" s="317"/>
      <c r="CY77" s="317"/>
      <c r="DC77" s="216">
        <v>1</v>
      </c>
    </row>
    <row r="78" spans="1:107" s="212" customFormat="1" ht="24" customHeight="1">
      <c r="A78" s="317"/>
      <c r="B78" s="3367" t="str">
        <f>IF(H78&lt;&gt;"","A","►")</f>
        <v>►</v>
      </c>
      <c r="C78" s="280"/>
      <c r="D78" s="3102"/>
      <c r="E78" s="453"/>
      <c r="F78" s="3137"/>
      <c r="G78" s="3100">
        <v>1</v>
      </c>
      <c r="H78" s="3110"/>
      <c r="I78" s="317"/>
      <c r="J78" s="3367" t="str">
        <f>IF(P78&lt;&gt;"","A","►")</f>
        <v>►</v>
      </c>
      <c r="K78" s="280"/>
      <c r="L78" s="3102"/>
      <c r="M78" s="453"/>
      <c r="N78" s="3137"/>
      <c r="O78" s="3100">
        <v>1</v>
      </c>
      <c r="P78" s="3110"/>
      <c r="Q78" s="317"/>
      <c r="R78" s="317"/>
      <c r="S78" s="2834" t="s">
        <v>70</v>
      </c>
      <c r="T78" s="317"/>
      <c r="U78" s="3187">
        <f t="shared" si="56"/>
        <v>0</v>
      </c>
      <c r="V78" s="3188">
        <f>IF(AC83=0,0,AC78/AC83)</f>
        <v>0</v>
      </c>
      <c r="W78" s="3193">
        <f t="shared" si="57"/>
        <v>0</v>
      </c>
      <c r="X78" s="3190">
        <f>C142*AB13</f>
        <v>0</v>
      </c>
      <c r="Y78" s="3191">
        <f t="shared" si="58"/>
        <v>0</v>
      </c>
      <c r="Z78" s="3192">
        <f t="shared" si="58"/>
        <v>0</v>
      </c>
      <c r="AA78" s="3363">
        <f t="shared" si="59"/>
        <v>0</v>
      </c>
      <c r="AB78" s="3334">
        <f>IFERROR(INDEX(BD11:CV11, MATCH(D142, BD10:CV10, 0)) * C142*G142*Z73, 0) + IFERROR(INDEX(BD16:CV16, MATCH(D142, BD15:CV15, 0)) * C142*G142*Z73, 0)</f>
        <v>0</v>
      </c>
      <c r="AC78" s="3335">
        <f>ROUND(AB78 * AB73, IF(AB78 *AB73&gt;= 0.0001, 4, 6))</f>
        <v>0</v>
      </c>
      <c r="AD78" s="317"/>
      <c r="AE78" s="3195">
        <f t="shared" si="60"/>
        <v>0</v>
      </c>
      <c r="AF78" s="3199">
        <f>IF(AM83=0,0,AM78/AM83)</f>
        <v>0</v>
      </c>
      <c r="AG78" s="3200">
        <f t="shared" si="61"/>
        <v>0</v>
      </c>
      <c r="AH78" s="3196">
        <f>K142*AL13</f>
        <v>0</v>
      </c>
      <c r="AI78" s="3197">
        <f t="shared" si="62"/>
        <v>0</v>
      </c>
      <c r="AJ78" s="3198">
        <f t="shared" si="62"/>
        <v>0</v>
      </c>
      <c r="AK78" s="3364">
        <f t="shared" si="63"/>
        <v>0</v>
      </c>
      <c r="AL78" s="3338">
        <f>IFERROR(INDEX(BD11:CV11, MATCH(L142, BD10:CV10, 0)) * K142*O142*AJ73, 0) + IFERROR(INDEX(BD16:CV16, MATCH(L142, BD15:CV15, 0)) * K142*O142*AJ73, 0)</f>
        <v>0</v>
      </c>
      <c r="AM78" s="3339">
        <f>ROUND(AL78 * AL73, IF(AL78 * AL73 &gt;= 0.0001, 4, 6))</f>
        <v>0</v>
      </c>
      <c r="AN78" s="317"/>
      <c r="AO78" s="317"/>
      <c r="AP78" s="317"/>
      <c r="AQ78" s="317"/>
      <c r="AR78" s="317"/>
      <c r="AS78" s="3316" t="s">
        <v>1272</v>
      </c>
      <c r="AT78" s="133"/>
      <c r="AU78" s="133"/>
      <c r="AV78" s="133"/>
      <c r="AW78" s="133"/>
      <c r="AX78" s="565"/>
      <c r="AY78" s="317"/>
      <c r="AZ78" s="39" t="s">
        <v>286</v>
      </c>
      <c r="BA78" s="29"/>
      <c r="BB78" s="19"/>
      <c r="BC78" s="19"/>
      <c r="BD78" s="19"/>
      <c r="BE78" s="19"/>
      <c r="BF78" s="19"/>
      <c r="BG78" s="19"/>
      <c r="BH78" s="19"/>
      <c r="BI78" s="19"/>
      <c r="BJ78" s="19"/>
      <c r="BK78" s="19"/>
      <c r="BL78" s="317"/>
      <c r="BM78"/>
      <c r="BN78"/>
      <c r="BO78"/>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DC78" s="216">
        <v>1</v>
      </c>
    </row>
    <row r="79" spans="1:107" s="212" customFormat="1" ht="24" customHeight="1">
      <c r="A79" s="317"/>
      <c r="B79" s="3367" t="str">
        <f t="shared" ref="B79:B84" si="64">IF(H79&lt;&gt;"","A","►")</f>
        <v>►</v>
      </c>
      <c r="C79" s="280"/>
      <c r="D79" s="3102"/>
      <c r="E79" s="453"/>
      <c r="F79" s="3138"/>
      <c r="G79" s="3100">
        <v>1</v>
      </c>
      <c r="H79" s="3111"/>
      <c r="I79" s="317"/>
      <c r="J79" s="3367" t="str">
        <f t="shared" ref="J79:J84" si="65">IF(P79&lt;&gt;"","A","►")</f>
        <v>►</v>
      </c>
      <c r="K79" s="280"/>
      <c r="L79" s="3102"/>
      <c r="M79" s="453"/>
      <c r="N79" s="3138"/>
      <c r="O79" s="3100">
        <v>1</v>
      </c>
      <c r="P79" s="3111"/>
      <c r="Q79" s="317"/>
      <c r="R79" s="317"/>
      <c r="S79" s="2834" t="s">
        <v>77</v>
      </c>
      <c r="T79" s="317"/>
      <c r="U79" s="3154">
        <f t="shared" si="56"/>
        <v>0</v>
      </c>
      <c r="V79" s="3155">
        <f>IF(AC83=0,0,AC79/AC83)</f>
        <v>0</v>
      </c>
      <c r="W79" s="241">
        <f t="shared" si="57"/>
        <v>0</v>
      </c>
      <c r="X79" s="253">
        <f>C143*AB13</f>
        <v>0</v>
      </c>
      <c r="Y79" s="3159">
        <f t="shared" si="58"/>
        <v>0</v>
      </c>
      <c r="Z79" s="339">
        <f t="shared" si="58"/>
        <v>0</v>
      </c>
      <c r="AA79" s="3356">
        <f t="shared" si="59"/>
        <v>0</v>
      </c>
      <c r="AB79" s="3336">
        <f>IFERROR(INDEX(BD11:CV11, MATCH(D143, BD10:CV10, 0)) * C143*G143*Z73, 0) + IFERROR(INDEX(BD16:CV16, MATCH(D143, BD15:CV15, 0)) * C143*G143*Z73, 0)</f>
        <v>0</v>
      </c>
      <c r="AC79" s="3337">
        <f>ROUND(AB79 * AB73, IF(AB79 *AB73&gt;= 0.0001, 4, 6))</f>
        <v>0</v>
      </c>
      <c r="AD79" s="317"/>
      <c r="AE79" s="3154">
        <f t="shared" si="60"/>
        <v>0</v>
      </c>
      <c r="AF79" s="3155">
        <f>IF(AM83=0,0,AM79/AM83)</f>
        <v>0</v>
      </c>
      <c r="AG79" s="241">
        <f t="shared" si="61"/>
        <v>0</v>
      </c>
      <c r="AH79" s="253">
        <f>K143*AL13</f>
        <v>0</v>
      </c>
      <c r="AI79" s="3159">
        <f t="shared" si="62"/>
        <v>0</v>
      </c>
      <c r="AJ79" s="339">
        <f t="shared" si="62"/>
        <v>0</v>
      </c>
      <c r="AK79" s="3356">
        <f t="shared" si="63"/>
        <v>0</v>
      </c>
      <c r="AL79" s="3151">
        <f>IFERROR(INDEX(BD11:CV11, MATCH(L143, BD10:CV10, 0)) * K143*O143*AJ73, 0) + IFERROR(INDEX(BD16:CV16, MATCH(L143, BD15:CV15, 0)) * K143*O143*AJ73, 0)</f>
        <v>0</v>
      </c>
      <c r="AM79" s="3331">
        <f>ROUND(AL79 * AL73, IF(AL79 * AL73 &gt;= 0.0001, 4, 6))</f>
        <v>0</v>
      </c>
      <c r="AN79" s="317"/>
      <c r="AO79" s="317"/>
      <c r="AP79" s="317"/>
      <c r="AQ79" s="317"/>
      <c r="AR79" s="317"/>
      <c r="AS79" s="3316" t="s">
        <v>1270</v>
      </c>
      <c r="AT79" s="133"/>
      <c r="AU79" s="133"/>
      <c r="AV79" s="133"/>
      <c r="AW79" s="133"/>
      <c r="AX79" s="565"/>
      <c r="AY79" s="317"/>
      <c r="AZ79" s="39" t="s">
        <v>290</v>
      </c>
      <c r="BA79" s="29"/>
      <c r="BB79" s="19"/>
      <c r="BC79" s="19"/>
      <c r="BD79" s="19"/>
      <c r="BE79" s="19"/>
      <c r="BF79" s="19"/>
      <c r="BG79" s="19"/>
      <c r="BH79" s="19"/>
      <c r="BI79" s="19"/>
      <c r="BJ79" s="19"/>
      <c r="BK79" s="19"/>
      <c r="BL79" s="317"/>
      <c r="BM79"/>
      <c r="BN79"/>
      <c r="BO79"/>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DC79" s="216">
        <v>1</v>
      </c>
    </row>
    <row r="80" spans="1:107" s="212" customFormat="1" ht="24" customHeight="1">
      <c r="A80" s="317"/>
      <c r="B80" s="3367" t="str">
        <f t="shared" si="64"/>
        <v>►</v>
      </c>
      <c r="C80" s="280"/>
      <c r="D80" s="3102"/>
      <c r="E80" s="453"/>
      <c r="F80" s="3138"/>
      <c r="G80" s="3100">
        <v>1</v>
      </c>
      <c r="H80" s="3110"/>
      <c r="I80" s="317"/>
      <c r="J80" s="3367" t="str">
        <f t="shared" si="65"/>
        <v>►</v>
      </c>
      <c r="K80" s="280"/>
      <c r="L80" s="3102"/>
      <c r="M80" s="453"/>
      <c r="N80" s="3138"/>
      <c r="O80" s="3100">
        <v>1</v>
      </c>
      <c r="P80" s="3110"/>
      <c r="Q80" s="317"/>
      <c r="R80" s="317"/>
      <c r="S80" s="2834" t="s">
        <v>78</v>
      </c>
      <c r="T80" s="317"/>
      <c r="U80" s="3187">
        <f t="shared" si="56"/>
        <v>0</v>
      </c>
      <c r="V80" s="3188">
        <f>IF(AC83=0,0,AC80/AC83)</f>
        <v>0</v>
      </c>
      <c r="W80" s="3193">
        <f t="shared" si="57"/>
        <v>0</v>
      </c>
      <c r="X80" s="3190">
        <f>C144*AB13</f>
        <v>0</v>
      </c>
      <c r="Y80" s="3191">
        <f t="shared" si="58"/>
        <v>0</v>
      </c>
      <c r="Z80" s="3192">
        <f t="shared" si="58"/>
        <v>0</v>
      </c>
      <c r="AA80" s="3363">
        <f t="shared" si="59"/>
        <v>0</v>
      </c>
      <c r="AB80" s="3334">
        <f>IFERROR(INDEX(BD11:CV11, MATCH(D144, BD10:CV10, 0)) * C144*G144*Z73, 0) + IFERROR(INDEX(BD16:CV16, MATCH(D144, BD15:CV15, 0)) * C144*G144*Z73, 0)</f>
        <v>0</v>
      </c>
      <c r="AC80" s="3335">
        <f>ROUND(AB80 * AB73, IF(AB80 *AB73&gt;= 0.0001, 4, 6))</f>
        <v>0</v>
      </c>
      <c r="AD80" s="317"/>
      <c r="AE80" s="3195">
        <f t="shared" si="60"/>
        <v>0</v>
      </c>
      <c r="AF80" s="3199">
        <f>IF(AM83=0,0,AM80/AM83)</f>
        <v>0</v>
      </c>
      <c r="AG80" s="3200">
        <f t="shared" si="61"/>
        <v>0</v>
      </c>
      <c r="AH80" s="3196">
        <f>K144*AL13</f>
        <v>0</v>
      </c>
      <c r="AI80" s="3197">
        <f t="shared" si="62"/>
        <v>0</v>
      </c>
      <c r="AJ80" s="3198">
        <f t="shared" si="62"/>
        <v>0</v>
      </c>
      <c r="AK80" s="3364">
        <f t="shared" si="63"/>
        <v>0</v>
      </c>
      <c r="AL80" s="3338">
        <f>IFERROR(INDEX(BD11:CV11, MATCH(L144, BD10:CV10, 0)) * K144*O144*AJ73, 0) + IFERROR(INDEX(BD16:CV16, MATCH(L144, BD15:CV15, 0)) * K144*O144*AJ73, 0)</f>
        <v>0</v>
      </c>
      <c r="AM80" s="3339">
        <f>ROUND(AL80 * AL73, IF(AL80 * AL73 &gt;= 0.0001, 4, 6))</f>
        <v>0</v>
      </c>
      <c r="AN80" s="317"/>
      <c r="AO80" s="317"/>
      <c r="AP80" s="317"/>
      <c r="AQ80" s="317"/>
      <c r="AR80" s="317"/>
      <c r="AS80" s="3836" t="s">
        <v>830</v>
      </c>
      <c r="AT80" s="3837" t="s">
        <v>1104</v>
      </c>
      <c r="AU80" s="3837"/>
      <c r="AV80" s="3837"/>
      <c r="AW80" s="3837"/>
      <c r="AX80" s="3838"/>
      <c r="AY80" s="317"/>
      <c r="AZ80" s="39" t="s">
        <v>294</v>
      </c>
      <c r="BA80" s="29"/>
      <c r="BB80" s="19"/>
      <c r="BC80" s="19"/>
      <c r="BD80" s="19"/>
      <c r="BE80" s="19"/>
      <c r="BF80" s="19"/>
      <c r="BG80" s="19"/>
      <c r="BH80" s="19"/>
      <c r="BI80" s="19"/>
      <c r="BJ80" s="19"/>
      <c r="BK80" s="19"/>
      <c r="BL80" s="317"/>
      <c r="BM80"/>
      <c r="BN80"/>
      <c r="BO80"/>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DC80" s="216">
        <v>1</v>
      </c>
    </row>
    <row r="81" spans="1:107" s="212" customFormat="1" ht="24" customHeight="1">
      <c r="A81" s="317"/>
      <c r="B81" s="3367" t="str">
        <f t="shared" si="64"/>
        <v>►</v>
      </c>
      <c r="C81" s="3365"/>
      <c r="D81" s="3102"/>
      <c r="E81" s="453"/>
      <c r="F81" s="3138"/>
      <c r="G81" s="3100">
        <v>1</v>
      </c>
      <c r="H81" s="3112"/>
      <c r="I81" s="317"/>
      <c r="J81" s="3367" t="str">
        <f t="shared" si="65"/>
        <v>►</v>
      </c>
      <c r="K81" s="3365"/>
      <c r="L81" s="3102"/>
      <c r="M81" s="453"/>
      <c r="N81" s="3138"/>
      <c r="O81" s="3100">
        <v>1</v>
      </c>
      <c r="P81" s="3112"/>
      <c r="Q81" s="317"/>
      <c r="R81" s="317"/>
      <c r="S81" s="2834" t="s">
        <v>79</v>
      </c>
      <c r="T81" s="317"/>
      <c r="U81" s="3154">
        <f t="shared" si="56"/>
        <v>0</v>
      </c>
      <c r="V81" s="3155">
        <f>IF(AC83=0,0,AC81/AC83)</f>
        <v>0</v>
      </c>
      <c r="W81" s="241">
        <f t="shared" si="57"/>
        <v>0</v>
      </c>
      <c r="X81" s="253">
        <f>C145*AB13</f>
        <v>0</v>
      </c>
      <c r="Y81" s="3159">
        <f t="shared" si="58"/>
        <v>0</v>
      </c>
      <c r="Z81" s="339">
        <f t="shared" si="58"/>
        <v>0</v>
      </c>
      <c r="AA81" s="3356">
        <f t="shared" si="59"/>
        <v>0</v>
      </c>
      <c r="AB81" s="3336">
        <f>IFERROR(INDEX(BD11:CV11, MATCH(D145, BD10:CV10, 0)) * C145*G145*Z73, 0) + IFERROR(INDEX(BD16:CV16, MATCH(D145, BD15:CV15, 0)) * C145*G145*Z73, 0)</f>
        <v>0</v>
      </c>
      <c r="AC81" s="3337">
        <f>ROUND(AB81 * AB73, IF(AB81 *AB73&gt;= 0.0001, 4, 6))</f>
        <v>0</v>
      </c>
      <c r="AD81" s="317"/>
      <c r="AE81" s="3154">
        <f t="shared" si="60"/>
        <v>0</v>
      </c>
      <c r="AF81" s="3155">
        <f>IF(AM83=0,0,AM81/AM83)</f>
        <v>0</v>
      </c>
      <c r="AG81" s="241">
        <f t="shared" si="61"/>
        <v>0</v>
      </c>
      <c r="AH81" s="253">
        <f>K145*AL13</f>
        <v>0</v>
      </c>
      <c r="AI81" s="3159">
        <f t="shared" si="62"/>
        <v>0</v>
      </c>
      <c r="AJ81" s="339">
        <f t="shared" si="62"/>
        <v>0</v>
      </c>
      <c r="AK81" s="3356">
        <f t="shared" si="63"/>
        <v>0</v>
      </c>
      <c r="AL81" s="3151">
        <f>IFERROR(INDEX(BD11:CV11, MATCH(L145, BD10:CV10, 0)) * K145*O145*AJ73, 0) + IFERROR(INDEX(BD16:CV16, MATCH(L145, BD15:CV15, 0)) * K145*O145*AJ73, 0)</f>
        <v>0</v>
      </c>
      <c r="AM81" s="3331">
        <f>ROUND(AL81 * AL73, IF(AL81 * AL73 &gt;= 0.0001, 4, 6))</f>
        <v>0</v>
      </c>
      <c r="AN81" s="317"/>
      <c r="AO81" s="317"/>
      <c r="AP81" s="317"/>
      <c r="AQ81" s="317"/>
      <c r="AR81" s="317"/>
      <c r="AS81" s="3836"/>
      <c r="AT81" s="3837"/>
      <c r="AU81" s="3837"/>
      <c r="AV81" s="3837"/>
      <c r="AW81" s="3837"/>
      <c r="AX81" s="3838"/>
      <c r="AY81" s="317"/>
      <c r="AZ81" s="39"/>
      <c r="BA81" s="29"/>
      <c r="BB81" s="19"/>
      <c r="BC81" s="19"/>
      <c r="BD81" s="19"/>
      <c r="BE81" s="19"/>
      <c r="BF81" s="19"/>
      <c r="BG81" s="19"/>
      <c r="BH81" s="19"/>
      <c r="BI81" s="19"/>
      <c r="BJ81" s="19"/>
      <c r="BK81" s="19"/>
      <c r="BL81" s="317"/>
      <c r="BM81"/>
      <c r="BN81"/>
      <c r="BO81"/>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DC81" s="216">
        <v>1</v>
      </c>
    </row>
    <row r="82" spans="1:107" s="212" customFormat="1" ht="24" customHeight="1">
      <c r="A82" s="317"/>
      <c r="B82" s="3367" t="str">
        <f t="shared" si="64"/>
        <v>►</v>
      </c>
      <c r="C82" s="3365"/>
      <c r="D82" s="3102"/>
      <c r="E82" s="453"/>
      <c r="F82" s="3138"/>
      <c r="G82" s="3100">
        <v>1</v>
      </c>
      <c r="H82" s="3112"/>
      <c r="I82" s="317"/>
      <c r="J82" s="3367" t="str">
        <f t="shared" si="65"/>
        <v>►</v>
      </c>
      <c r="K82" s="3365"/>
      <c r="L82" s="3102"/>
      <c r="M82" s="453"/>
      <c r="N82" s="3138"/>
      <c r="O82" s="3100">
        <v>1</v>
      </c>
      <c r="P82" s="3112"/>
      <c r="Q82" s="317"/>
      <c r="R82" s="317"/>
      <c r="S82" s="197" t="s">
        <v>731</v>
      </c>
      <c r="T82" s="317"/>
      <c r="U82" s="3194">
        <f t="shared" si="56"/>
        <v>0</v>
      </c>
      <c r="V82" s="3188">
        <f>IF(AC83=0,0,AC82/AC83)</f>
        <v>0</v>
      </c>
      <c r="W82" s="3193">
        <f t="shared" si="57"/>
        <v>0</v>
      </c>
      <c r="X82" s="3190">
        <f>C146*AB13</f>
        <v>0</v>
      </c>
      <c r="Y82" s="3191">
        <f t="shared" si="58"/>
        <v>0</v>
      </c>
      <c r="Z82" s="3192">
        <f t="shared" si="58"/>
        <v>0</v>
      </c>
      <c r="AA82" s="3363">
        <f t="shared" si="59"/>
        <v>0</v>
      </c>
      <c r="AB82" s="3334">
        <f>IFERROR(INDEX(BD11:CV11, MATCH(D146, BD10:CV10, 0)) * C146*G146*Z73, 0) + IFERROR(INDEX(BD16:CV16, MATCH(D146, BD15:CV15, 0)) * C146*G146*Z73, 0)</f>
        <v>0</v>
      </c>
      <c r="AC82" s="3335">
        <f>ROUND(AB82 * AB73, IF(AB82 *AB73&gt;= 0.0001, 4, 6))</f>
        <v>0</v>
      </c>
      <c r="AD82" s="317"/>
      <c r="AE82" s="3201">
        <f t="shared" si="60"/>
        <v>0</v>
      </c>
      <c r="AF82" s="3199">
        <f>IF(AM83=0,0,AM82/AM83)</f>
        <v>0</v>
      </c>
      <c r="AG82" s="3200">
        <f t="shared" si="61"/>
        <v>0</v>
      </c>
      <c r="AH82" s="3196">
        <f>K146*AL13</f>
        <v>0</v>
      </c>
      <c r="AI82" s="3197">
        <f t="shared" si="62"/>
        <v>0</v>
      </c>
      <c r="AJ82" s="3198">
        <f t="shared" si="62"/>
        <v>0</v>
      </c>
      <c r="AK82" s="3364">
        <f t="shared" si="63"/>
        <v>0</v>
      </c>
      <c r="AL82" s="3338">
        <f>IFERROR(INDEX(BD11:CV11, MATCH(L146, BD10:CV10, 0)) * K146*O146*AJ73, 0) + IFERROR(INDEX(BD16:CV16, MATCH(L146, BD15:CV15, 0)) * K146*O146*AJ73, 0)</f>
        <v>0</v>
      </c>
      <c r="AM82" s="3339">
        <f>ROUND(AL82 * AL73, IF(AL82 * AL73 &gt;= 0.0001, 4, 6))</f>
        <v>0</v>
      </c>
      <c r="AN82" s="317"/>
      <c r="AO82" s="317"/>
      <c r="AP82" s="317"/>
      <c r="AQ82" s="317"/>
      <c r="AR82" s="317"/>
      <c r="AS82" s="3839" t="s">
        <v>1282</v>
      </c>
      <c r="AT82" s="3840" t="s">
        <v>1105</v>
      </c>
      <c r="AU82" s="3840"/>
      <c r="AV82" s="3840"/>
      <c r="AW82" s="3840"/>
      <c r="AX82" s="3841"/>
      <c r="AY82" s="317"/>
      <c r="AZ82" s="3127" t="s">
        <v>302</v>
      </c>
      <c r="BA82" s="29"/>
      <c r="BB82" s="19"/>
      <c r="BC82" s="19"/>
      <c r="BD82" s="19"/>
      <c r="BE82" s="19"/>
      <c r="BF82" s="19"/>
      <c r="BG82" s="19"/>
      <c r="BH82" s="19"/>
      <c r="BI82" s="19"/>
      <c r="BJ82" s="19"/>
      <c r="BK82" s="19"/>
      <c r="BL82" s="317"/>
      <c r="BM82"/>
      <c r="BN82"/>
      <c r="BO82"/>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DC82" s="216">
        <v>1</v>
      </c>
    </row>
    <row r="83" spans="1:107" s="212" customFormat="1" ht="24" customHeight="1" thickBot="1">
      <c r="A83" s="317"/>
      <c r="B83" s="3367" t="str">
        <f t="shared" si="64"/>
        <v>►</v>
      </c>
      <c r="C83" s="3365"/>
      <c r="D83" s="3102"/>
      <c r="E83" s="453"/>
      <c r="F83" s="3138"/>
      <c r="G83" s="3100">
        <v>1</v>
      </c>
      <c r="H83" s="3110"/>
      <c r="I83" s="317"/>
      <c r="J83" s="3367" t="str">
        <f t="shared" si="65"/>
        <v>►</v>
      </c>
      <c r="K83" s="3365"/>
      <c r="L83" s="3102"/>
      <c r="M83" s="453"/>
      <c r="N83" s="3138"/>
      <c r="O83" s="3100">
        <v>1</v>
      </c>
      <c r="P83" s="3110"/>
      <c r="Q83" s="317"/>
      <c r="R83" s="317"/>
      <c r="S83" s="198" t="s">
        <v>730</v>
      </c>
      <c r="T83" s="317"/>
      <c r="U83" s="3152"/>
      <c r="V83" s="3143" t="s">
        <v>604</v>
      </c>
      <c r="W83" s="3144"/>
      <c r="X83" s="3144"/>
      <c r="Y83" s="3144"/>
      <c r="Z83" s="3144"/>
      <c r="AA83" s="3149">
        <f>SUM(AA76:AA82)</f>
        <v>0</v>
      </c>
      <c r="AB83" s="3145">
        <f>SUM(AB76:AB82)</f>
        <v>0</v>
      </c>
      <c r="AC83" s="3148">
        <f>SUM(AC76:AC82)</f>
        <v>0</v>
      </c>
      <c r="AD83" s="317"/>
      <c r="AE83" s="3152"/>
      <c r="AF83" s="3143" t="s">
        <v>604</v>
      </c>
      <c r="AG83" s="3144"/>
      <c r="AH83" s="3144"/>
      <c r="AI83" s="3144"/>
      <c r="AJ83" s="3144"/>
      <c r="AK83" s="3149">
        <f>SUM(AK76:AK82)</f>
        <v>0</v>
      </c>
      <c r="AL83" s="3145">
        <f>SUM(AL76:AL82)</f>
        <v>0</v>
      </c>
      <c r="AM83" s="3148">
        <f>SUM(AM76:AM82)</f>
        <v>0</v>
      </c>
      <c r="AN83" s="317"/>
      <c r="AO83" s="317"/>
      <c r="AP83" s="317"/>
      <c r="AQ83" s="317"/>
      <c r="AR83" s="317"/>
      <c r="AS83" s="3839"/>
      <c r="AT83" s="3840"/>
      <c r="AU83" s="3840"/>
      <c r="AV83" s="3840"/>
      <c r="AW83" s="3840"/>
      <c r="AX83" s="3841"/>
      <c r="AY83" s="317"/>
      <c r="AZ83" s="39" t="s">
        <v>306</v>
      </c>
      <c r="BA83" s="29"/>
      <c r="BB83" s="19"/>
      <c r="BC83" s="19"/>
      <c r="BD83" s="19"/>
      <c r="BE83" s="19"/>
      <c r="BF83" s="19"/>
      <c r="BG83" s="19"/>
      <c r="BH83" s="19"/>
      <c r="BI83" s="19"/>
      <c r="BJ83" s="19"/>
      <c r="BK83" s="19"/>
      <c r="BL83" s="317"/>
      <c r="BM83"/>
      <c r="BN83"/>
      <c r="BO83"/>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DC83" s="216">
        <v>1</v>
      </c>
    </row>
    <row r="84" spans="1:107" s="212" customFormat="1" ht="24" customHeight="1" thickBot="1">
      <c r="A84" s="317"/>
      <c r="B84" s="3368" t="str">
        <f t="shared" si="64"/>
        <v>►</v>
      </c>
      <c r="C84" s="3366"/>
      <c r="D84" s="3105"/>
      <c r="E84" s="3106"/>
      <c r="F84" s="3139"/>
      <c r="G84" s="3108">
        <v>1</v>
      </c>
      <c r="H84" s="3113"/>
      <c r="I84" s="317"/>
      <c r="J84" s="3368" t="str">
        <f t="shared" si="65"/>
        <v>►</v>
      </c>
      <c r="K84" s="3366"/>
      <c r="L84" s="3105"/>
      <c r="M84" s="3106"/>
      <c r="N84" s="3139"/>
      <c r="O84" s="3108">
        <v>1</v>
      </c>
      <c r="P84" s="3113"/>
      <c r="Q84" s="317"/>
      <c r="R84" s="317"/>
      <c r="S84" s="196" t="s">
        <v>90</v>
      </c>
      <c r="T84" s="317"/>
      <c r="U84" s="3177">
        <v>30</v>
      </c>
      <c r="V84" s="3177">
        <v>9</v>
      </c>
      <c r="W84" s="3177">
        <v>9</v>
      </c>
      <c r="X84" s="3177">
        <v>9</v>
      </c>
      <c r="Y84" s="3177">
        <v>12</v>
      </c>
      <c r="Z84" s="3177">
        <v>12</v>
      </c>
      <c r="AA84" s="3177">
        <v>9</v>
      </c>
      <c r="AB84" s="3177">
        <v>13</v>
      </c>
      <c r="AC84" s="3177">
        <v>9</v>
      </c>
      <c r="AD84" s="317"/>
      <c r="AE84" s="3177">
        <v>30</v>
      </c>
      <c r="AF84" s="3177">
        <v>9</v>
      </c>
      <c r="AG84" s="3177">
        <v>9</v>
      </c>
      <c r="AH84" s="3177">
        <v>9</v>
      </c>
      <c r="AI84" s="3177">
        <v>12</v>
      </c>
      <c r="AJ84" s="3177">
        <v>12</v>
      </c>
      <c r="AK84" s="3177">
        <v>9</v>
      </c>
      <c r="AL84" s="3177">
        <v>13</v>
      </c>
      <c r="AM84" s="3177">
        <v>9</v>
      </c>
      <c r="AN84" s="317"/>
      <c r="AO84" s="317"/>
      <c r="AP84" s="317"/>
      <c r="AQ84" s="317"/>
      <c r="AR84" s="317"/>
      <c r="AS84" s="3839"/>
      <c r="AT84" s="3840"/>
      <c r="AU84" s="3840"/>
      <c r="AV84" s="3840"/>
      <c r="AW84" s="3840"/>
      <c r="AX84" s="3841"/>
      <c r="AY84" s="317"/>
      <c r="AZ84" s="39"/>
      <c r="BA84" s="29" t="s">
        <v>311</v>
      </c>
      <c r="BB84" s="19"/>
      <c r="BC84" s="19"/>
      <c r="BD84" s="19"/>
      <c r="BE84" s="19"/>
      <c r="BF84" s="19"/>
      <c r="BG84" s="19"/>
      <c r="BH84" s="19"/>
      <c r="BI84" s="19"/>
      <c r="BJ84" s="19"/>
      <c r="BK84" s="19"/>
      <c r="BL84" s="317"/>
      <c r="BM84"/>
      <c r="BN84"/>
      <c r="BO84"/>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DC84" s="216">
        <v>1</v>
      </c>
    </row>
    <row r="85" spans="1:107" s="212" customFormat="1" ht="24" customHeight="1">
      <c r="A85" s="317"/>
      <c r="B85" s="3241" t="s">
        <v>43</v>
      </c>
      <c r="C85" s="56" t="s">
        <v>733</v>
      </c>
      <c r="D85" s="44"/>
      <c r="E85" s="44"/>
      <c r="F85" s="44"/>
      <c r="G85" s="44"/>
      <c r="H85" s="3103"/>
      <c r="I85" s="317"/>
      <c r="J85" s="3250" t="s">
        <v>43</v>
      </c>
      <c r="K85" s="56" t="s">
        <v>733</v>
      </c>
      <c r="L85" s="44"/>
      <c r="M85" s="44"/>
      <c r="N85" s="44"/>
      <c r="O85" s="44"/>
      <c r="P85" s="3103"/>
      <c r="Q85" s="317"/>
      <c r="R85" s="317"/>
      <c r="S85" s="196" t="s">
        <v>91</v>
      </c>
      <c r="T85" s="317"/>
      <c r="U85" s="1967">
        <f t="shared" ref="U85:AC85" ca="1" si="66">CELL("largeur",U85)</f>
        <v>30</v>
      </c>
      <c r="V85" s="1967">
        <f t="shared" ca="1" si="66"/>
        <v>9</v>
      </c>
      <c r="W85" s="1967">
        <f t="shared" ca="1" si="66"/>
        <v>9</v>
      </c>
      <c r="X85" s="1967">
        <f t="shared" ca="1" si="66"/>
        <v>9</v>
      </c>
      <c r="Y85" s="1967">
        <f t="shared" ca="1" si="66"/>
        <v>12</v>
      </c>
      <c r="Z85" s="1967">
        <f t="shared" ca="1" si="66"/>
        <v>12</v>
      </c>
      <c r="AA85" s="1967">
        <f t="shared" ca="1" si="66"/>
        <v>9</v>
      </c>
      <c r="AB85" s="1967">
        <f t="shared" ca="1" si="66"/>
        <v>13</v>
      </c>
      <c r="AC85" s="1967">
        <f t="shared" ca="1" si="66"/>
        <v>9</v>
      </c>
      <c r="AD85" s="317"/>
      <c r="AE85" s="1967">
        <f t="shared" ref="AE85:AM85" ca="1" si="67">CELL("largeur",AE85)</f>
        <v>30</v>
      </c>
      <c r="AF85" s="1967">
        <f t="shared" ca="1" si="67"/>
        <v>9</v>
      </c>
      <c r="AG85" s="1967">
        <f t="shared" ca="1" si="67"/>
        <v>9</v>
      </c>
      <c r="AH85" s="1967">
        <f t="shared" ca="1" si="67"/>
        <v>9</v>
      </c>
      <c r="AI85" s="1967">
        <f t="shared" ca="1" si="67"/>
        <v>12</v>
      </c>
      <c r="AJ85" s="1967">
        <f t="shared" ca="1" si="67"/>
        <v>12</v>
      </c>
      <c r="AK85" s="1967">
        <f t="shared" ca="1" si="67"/>
        <v>9</v>
      </c>
      <c r="AL85" s="1967">
        <f t="shared" ca="1" si="67"/>
        <v>13</v>
      </c>
      <c r="AM85" s="1967">
        <f t="shared" ca="1" si="67"/>
        <v>9</v>
      </c>
      <c r="AN85" s="317"/>
      <c r="AO85" s="317"/>
      <c r="AP85" s="317"/>
      <c r="AQ85" s="317"/>
      <c r="AR85" s="317"/>
      <c r="AS85" s="3306" t="s">
        <v>1269</v>
      </c>
      <c r="AT85" s="3296" t="s">
        <v>1426</v>
      </c>
      <c r="AU85" s="3296"/>
      <c r="AV85" s="3296"/>
      <c r="AW85" s="3296"/>
      <c r="AX85" s="3307"/>
      <c r="AY85" s="317"/>
      <c r="AZ85" s="39" t="s">
        <v>316</v>
      </c>
      <c r="BA85" s="29"/>
      <c r="BB85" s="19"/>
      <c r="BC85" s="19"/>
      <c r="BD85" s="19"/>
      <c r="BE85" s="19"/>
      <c r="BF85" s="19"/>
      <c r="BG85" s="19"/>
      <c r="BH85" s="19"/>
      <c r="BI85" s="19"/>
      <c r="BJ85" s="19"/>
      <c r="BK85" s="19"/>
      <c r="BL85" s="317"/>
      <c r="BM85"/>
      <c r="BN85"/>
      <c r="BO8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DC85" s="216">
        <v>1</v>
      </c>
    </row>
    <row r="86" spans="1:107" s="212" customFormat="1" ht="24" customHeight="1">
      <c r="A86" s="317"/>
      <c r="B86" s="187" t="str">
        <f t="shared" ref="B86:B97" si="68">IF(C86&lt;&gt;"","A","►")</f>
        <v>►</v>
      </c>
      <c r="C86" s="133"/>
      <c r="D86" s="345"/>
      <c r="E86" s="345"/>
      <c r="F86" s="345"/>
      <c r="G86" s="345"/>
      <c r="H86" s="238" t="s">
        <v>838</v>
      </c>
      <c r="I86" s="317"/>
      <c r="J86" s="187" t="str">
        <f t="shared" ref="J86:J97" si="69">IF(K86&lt;&gt;"","A","►")</f>
        <v>►</v>
      </c>
      <c r="K86" s="133"/>
      <c r="L86" s="345"/>
      <c r="M86" s="345"/>
      <c r="N86" s="345"/>
      <c r="O86" s="345"/>
      <c r="P86" s="238" t="s">
        <v>838</v>
      </c>
      <c r="Q86" s="317"/>
      <c r="R86" s="317"/>
      <c r="S86" s="305" t="s">
        <v>1280</v>
      </c>
      <c r="T86" s="317"/>
      <c r="U86" s="317"/>
      <c r="AB86" s="317"/>
      <c r="AC86" s="317"/>
      <c r="AD86" s="317"/>
      <c r="AE86" s="317"/>
      <c r="AF86" s="317"/>
      <c r="AG86" s="317"/>
      <c r="AH86" s="317"/>
      <c r="AI86" s="317"/>
      <c r="AJ86" s="317"/>
      <c r="AK86" s="317"/>
      <c r="AL86" s="317"/>
      <c r="AM86" s="317"/>
      <c r="AN86" s="317"/>
      <c r="AO86" s="317"/>
      <c r="AP86" s="317"/>
      <c r="AQ86" s="317"/>
      <c r="AR86" s="317"/>
      <c r="AS86" s="435" t="s">
        <v>1427</v>
      </c>
      <c r="AX86" s="3308"/>
      <c r="AY86" s="317"/>
      <c r="AZ86" s="39"/>
      <c r="BA86" s="29" t="s">
        <v>323</v>
      </c>
      <c r="BB86" s="19"/>
      <c r="BC86" s="19"/>
      <c r="BD86" s="19"/>
      <c r="BE86" s="19"/>
      <c r="BF86" s="19"/>
      <c r="BG86" s="19"/>
      <c r="BH86" s="19"/>
      <c r="BI86" s="19"/>
      <c r="BJ86" s="19"/>
      <c r="BK86" s="19"/>
      <c r="BL86" s="317"/>
      <c r="BM86"/>
      <c r="BN86"/>
      <c r="BO86"/>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DC86" s="216">
        <v>1</v>
      </c>
    </row>
    <row r="87" spans="1:107" s="212" customFormat="1" ht="24" customHeight="1">
      <c r="A87" s="317"/>
      <c r="B87" s="187" t="str">
        <f t="shared" si="68"/>
        <v>►</v>
      </c>
      <c r="C87" s="133"/>
      <c r="D87" s="345"/>
      <c r="E87" s="345"/>
      <c r="F87" s="345"/>
      <c r="G87" s="345"/>
      <c r="H87" s="239" t="s">
        <v>5853</v>
      </c>
      <c r="I87" s="317"/>
      <c r="J87" s="187" t="str">
        <f t="shared" si="69"/>
        <v>►</v>
      </c>
      <c r="K87" s="133"/>
      <c r="L87" s="345"/>
      <c r="M87" s="345"/>
      <c r="N87" s="345"/>
      <c r="O87" s="345"/>
      <c r="P87" s="239" t="s">
        <v>5853</v>
      </c>
      <c r="Q87" s="317"/>
      <c r="R87" s="317"/>
      <c r="S87" s="300" t="s">
        <v>1286</v>
      </c>
      <c r="T87" s="317"/>
      <c r="U87" s="317"/>
      <c r="AB87" s="317"/>
      <c r="AC87" s="317"/>
      <c r="AD87" s="317"/>
      <c r="AE87" s="317"/>
      <c r="AF87" s="317"/>
      <c r="AG87" s="317"/>
      <c r="AH87" s="317"/>
      <c r="AI87" s="317"/>
      <c r="AJ87" s="317"/>
      <c r="AK87" s="317"/>
      <c r="AL87" s="317"/>
      <c r="AM87" s="317"/>
      <c r="AN87" s="317"/>
      <c r="AO87" s="317"/>
      <c r="AP87" s="317"/>
      <c r="AQ87" s="317"/>
      <c r="AR87" s="317"/>
      <c r="AS87" s="456"/>
      <c r="AT87" s="457"/>
      <c r="AU87" s="457"/>
      <c r="AV87" s="457"/>
      <c r="AW87" s="457"/>
      <c r="AX87" s="458"/>
      <c r="AY87" s="317"/>
      <c r="AZ87" s="39"/>
      <c r="BA87" s="29"/>
      <c r="BB87" s="19"/>
      <c r="BC87" s="19"/>
      <c r="BD87" s="19"/>
      <c r="BE87" s="19"/>
      <c r="BF87" s="19"/>
      <c r="BG87" s="19"/>
      <c r="BH87" s="19"/>
      <c r="BI87" s="19"/>
      <c r="BJ87" s="19"/>
      <c r="BK87" s="19"/>
      <c r="BL87" s="317"/>
      <c r="BM87"/>
      <c r="BN87"/>
      <c r="BO8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DC87" s="216">
        <v>1</v>
      </c>
    </row>
    <row r="88" spans="1:107" s="212" customFormat="1" ht="24" customHeight="1">
      <c r="A88" s="317"/>
      <c r="B88" s="187" t="str">
        <f t="shared" si="68"/>
        <v>►</v>
      </c>
      <c r="C88" s="133"/>
      <c r="D88" s="345"/>
      <c r="E88" s="345"/>
      <c r="F88" s="345"/>
      <c r="G88" s="345"/>
      <c r="H88" s="239" t="s">
        <v>5854</v>
      </c>
      <c r="I88" s="317"/>
      <c r="J88" s="187" t="str">
        <f t="shared" si="69"/>
        <v>►</v>
      </c>
      <c r="K88" s="133"/>
      <c r="L88" s="345"/>
      <c r="M88" s="345"/>
      <c r="N88" s="345"/>
      <c r="O88" s="345"/>
      <c r="P88" s="239" t="s">
        <v>5854</v>
      </c>
      <c r="Q88" s="317"/>
      <c r="R88" s="317"/>
      <c r="S88" s="300" t="s">
        <v>1291</v>
      </c>
      <c r="T88" s="317"/>
      <c r="U88" s="317"/>
      <c r="AB88" s="317"/>
      <c r="AC88" s="317"/>
      <c r="AD88" s="317"/>
      <c r="AE88" s="317"/>
      <c r="AF88" s="317"/>
      <c r="AG88" s="317"/>
      <c r="AH88" s="317"/>
      <c r="AI88" s="317"/>
      <c r="AJ88" s="317"/>
      <c r="AK88" s="317"/>
      <c r="AL88" s="317"/>
      <c r="AM88" s="317"/>
      <c r="AN88" s="317"/>
      <c r="AO88" s="317"/>
      <c r="AP88" s="317"/>
      <c r="AQ88" s="317"/>
      <c r="AR88" s="317"/>
      <c r="AS88" s="3879" t="s">
        <v>5817</v>
      </c>
      <c r="AT88" s="3880"/>
      <c r="AU88" s="3880"/>
      <c r="AV88" s="3880"/>
      <c r="AW88" s="3880"/>
      <c r="AX88" s="3881"/>
      <c r="AY88" s="317"/>
      <c r="AZ88" s="67" t="s">
        <v>333</v>
      </c>
      <c r="BA88" s="29"/>
      <c r="BB88" s="19"/>
      <c r="BC88" s="19"/>
      <c r="BD88" s="19"/>
      <c r="BE88" s="19"/>
      <c r="BF88" s="19"/>
      <c r="BG88" s="19"/>
      <c r="BH88" s="19"/>
      <c r="BI88" s="19"/>
      <c r="BJ88" s="19"/>
      <c r="BK88" s="19"/>
      <c r="BL88" s="317"/>
      <c r="BM88"/>
      <c r="BN88"/>
      <c r="BO88"/>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DC88" s="216">
        <v>1</v>
      </c>
    </row>
    <row r="89" spans="1:107" s="212" customFormat="1" ht="24" customHeight="1">
      <c r="A89" s="317"/>
      <c r="B89" s="187" t="str">
        <f t="shared" si="68"/>
        <v>►</v>
      </c>
      <c r="C89" s="133"/>
      <c r="D89" s="345"/>
      <c r="E89" s="345"/>
      <c r="F89" s="345"/>
      <c r="G89" s="345"/>
      <c r="H89" s="239" t="s">
        <v>5855</v>
      </c>
      <c r="I89" s="317"/>
      <c r="J89" s="187" t="str">
        <f t="shared" si="69"/>
        <v>►</v>
      </c>
      <c r="K89" s="133"/>
      <c r="L89" s="345"/>
      <c r="M89" s="345"/>
      <c r="N89" s="345"/>
      <c r="O89" s="345"/>
      <c r="P89" s="239" t="s">
        <v>5855</v>
      </c>
      <c r="Q89" s="317"/>
      <c r="R89" s="317"/>
      <c r="S89" s="3314" t="s">
        <v>5806</v>
      </c>
      <c r="T89" s="317"/>
      <c r="U89" s="317"/>
      <c r="AB89" s="317"/>
      <c r="AC89" s="317"/>
      <c r="AD89" s="317"/>
      <c r="AE89" s="317"/>
      <c r="AF89" s="317"/>
      <c r="AG89" s="317"/>
      <c r="AH89" s="317"/>
      <c r="AI89" s="317"/>
      <c r="AJ89" s="317"/>
      <c r="AK89" s="317"/>
      <c r="AL89" s="317"/>
      <c r="AM89" s="317"/>
      <c r="AN89" s="317"/>
      <c r="AO89" s="317"/>
      <c r="AP89" s="317"/>
      <c r="AQ89" s="317"/>
      <c r="AR89" s="317"/>
      <c r="AS89" s="406"/>
      <c r="AT89" s="407"/>
      <c r="AU89" s="407"/>
      <c r="AV89" s="407"/>
      <c r="AW89" s="327"/>
      <c r="AX89" s="545"/>
      <c r="AY89" s="317"/>
      <c r="AZ89" s="39" t="s">
        <v>337</v>
      </c>
      <c r="BA89" s="29"/>
      <c r="BB89" s="19"/>
      <c r="BC89" s="19"/>
      <c r="BD89" s="19"/>
      <c r="BE89" s="19"/>
      <c r="BF89" s="19"/>
      <c r="BG89" s="19"/>
      <c r="BH89" s="19"/>
      <c r="BI89" s="19"/>
      <c r="BJ89" s="19"/>
      <c r="BK89" s="19"/>
      <c r="BL89" s="317"/>
      <c r="BM89"/>
      <c r="BN89"/>
      <c r="BO89"/>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DC89" s="216">
        <v>1</v>
      </c>
    </row>
    <row r="90" spans="1:107" s="212" customFormat="1" ht="24" customHeight="1">
      <c r="A90" s="317"/>
      <c r="B90" s="187" t="str">
        <f t="shared" si="68"/>
        <v>►</v>
      </c>
      <c r="C90" s="133"/>
      <c r="D90" s="345"/>
      <c r="E90" s="345"/>
      <c r="F90" s="345"/>
      <c r="G90" s="345"/>
      <c r="H90" s="239" t="s">
        <v>5856</v>
      </c>
      <c r="I90" s="317"/>
      <c r="J90" s="187" t="str">
        <f t="shared" si="69"/>
        <v>►</v>
      </c>
      <c r="K90" s="133"/>
      <c r="L90" s="345"/>
      <c r="M90" s="345"/>
      <c r="N90" s="345"/>
      <c r="O90" s="345"/>
      <c r="P90" s="239" t="s">
        <v>5856</v>
      </c>
      <c r="Q90" s="317"/>
      <c r="R90" s="317"/>
      <c r="S90" s="3166" t="s">
        <v>743</v>
      </c>
      <c r="T90" s="317"/>
      <c r="U90" s="317"/>
      <c r="AB90" s="317"/>
      <c r="AC90" s="317"/>
      <c r="AD90" s="317"/>
      <c r="AE90" s="317"/>
      <c r="AF90" s="317"/>
      <c r="AG90" s="317"/>
      <c r="AH90" s="317"/>
      <c r="AI90" s="317"/>
      <c r="AJ90" s="317"/>
      <c r="AK90" s="317"/>
      <c r="AL90" s="317"/>
      <c r="AM90" s="317"/>
      <c r="AN90" s="317"/>
      <c r="AO90" s="317"/>
      <c r="AP90" s="317"/>
      <c r="AQ90" s="317"/>
      <c r="AR90" s="317"/>
      <c r="AS90" s="3293" t="s">
        <v>5812</v>
      </c>
      <c r="AT90" s="3292"/>
      <c r="AU90" s="3292"/>
      <c r="AV90" s="3292"/>
      <c r="AW90" s="317"/>
      <c r="AX90" s="545"/>
      <c r="AY90" s="317"/>
      <c r="AZ90" s="39"/>
      <c r="BA90" s="39" t="s">
        <v>342</v>
      </c>
      <c r="BB90" s="19"/>
      <c r="BC90" s="19"/>
      <c r="BD90" s="19"/>
      <c r="BE90" s="19"/>
      <c r="BF90" s="19"/>
      <c r="BG90" s="19"/>
      <c r="BH90" s="19"/>
      <c r="BI90" s="19"/>
      <c r="BJ90" s="19"/>
      <c r="BK90" s="19"/>
      <c r="BL90" s="317"/>
      <c r="BM90"/>
      <c r="BN90"/>
      <c r="BO90"/>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DC90" s="216">
        <v>1</v>
      </c>
    </row>
    <row r="91" spans="1:107" s="212" customFormat="1" ht="24" customHeight="1">
      <c r="A91" s="317"/>
      <c r="B91" s="187" t="str">
        <f t="shared" si="68"/>
        <v>►</v>
      </c>
      <c r="C91" s="133"/>
      <c r="D91" s="345"/>
      <c r="E91" s="345"/>
      <c r="F91" s="345"/>
      <c r="G91" s="345"/>
      <c r="H91" s="239" t="s">
        <v>5857</v>
      </c>
      <c r="I91" s="317"/>
      <c r="J91" s="187" t="str">
        <f t="shared" si="69"/>
        <v>►</v>
      </c>
      <c r="K91" s="133"/>
      <c r="L91" s="345"/>
      <c r="M91" s="345"/>
      <c r="N91" s="345"/>
      <c r="O91" s="345"/>
      <c r="P91" s="239" t="s">
        <v>5857</v>
      </c>
      <c r="Q91" s="317"/>
      <c r="R91" s="317"/>
      <c r="S91" s="3166" t="s">
        <v>5807</v>
      </c>
      <c r="T91" s="317"/>
      <c r="U91" s="317"/>
      <c r="AB91" s="317"/>
      <c r="AC91" s="317"/>
      <c r="AD91" s="317"/>
      <c r="AE91" s="317"/>
      <c r="AF91" s="317"/>
      <c r="AG91" s="317"/>
      <c r="AH91" s="317"/>
      <c r="AI91" s="317"/>
      <c r="AJ91" s="317"/>
      <c r="AK91" s="317"/>
      <c r="AL91" s="317"/>
      <c r="AM91" s="317"/>
      <c r="AN91" s="317"/>
      <c r="AO91" s="317"/>
      <c r="AP91" s="317"/>
      <c r="AQ91" s="317"/>
      <c r="AR91" s="317"/>
      <c r="AS91" s="3309"/>
      <c r="AT91" s="327"/>
      <c r="AU91" s="244" t="s">
        <v>5814</v>
      </c>
      <c r="AV91" s="250">
        <v>2</v>
      </c>
      <c r="AW91" s="3160" t="s">
        <v>5804</v>
      </c>
      <c r="AX91" s="3882" t="s">
        <v>5815</v>
      </c>
      <c r="AY91" s="317"/>
      <c r="AZ91" s="39" t="s">
        <v>348</v>
      </c>
      <c r="BA91" s="29"/>
      <c r="BB91" s="19"/>
      <c r="BC91" s="19"/>
      <c r="BD91" s="19"/>
      <c r="BE91" s="19"/>
      <c r="BF91" s="19"/>
      <c r="BG91" s="19"/>
      <c r="BH91" s="19"/>
      <c r="BI91" s="19"/>
      <c r="BJ91" s="19"/>
      <c r="BK91" s="19"/>
      <c r="BL91" s="317"/>
      <c r="BM91"/>
      <c r="BN91"/>
      <c r="BO91"/>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DC91" s="216">
        <v>1</v>
      </c>
    </row>
    <row r="92" spans="1:107" s="212" customFormat="1" ht="24" customHeight="1">
      <c r="A92" s="317"/>
      <c r="B92" s="187" t="str">
        <f t="shared" si="68"/>
        <v>►</v>
      </c>
      <c r="C92" s="133"/>
      <c r="D92" s="345"/>
      <c r="E92" s="345"/>
      <c r="F92" s="345"/>
      <c r="G92" s="345"/>
      <c r="H92" s="239" t="s">
        <v>5858</v>
      </c>
      <c r="I92" s="317"/>
      <c r="J92" s="187" t="str">
        <f t="shared" si="69"/>
        <v>►</v>
      </c>
      <c r="K92" s="133"/>
      <c r="L92" s="345"/>
      <c r="M92" s="345"/>
      <c r="N92" s="345"/>
      <c r="O92" s="345"/>
      <c r="P92" s="239" t="s">
        <v>5858</v>
      </c>
      <c r="Q92" s="317"/>
      <c r="R92" s="317"/>
      <c r="S92" s="3166" t="s">
        <v>5808</v>
      </c>
      <c r="T92" s="317"/>
      <c r="U92" s="317"/>
      <c r="AB92" s="317"/>
      <c r="AC92" s="317"/>
      <c r="AD92" s="317"/>
      <c r="AE92" s="317"/>
      <c r="AF92" s="317"/>
      <c r="AG92" s="317"/>
      <c r="AH92" s="317"/>
      <c r="AI92" s="317"/>
      <c r="AJ92" s="317"/>
      <c r="AK92" s="317"/>
      <c r="AL92" s="317"/>
      <c r="AM92" s="317"/>
      <c r="AN92" s="317"/>
      <c r="AO92" s="317"/>
      <c r="AP92" s="317"/>
      <c r="AQ92" s="317"/>
      <c r="AR92" s="317"/>
      <c r="AS92" s="3309"/>
      <c r="AT92" s="327"/>
      <c r="AU92" s="327"/>
      <c r="AV92" s="327"/>
      <c r="AW92" s="3160" t="s">
        <v>5778</v>
      </c>
      <c r="AX92" s="3882"/>
      <c r="AY92" s="317"/>
      <c r="AZ92" s="39"/>
      <c r="BA92" s="29"/>
      <c r="BB92" s="19"/>
      <c r="BC92" s="19"/>
      <c r="BD92" s="19"/>
      <c r="BE92" s="19"/>
      <c r="BF92" s="19"/>
      <c r="BG92" s="19"/>
      <c r="BH92" s="19"/>
      <c r="BI92" s="19"/>
      <c r="BJ92" s="19"/>
      <c r="BK92" s="19"/>
      <c r="BL92" s="317"/>
      <c r="BM92"/>
      <c r="BN92"/>
      <c r="BO92"/>
      <c r="BP92" s="317"/>
      <c r="BQ92" s="317"/>
      <c r="BR92" s="317"/>
      <c r="BS92" s="317"/>
      <c r="BT92" s="317"/>
      <c r="BU92" s="317"/>
      <c r="BV92" s="317"/>
      <c r="BW92" s="317"/>
      <c r="BX92" s="317"/>
      <c r="BY92" s="317"/>
      <c r="BZ92" s="317"/>
      <c r="CA92" s="317"/>
      <c r="CB92" s="317"/>
      <c r="CC92" s="317"/>
      <c r="CD92" s="317"/>
      <c r="CE92" s="317"/>
      <c r="CF92" s="317"/>
      <c r="CG92" s="317"/>
      <c r="CH92" s="317"/>
      <c r="CI92" s="317"/>
      <c r="CJ92" s="317"/>
      <c r="CK92" s="317"/>
      <c r="CL92" s="317"/>
      <c r="CM92" s="317"/>
      <c r="CN92" s="317"/>
      <c r="CO92" s="317"/>
      <c r="CP92" s="317"/>
      <c r="CQ92" s="317"/>
      <c r="CR92" s="317"/>
      <c r="CS92" s="317"/>
      <c r="CT92" s="317"/>
      <c r="CU92" s="317"/>
      <c r="CV92" s="317"/>
      <c r="CW92" s="317"/>
      <c r="CX92" s="317"/>
      <c r="CY92" s="317"/>
      <c r="DC92" s="216">
        <v>1</v>
      </c>
    </row>
    <row r="93" spans="1:107" s="212" customFormat="1" ht="24" customHeight="1">
      <c r="A93" s="317"/>
      <c r="B93" s="187" t="str">
        <f t="shared" si="68"/>
        <v>►</v>
      </c>
      <c r="C93" s="133"/>
      <c r="D93" s="345"/>
      <c r="E93" s="345"/>
      <c r="F93" s="345"/>
      <c r="G93" s="345"/>
      <c r="H93" s="239" t="s">
        <v>5859</v>
      </c>
      <c r="I93" s="317"/>
      <c r="J93" s="187" t="str">
        <f t="shared" si="69"/>
        <v>►</v>
      </c>
      <c r="K93" s="133"/>
      <c r="L93" s="345"/>
      <c r="M93" s="345"/>
      <c r="N93" s="345"/>
      <c r="O93" s="345"/>
      <c r="P93" s="239" t="s">
        <v>5859</v>
      </c>
      <c r="Q93" s="317"/>
      <c r="R93" s="317"/>
      <c r="S93" s="3166" t="s">
        <v>225</v>
      </c>
      <c r="T93" s="317"/>
      <c r="U93" s="317"/>
      <c r="AB93" s="317"/>
      <c r="AC93" s="317"/>
      <c r="AD93" s="317"/>
      <c r="AE93" s="317"/>
      <c r="AF93" s="317"/>
      <c r="AG93" s="317"/>
      <c r="AH93" s="317"/>
      <c r="AI93" s="317"/>
      <c r="AJ93" s="317"/>
      <c r="AK93" s="317"/>
      <c r="AL93" s="317"/>
      <c r="AM93" s="317"/>
      <c r="AN93" s="317"/>
      <c r="AO93" s="317"/>
      <c r="AP93" s="317"/>
      <c r="AQ93" s="317"/>
      <c r="AR93" s="317"/>
      <c r="AS93" s="406"/>
      <c r="AT93" s="407"/>
      <c r="AU93" s="407"/>
      <c r="AV93" s="407"/>
      <c r="AW93" s="3160" t="s">
        <v>5769</v>
      </c>
      <c r="AX93" s="3303" t="s">
        <v>5873</v>
      </c>
      <c r="AY93" s="317"/>
      <c r="AZ93" s="67" t="s">
        <v>355</v>
      </c>
      <c r="BA93" s="29"/>
      <c r="BB93" s="19"/>
      <c r="BC93" s="19"/>
      <c r="BD93" s="19"/>
      <c r="BE93" s="19"/>
      <c r="BF93" s="19"/>
      <c r="BG93" s="19"/>
      <c r="BH93" s="19"/>
      <c r="BI93" s="19"/>
      <c r="BJ93" s="19"/>
      <c r="BK93" s="19"/>
      <c r="BL93" s="317"/>
      <c r="BM93"/>
      <c r="BN93"/>
      <c r="BO93"/>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DC93" s="216">
        <v>1</v>
      </c>
    </row>
    <row r="94" spans="1:107" s="212" customFormat="1" ht="24" customHeight="1">
      <c r="A94" s="317"/>
      <c r="B94" s="187" t="str">
        <f t="shared" si="68"/>
        <v>►</v>
      </c>
      <c r="C94" s="133"/>
      <c r="D94" s="345"/>
      <c r="E94" s="345"/>
      <c r="F94" s="345"/>
      <c r="G94" s="345"/>
      <c r="H94" s="239"/>
      <c r="I94" s="317"/>
      <c r="J94" s="187" t="str">
        <f t="shared" si="69"/>
        <v>►</v>
      </c>
      <c r="K94" s="133"/>
      <c r="L94" s="345"/>
      <c r="M94" s="345"/>
      <c r="N94" s="345"/>
      <c r="O94" s="345"/>
      <c r="P94" s="239"/>
      <c r="Q94" s="317"/>
      <c r="R94" s="317"/>
      <c r="S94" s="3314" t="s">
        <v>724</v>
      </c>
      <c r="T94" s="317"/>
      <c r="U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406"/>
      <c r="AT94" s="407"/>
      <c r="AU94" s="245" t="s">
        <v>5816</v>
      </c>
      <c r="AV94" s="252">
        <v>150</v>
      </c>
      <c r="AW94" s="2834" t="s">
        <v>79</v>
      </c>
      <c r="AX94" s="3303" t="s">
        <v>5874</v>
      </c>
      <c r="AY94" s="317"/>
      <c r="AZ94" s="39" t="s">
        <v>358</v>
      </c>
      <c r="BA94" s="29"/>
      <c r="BB94" s="19"/>
      <c r="BC94" s="19"/>
      <c r="BD94" s="19"/>
      <c r="BE94" s="19"/>
      <c r="BF94" s="19"/>
      <c r="BG94" s="19"/>
      <c r="BH94" s="19"/>
      <c r="BI94" s="19"/>
      <c r="BJ94" s="19"/>
      <c r="BK94" s="19"/>
      <c r="BL94" s="317"/>
      <c r="BM94"/>
      <c r="BN94"/>
      <c r="BO94"/>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DC94" s="216">
        <v>1</v>
      </c>
    </row>
    <row r="95" spans="1:107" s="212" customFormat="1" ht="24" customHeight="1">
      <c r="A95" s="317"/>
      <c r="B95" s="187" t="str">
        <f t="shared" si="68"/>
        <v>►</v>
      </c>
      <c r="C95" s="133"/>
      <c r="D95" s="345"/>
      <c r="E95" s="345"/>
      <c r="F95" s="345"/>
      <c r="G95" s="345"/>
      <c r="H95" s="239"/>
      <c r="I95" s="317"/>
      <c r="J95" s="187" t="str">
        <f t="shared" si="69"/>
        <v>►</v>
      </c>
      <c r="K95" s="133"/>
      <c r="L95" s="345"/>
      <c r="M95" s="345"/>
      <c r="N95" s="345"/>
      <c r="O95" s="345"/>
      <c r="P95" s="239"/>
      <c r="Q95" s="317"/>
      <c r="R95" s="317"/>
      <c r="S95" s="3314" t="s">
        <v>5809</v>
      </c>
      <c r="T95" s="317"/>
      <c r="U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429"/>
      <c r="AT95" s="428"/>
      <c r="AU95" s="428"/>
      <c r="AV95" s="428"/>
      <c r="AW95" s="428"/>
      <c r="AX95" s="3310"/>
      <c r="AY95" s="317"/>
      <c r="AZ95" s="39"/>
      <c r="BA95" s="29" t="s">
        <v>362</v>
      </c>
      <c r="BB95" s="19"/>
      <c r="BC95" s="19"/>
      <c r="BD95" s="19"/>
      <c r="BE95" s="19"/>
      <c r="BF95" s="19"/>
      <c r="BG95" s="19"/>
      <c r="BH95" s="19"/>
      <c r="BI95" s="19"/>
      <c r="BJ95" s="19"/>
      <c r="BK95" s="19"/>
      <c r="BL95" s="317"/>
      <c r="BM95"/>
      <c r="BN95"/>
      <c r="BO95"/>
      <c r="BP95" s="317"/>
      <c r="BQ95" s="317"/>
      <c r="BR95" s="317"/>
      <c r="BS95" s="317"/>
      <c r="BT95" s="317"/>
      <c r="BU95" s="317"/>
      <c r="BV95" s="317"/>
      <c r="BW95" s="317"/>
      <c r="BX95" s="317"/>
      <c r="BY95" s="317"/>
      <c r="BZ95" s="317"/>
      <c r="CA95" s="317"/>
      <c r="CB95" s="317"/>
      <c r="CC95" s="317"/>
      <c r="CD95" s="317"/>
      <c r="CE95" s="317"/>
      <c r="CF95" s="317"/>
      <c r="CG95" s="317"/>
      <c r="CH95" s="317"/>
      <c r="CI95" s="317"/>
      <c r="CJ95" s="317"/>
      <c r="CK95" s="317"/>
      <c r="CL95" s="317"/>
      <c r="CM95" s="317"/>
      <c r="CN95" s="317"/>
      <c r="CO95" s="317"/>
      <c r="CP95" s="317"/>
      <c r="CQ95" s="317"/>
      <c r="CR95" s="317"/>
      <c r="CS95" s="317"/>
      <c r="CT95" s="317"/>
      <c r="CU95" s="317"/>
      <c r="CV95" s="317"/>
      <c r="CW95" s="317"/>
      <c r="CX95" s="317"/>
      <c r="CY95" s="317"/>
      <c r="DC95" s="216">
        <v>1</v>
      </c>
    </row>
    <row r="96" spans="1:107" s="212" customFormat="1" ht="24" customHeight="1">
      <c r="A96" s="317"/>
      <c r="B96" s="187" t="str">
        <f t="shared" si="68"/>
        <v>►</v>
      </c>
      <c r="C96" s="133"/>
      <c r="D96" s="345"/>
      <c r="E96" s="345"/>
      <c r="F96" s="345"/>
      <c r="G96" s="345"/>
      <c r="H96" s="239"/>
      <c r="I96" s="317"/>
      <c r="J96" s="187" t="str">
        <f t="shared" si="69"/>
        <v>►</v>
      </c>
      <c r="K96" s="133"/>
      <c r="L96" s="345"/>
      <c r="M96" s="345"/>
      <c r="N96" s="345"/>
      <c r="O96" s="345"/>
      <c r="P96" s="239"/>
      <c r="Q96" s="317"/>
      <c r="R96" s="317"/>
      <c r="S96" s="3314" t="s">
        <v>727</v>
      </c>
      <c r="T96" s="317"/>
      <c r="U96" s="317"/>
      <c r="X96" s="317"/>
      <c r="Y96" s="317"/>
      <c r="Z96" s="317"/>
      <c r="AA96" s="317"/>
      <c r="AB96" s="317"/>
      <c r="AC96" s="317"/>
      <c r="AD96" s="317"/>
      <c r="AE96" s="317"/>
      <c r="AL96" s="317"/>
      <c r="AM96" s="317"/>
      <c r="AN96" s="317"/>
      <c r="AO96" s="317"/>
      <c r="AP96" s="317"/>
      <c r="AQ96" s="317"/>
      <c r="AR96" s="317"/>
      <c r="AS96" s="467"/>
      <c r="AT96" s="466" t="s">
        <v>5875</v>
      </c>
      <c r="AU96" s="407"/>
      <c r="AV96" s="407"/>
      <c r="AW96" s="327"/>
      <c r="AX96" s="545"/>
      <c r="AY96" s="317"/>
      <c r="AZ96" s="39"/>
      <c r="BA96" s="29"/>
      <c r="BB96" s="19"/>
      <c r="BC96" s="19"/>
      <c r="BD96" s="19"/>
      <c r="BE96" s="19"/>
      <c r="BF96" s="19"/>
      <c r="BG96" s="19"/>
      <c r="BH96" s="19"/>
      <c r="BI96" s="19"/>
      <c r="BJ96" s="19"/>
      <c r="BK96" s="19"/>
      <c r="BL96" s="317"/>
      <c r="BM96"/>
      <c r="BN96"/>
      <c r="BO96"/>
      <c r="BP96" s="317"/>
      <c r="BQ96" s="317"/>
      <c r="BR96" s="317"/>
      <c r="BS96" s="317"/>
      <c r="BT96" s="317"/>
      <c r="BU96" s="317"/>
      <c r="BV96" s="317"/>
      <c r="BW96" s="317"/>
      <c r="BX96" s="317"/>
      <c r="BY96" s="317"/>
      <c r="BZ96" s="317"/>
      <c r="CA96" s="317"/>
      <c r="CB96" s="317"/>
      <c r="CC96" s="317"/>
      <c r="CD96" s="317"/>
      <c r="CE96" s="317"/>
      <c r="CF96" s="317"/>
      <c r="CG96" s="317"/>
      <c r="CH96" s="317"/>
      <c r="CI96" s="317"/>
      <c r="CJ96" s="317"/>
      <c r="CK96" s="317"/>
      <c r="CL96" s="317"/>
      <c r="CM96" s="317"/>
      <c r="CN96" s="317"/>
      <c r="CO96" s="317"/>
      <c r="CP96" s="317"/>
      <c r="CQ96" s="317"/>
      <c r="CR96" s="317"/>
      <c r="CS96" s="317"/>
      <c r="CT96" s="317"/>
      <c r="CU96" s="317"/>
      <c r="CV96" s="317"/>
      <c r="CW96" s="317"/>
      <c r="CX96" s="317"/>
      <c r="CY96" s="317"/>
      <c r="DC96" s="216">
        <v>1</v>
      </c>
    </row>
    <row r="97" spans="1:107" s="212" customFormat="1" ht="24" customHeight="1">
      <c r="A97" s="317"/>
      <c r="B97" s="187" t="str">
        <f t="shared" si="68"/>
        <v>►</v>
      </c>
      <c r="C97" s="133"/>
      <c r="D97" s="345"/>
      <c r="E97" s="345"/>
      <c r="F97" s="345"/>
      <c r="G97" s="345"/>
      <c r="H97" s="239"/>
      <c r="I97" s="317"/>
      <c r="J97" s="187" t="str">
        <f t="shared" si="69"/>
        <v>►</v>
      </c>
      <c r="K97" s="133"/>
      <c r="L97" s="345"/>
      <c r="M97" s="345"/>
      <c r="N97" s="345"/>
      <c r="O97" s="345"/>
      <c r="P97" s="239"/>
      <c r="Q97" s="317"/>
      <c r="R97" s="317"/>
      <c r="S97" s="3314" t="s">
        <v>5810</v>
      </c>
      <c r="T97" s="317"/>
      <c r="U97" s="317"/>
      <c r="X97" s="317"/>
      <c r="Y97" s="317"/>
      <c r="Z97" s="317"/>
      <c r="AA97" s="317"/>
      <c r="AB97" s="317"/>
      <c r="AC97" s="317"/>
      <c r="AD97" s="317"/>
      <c r="AE97" s="317"/>
      <c r="AI97" s="317"/>
      <c r="AJ97" s="317"/>
      <c r="AK97" s="317"/>
      <c r="AL97" s="317"/>
      <c r="AM97" s="317"/>
      <c r="AN97" s="317"/>
      <c r="AO97" s="317"/>
      <c r="AP97" s="317"/>
      <c r="AQ97" s="317"/>
      <c r="AR97" s="317"/>
      <c r="AS97" s="467"/>
      <c r="AT97" s="466" t="s">
        <v>5876</v>
      </c>
      <c r="AU97" s="407"/>
      <c r="AV97" s="407"/>
      <c r="AW97" s="327"/>
      <c r="AX97" s="545"/>
      <c r="AY97" s="317"/>
      <c r="AZ97" s="135" t="s">
        <v>379</v>
      </c>
      <c r="BA97" s="29"/>
      <c r="BB97" s="19"/>
      <c r="BC97" s="19"/>
      <c r="BD97" s="19"/>
      <c r="BE97" s="19"/>
      <c r="BF97" s="19"/>
      <c r="BG97" s="19"/>
      <c r="BH97" s="19"/>
      <c r="BI97" s="19"/>
      <c r="BJ97" s="19"/>
      <c r="BK97" s="19"/>
      <c r="BL97" s="317"/>
      <c r="BM97"/>
      <c r="BN97"/>
      <c r="BO97"/>
      <c r="BP97" s="317"/>
      <c r="BQ97" s="317"/>
      <c r="BR97" s="317"/>
      <c r="BS97" s="317"/>
      <c r="BT97" s="317"/>
      <c r="BU97" s="317"/>
      <c r="BV97" s="317"/>
      <c r="BW97" s="317"/>
      <c r="BX97" s="317"/>
      <c r="BY97" s="317"/>
      <c r="BZ97" s="317"/>
      <c r="CA97" s="317"/>
      <c r="CB97" s="317"/>
      <c r="CC97" s="317"/>
      <c r="CD97" s="317"/>
      <c r="CE97" s="317"/>
      <c r="CF97" s="317"/>
      <c r="CG97" s="317"/>
      <c r="CH97" s="317"/>
      <c r="CI97" s="317"/>
      <c r="CJ97" s="317"/>
      <c r="CK97" s="317"/>
      <c r="CL97" s="317"/>
      <c r="CM97" s="317"/>
      <c r="CN97" s="317"/>
      <c r="CO97" s="317"/>
      <c r="CP97" s="317"/>
      <c r="CQ97" s="317"/>
      <c r="CR97" s="317"/>
      <c r="CS97" s="317"/>
      <c r="CT97" s="317"/>
      <c r="CU97" s="317"/>
      <c r="CV97" s="317"/>
      <c r="CW97" s="317"/>
      <c r="CX97" s="317"/>
      <c r="CY97" s="317"/>
      <c r="DC97" s="216">
        <v>1</v>
      </c>
    </row>
    <row r="98" spans="1:107" s="212" customFormat="1" ht="24" customHeight="1">
      <c r="A98" s="317"/>
      <c r="B98" s="3241" t="s">
        <v>43</v>
      </c>
      <c r="C98" s="3295" t="s">
        <v>1284</v>
      </c>
      <c r="D98" s="382"/>
      <c r="E98" s="382"/>
      <c r="F98" s="382"/>
      <c r="G98" s="382"/>
      <c r="H98" s="383"/>
      <c r="I98" s="317"/>
      <c r="J98" s="3250" t="s">
        <v>43</v>
      </c>
      <c r="K98" s="3295" t="s">
        <v>1284</v>
      </c>
      <c r="L98" s="382"/>
      <c r="M98" s="382"/>
      <c r="N98" s="382"/>
      <c r="O98" s="382"/>
      <c r="P98" s="383"/>
      <c r="Q98" s="317"/>
      <c r="R98" s="317"/>
      <c r="S98" s="3314" t="s">
        <v>5823</v>
      </c>
      <c r="T98" s="317"/>
      <c r="U98" s="317"/>
      <c r="X98" s="317"/>
      <c r="Y98" s="317"/>
      <c r="Z98" s="317"/>
      <c r="AA98" s="317"/>
      <c r="AB98" s="317"/>
      <c r="AC98" s="317"/>
      <c r="AD98" s="317"/>
      <c r="AE98" s="317"/>
      <c r="AI98" s="317"/>
      <c r="AJ98" s="317"/>
      <c r="AK98" s="317"/>
      <c r="AL98" s="317"/>
      <c r="AM98" s="317"/>
      <c r="AN98" s="317"/>
      <c r="AO98" s="317"/>
      <c r="AP98" s="317"/>
      <c r="AQ98" s="317"/>
      <c r="AR98" s="317"/>
      <c r="AS98" s="467"/>
      <c r="AT98" s="466" t="s">
        <v>5881</v>
      </c>
      <c r="AU98" s="407"/>
      <c r="AV98" s="407"/>
      <c r="AW98" s="327"/>
      <c r="AX98" s="545"/>
      <c r="AY98" s="317"/>
      <c r="AZ98" s="135" t="s">
        <v>383</v>
      </c>
      <c r="BA98" s="29"/>
      <c r="BB98" s="19"/>
      <c r="BC98" s="19"/>
      <c r="BD98" s="19"/>
      <c r="BE98" s="19"/>
      <c r="BF98" s="19"/>
      <c r="BG98" s="19"/>
      <c r="BH98" s="19"/>
      <c r="BI98" s="19"/>
      <c r="BJ98" s="19"/>
      <c r="BK98" s="19"/>
      <c r="BL98" s="317"/>
      <c r="BM98"/>
      <c r="BN98"/>
      <c r="BO98"/>
      <c r="BP98" s="317"/>
      <c r="BQ98" s="317"/>
      <c r="BR98" s="317"/>
      <c r="BS98" s="317"/>
      <c r="BT98" s="317"/>
      <c r="BU98" s="317"/>
      <c r="BV98" s="317"/>
      <c r="BW98" s="317"/>
      <c r="BX98" s="317"/>
      <c r="BY98" s="317"/>
      <c r="BZ98" s="317"/>
      <c r="CA98" s="317"/>
      <c r="CB98" s="317"/>
      <c r="CC98" s="317"/>
      <c r="CD98" s="317"/>
      <c r="CE98" s="317"/>
      <c r="CF98" s="317"/>
      <c r="CG98" s="317"/>
      <c r="CH98" s="317"/>
      <c r="CI98" s="317"/>
      <c r="CJ98" s="317"/>
      <c r="CK98" s="317"/>
      <c r="CL98" s="317"/>
      <c r="CM98" s="317"/>
      <c r="CN98" s="317"/>
      <c r="CO98" s="317"/>
      <c r="CP98" s="317"/>
      <c r="CQ98" s="317"/>
      <c r="CR98" s="317"/>
      <c r="CS98" s="317"/>
      <c r="CT98" s="317"/>
      <c r="CU98" s="317"/>
      <c r="CV98" s="317"/>
      <c r="CW98" s="317"/>
      <c r="CX98" s="317"/>
      <c r="CY98" s="317"/>
      <c r="DC98" s="216">
        <v>1</v>
      </c>
    </row>
    <row r="99" spans="1:107" s="212" customFormat="1" ht="24" customHeight="1">
      <c r="A99" s="317"/>
      <c r="B99" s="3241" t="s">
        <v>43</v>
      </c>
      <c r="C99" s="3294" t="s">
        <v>5374</v>
      </c>
      <c r="D99" s="384"/>
      <c r="E99" s="384"/>
      <c r="F99" s="384"/>
      <c r="G99" s="384"/>
      <c r="H99" s="385"/>
      <c r="I99" s="317"/>
      <c r="J99" s="3250" t="s">
        <v>43</v>
      </c>
      <c r="K99" s="3294" t="s">
        <v>5374</v>
      </c>
      <c r="L99" s="384"/>
      <c r="M99" s="384"/>
      <c r="N99" s="384"/>
      <c r="O99" s="384"/>
      <c r="P99" s="385"/>
      <c r="Q99" s="317"/>
      <c r="R99" s="317"/>
      <c r="S99" s="3314" t="s">
        <v>5811</v>
      </c>
      <c r="T99" s="317"/>
      <c r="U99" s="317"/>
      <c r="X99" s="317"/>
      <c r="Y99" s="317"/>
      <c r="Z99" s="317"/>
      <c r="AA99" s="317"/>
      <c r="AB99" s="317"/>
      <c r="AC99" s="317"/>
      <c r="AD99" s="317"/>
      <c r="AE99" s="317"/>
      <c r="AI99" s="317"/>
      <c r="AJ99" s="317"/>
      <c r="AK99" s="317"/>
      <c r="AL99" s="317"/>
      <c r="AM99" s="317"/>
      <c r="AN99" s="317"/>
      <c r="AO99" s="317"/>
      <c r="AP99" s="317"/>
      <c r="AQ99" s="317"/>
      <c r="AR99" s="317"/>
      <c r="AS99" s="406"/>
      <c r="AT99" s="3351" t="s">
        <v>5877</v>
      </c>
      <c r="AU99" s="3352" t="s">
        <v>5878</v>
      </c>
      <c r="AV99" s="3352" t="s">
        <v>5879</v>
      </c>
      <c r="AW99" s="26" t="s">
        <v>5880</v>
      </c>
      <c r="AX99" s="545"/>
      <c r="AY99" s="317"/>
      <c r="AZ99" s="135" t="s">
        <v>389</v>
      </c>
      <c r="BA99" s="29"/>
      <c r="BB99" s="19"/>
      <c r="BC99" s="19"/>
      <c r="BD99" s="19"/>
      <c r="BE99" s="19"/>
      <c r="BF99" s="19"/>
      <c r="BG99" s="19"/>
      <c r="BH99" s="19"/>
      <c r="BI99" s="19"/>
      <c r="BJ99" s="19"/>
      <c r="BK99" s="19"/>
      <c r="BL99" s="317"/>
      <c r="BM99"/>
      <c r="BN99"/>
      <c r="BO99"/>
      <c r="BP99" s="317"/>
      <c r="BQ99" s="317"/>
      <c r="BR99" s="317"/>
      <c r="BS99" s="317"/>
      <c r="BT99" s="317"/>
      <c r="BU99" s="317"/>
      <c r="BV99" s="317"/>
      <c r="BW99" s="317"/>
      <c r="BX99" s="317"/>
      <c r="BY99" s="317"/>
      <c r="BZ99" s="317"/>
      <c r="CA99" s="317"/>
      <c r="CB99" s="317"/>
      <c r="CC99" s="317"/>
      <c r="CD99" s="317"/>
      <c r="CE99" s="317"/>
      <c r="CF99" s="317"/>
      <c r="CG99" s="317"/>
      <c r="CH99" s="317"/>
      <c r="CI99" s="317"/>
      <c r="CJ99" s="317"/>
      <c r="CK99" s="317"/>
      <c r="CL99" s="317"/>
      <c r="CM99" s="317"/>
      <c r="CN99" s="317"/>
      <c r="CO99" s="317"/>
      <c r="CP99" s="317"/>
      <c r="CQ99" s="317"/>
      <c r="CR99" s="317"/>
      <c r="CS99" s="317"/>
      <c r="CT99" s="317"/>
      <c r="CU99" s="317"/>
      <c r="CV99" s="317"/>
      <c r="CW99" s="317"/>
      <c r="CX99" s="317"/>
      <c r="CY99" s="317"/>
      <c r="DC99" s="216">
        <v>1</v>
      </c>
    </row>
    <row r="100" spans="1:107" s="212" customFormat="1" ht="24" customHeight="1">
      <c r="A100" s="317"/>
      <c r="B100" s="3241" t="s">
        <v>43</v>
      </c>
      <c r="C100" s="3298" t="s">
        <v>1269</v>
      </c>
      <c r="D100" s="3296"/>
      <c r="E100" s="3296"/>
      <c r="F100" s="3296"/>
      <c r="G100" s="3296"/>
      <c r="H100" s="3297" t="s">
        <v>28</v>
      </c>
      <c r="I100" s="317"/>
      <c r="J100" s="3250" t="s">
        <v>43</v>
      </c>
      <c r="K100" s="3298" t="s">
        <v>1269</v>
      </c>
      <c r="L100" s="3296"/>
      <c r="M100" s="3296"/>
      <c r="N100" s="3296"/>
      <c r="O100" s="3296"/>
      <c r="P100" s="3297" t="s">
        <v>28</v>
      </c>
      <c r="Q100" s="317"/>
      <c r="R100" s="317"/>
      <c r="S100" s="3314" t="s">
        <v>725</v>
      </c>
      <c r="T100" s="317"/>
      <c r="U100" s="317"/>
      <c r="X100" s="317"/>
      <c r="Y100" s="317"/>
      <c r="Z100" s="317"/>
      <c r="AA100" s="317"/>
      <c r="AB100" s="317"/>
      <c r="AC100" s="317"/>
      <c r="AD100" s="317"/>
      <c r="AE100" s="317"/>
      <c r="AI100" s="317"/>
      <c r="AJ100" s="317"/>
      <c r="AK100" s="317"/>
      <c r="AL100" s="317"/>
      <c r="AM100" s="317"/>
      <c r="AN100" s="317"/>
      <c r="AO100" s="317"/>
      <c r="AP100" s="317"/>
      <c r="AQ100" s="317"/>
      <c r="AR100" s="317"/>
      <c r="AS100" s="456"/>
      <c r="AT100" s="457"/>
      <c r="AU100" s="457"/>
      <c r="AV100" s="457"/>
      <c r="AW100" s="457"/>
      <c r="AX100" s="458"/>
      <c r="AY100" s="317"/>
      <c r="AZ100" s="39" t="s">
        <v>5405</v>
      </c>
      <c r="BA100" s="29"/>
      <c r="BB100" s="19"/>
      <c r="BC100" s="19"/>
      <c r="BD100" s="19"/>
      <c r="BE100" s="19"/>
      <c r="BF100" s="19"/>
      <c r="BG100" s="19"/>
      <c r="BH100" s="19"/>
      <c r="BI100" s="19"/>
      <c r="BJ100" s="19"/>
      <c r="BK100" s="19"/>
      <c r="BL100" s="317"/>
      <c r="BM100"/>
      <c r="BN100"/>
      <c r="BO100"/>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J100" s="317"/>
      <c r="CK100" s="317"/>
      <c r="CL100" s="317"/>
      <c r="CM100" s="317"/>
      <c r="CN100" s="317"/>
      <c r="CO100" s="317"/>
      <c r="CP100" s="317"/>
      <c r="CQ100" s="317"/>
      <c r="CR100" s="317"/>
      <c r="CS100" s="317"/>
      <c r="CT100" s="317"/>
      <c r="CU100" s="317"/>
      <c r="CV100" s="317"/>
      <c r="CW100" s="317"/>
      <c r="CX100" s="317"/>
      <c r="CY100" s="317"/>
      <c r="DC100" s="216">
        <v>1</v>
      </c>
    </row>
    <row r="101" spans="1:107" s="212" customFormat="1" ht="24" customHeight="1" thickBot="1">
      <c r="A101" s="317"/>
      <c r="B101" s="3242" t="s">
        <v>43</v>
      </c>
      <c r="C101" s="292">
        <f ca="1">CELL("largeur",C101)</f>
        <v>13</v>
      </c>
      <c r="D101" s="292">
        <f t="shared" ref="D101:H101" ca="1" si="70">CELL("largeur",D101)</f>
        <v>11</v>
      </c>
      <c r="E101" s="292">
        <f t="shared" ca="1" si="70"/>
        <v>11</v>
      </c>
      <c r="F101" s="292">
        <f t="shared" ca="1" si="70"/>
        <v>11</v>
      </c>
      <c r="G101" s="292">
        <f t="shared" ca="1" si="70"/>
        <v>12</v>
      </c>
      <c r="H101" s="293">
        <f t="shared" ca="1" si="70"/>
        <v>40</v>
      </c>
      <c r="I101" s="317"/>
      <c r="J101" s="3251" t="s">
        <v>43</v>
      </c>
      <c r="K101" s="292">
        <f ca="1">CELL("largeur",K101)</f>
        <v>13</v>
      </c>
      <c r="L101" s="292">
        <f t="shared" ref="L101:P101" ca="1" si="71">CELL("largeur",L101)</f>
        <v>11</v>
      </c>
      <c r="M101" s="292">
        <f t="shared" ca="1" si="71"/>
        <v>11</v>
      </c>
      <c r="N101" s="292">
        <f t="shared" ca="1" si="71"/>
        <v>11</v>
      </c>
      <c r="O101" s="292">
        <f t="shared" ca="1" si="71"/>
        <v>12</v>
      </c>
      <c r="P101" s="293">
        <f t="shared" ca="1" si="71"/>
        <v>40</v>
      </c>
      <c r="Q101" s="317"/>
      <c r="R101" s="317"/>
      <c r="S101" s="3314" t="s">
        <v>726</v>
      </c>
      <c r="T101" s="317"/>
      <c r="U101" s="317"/>
      <c r="X101" s="317"/>
      <c r="Y101" s="317"/>
      <c r="Z101" s="317"/>
      <c r="AA101" s="317"/>
      <c r="AB101" s="317"/>
      <c r="AC101" s="317"/>
      <c r="AD101" s="317"/>
      <c r="AE101" s="317"/>
      <c r="AI101" s="317"/>
      <c r="AJ101" s="317"/>
      <c r="AK101" s="317"/>
      <c r="AL101" s="317"/>
      <c r="AM101" s="317"/>
      <c r="AN101" s="317"/>
      <c r="AO101" s="317"/>
      <c r="AP101" s="317"/>
      <c r="AQ101" s="317"/>
      <c r="AR101" s="317"/>
      <c r="AS101" s="429" t="s">
        <v>754</v>
      </c>
      <c r="AT101" s="428"/>
      <c r="AU101" s="428"/>
      <c r="AV101" s="428"/>
      <c r="AW101" s="5"/>
      <c r="AX101" s="28"/>
      <c r="AY101" s="317"/>
      <c r="AZ101" s="39" t="s">
        <v>5406</v>
      </c>
      <c r="BA101" s="29"/>
      <c r="BB101" s="19"/>
      <c r="BC101" s="19"/>
      <c r="BD101" s="19"/>
      <c r="BE101" s="19"/>
      <c r="BF101" s="19"/>
      <c r="BG101" s="19"/>
      <c r="BH101" s="19"/>
      <c r="BI101" s="19"/>
      <c r="BJ101" s="19"/>
      <c r="BK101" s="19"/>
      <c r="BL101" s="317"/>
      <c r="BM101"/>
      <c r="BN101"/>
      <c r="BO101"/>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317"/>
      <c r="CU101" s="317"/>
      <c r="CV101" s="317"/>
      <c r="CW101" s="317"/>
      <c r="CX101" s="317"/>
      <c r="CY101" s="317"/>
      <c r="DC101" s="216">
        <v>1</v>
      </c>
    </row>
    <row r="102" spans="1:107" s="212" customFormat="1" ht="24" customHeight="1" thickBot="1">
      <c r="A102" s="317"/>
      <c r="B102" s="3320" t="s">
        <v>43</v>
      </c>
      <c r="C102" s="317"/>
      <c r="D102" s="317"/>
      <c r="E102" s="317"/>
      <c r="F102" s="317"/>
      <c r="G102" s="317"/>
      <c r="H102" s="317"/>
      <c r="I102" s="317"/>
      <c r="J102" s="3320" t="s">
        <v>43</v>
      </c>
      <c r="K102" s="317"/>
      <c r="L102" s="317"/>
      <c r="M102" s="317"/>
      <c r="N102" s="317"/>
      <c r="O102" s="317"/>
      <c r="P102" s="317"/>
      <c r="Q102" s="317"/>
      <c r="R102" s="317"/>
      <c r="S102" s="3314" t="s">
        <v>723</v>
      </c>
      <c r="T102" s="317"/>
      <c r="AD102" s="317"/>
      <c r="AF102" s="317"/>
      <c r="AG102" s="317"/>
      <c r="AH102" s="317"/>
      <c r="AI102" s="317"/>
      <c r="AJ102" s="317"/>
      <c r="AK102" s="317"/>
      <c r="AN102" s="317"/>
      <c r="AO102" s="317"/>
      <c r="AP102" s="317"/>
      <c r="AQ102" s="317"/>
      <c r="AR102" s="317"/>
      <c r="AS102" s="464">
        <f ca="1">CELL("largeur",AS102)</f>
        <v>11</v>
      </c>
      <c r="AT102" s="428" t="s">
        <v>756</v>
      </c>
      <c r="AU102" s="428"/>
      <c r="AV102" s="428"/>
      <c r="AW102" s="5"/>
      <c r="AX102" s="28"/>
      <c r="AY102" s="317"/>
      <c r="AZ102" s="135" t="s">
        <v>398</v>
      </c>
      <c r="BA102" s="317"/>
      <c r="BB102" s="19"/>
      <c r="BC102" s="19"/>
      <c r="BD102" s="19"/>
      <c r="BE102" s="19"/>
      <c r="BF102" s="19"/>
      <c r="BG102" s="19"/>
      <c r="BH102" s="19"/>
      <c r="BI102" s="19"/>
      <c r="BJ102" s="19"/>
      <c r="BK102" s="19"/>
      <c r="BL102" s="317"/>
      <c r="BM102"/>
      <c r="BN102"/>
      <c r="BO102"/>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317"/>
      <c r="CU102" s="317"/>
      <c r="CV102" s="317"/>
      <c r="CW102" s="317"/>
      <c r="CX102" s="317"/>
      <c r="CY102" s="317"/>
      <c r="DC102" s="216">
        <v>1</v>
      </c>
    </row>
    <row r="103" spans="1:107" s="212" customFormat="1" ht="24" customHeight="1" thickBot="1">
      <c r="A103" s="317"/>
      <c r="B103" s="176" t="s">
        <v>43</v>
      </c>
      <c r="C103" s="3815" t="s">
        <v>1046</v>
      </c>
      <c r="D103" s="3815"/>
      <c r="E103" s="3871" t="s">
        <v>5869</v>
      </c>
      <c r="F103" s="3871"/>
      <c r="G103" s="3871"/>
      <c r="H103" s="3872"/>
      <c r="I103" s="317"/>
      <c r="J103" s="176" t="s">
        <v>43</v>
      </c>
      <c r="K103" s="3815" t="s">
        <v>1046</v>
      </c>
      <c r="L103" s="3815"/>
      <c r="M103" s="3875" t="s">
        <v>5870</v>
      </c>
      <c r="N103" s="3875"/>
      <c r="O103" s="3875"/>
      <c r="P103" s="3876"/>
      <c r="Q103" s="317"/>
      <c r="R103" s="317"/>
      <c r="S103" s="3166" t="s">
        <v>732</v>
      </c>
      <c r="T103" s="317"/>
      <c r="AD103" s="317"/>
      <c r="AN103" s="317"/>
      <c r="AO103" s="317"/>
      <c r="AP103" s="317"/>
      <c r="AQ103" s="317"/>
      <c r="AR103" s="317"/>
      <c r="AS103" s="465">
        <v>19</v>
      </c>
      <c r="AT103" s="428" t="s">
        <v>755</v>
      </c>
      <c r="AU103" s="428"/>
      <c r="AV103" s="428"/>
      <c r="AW103" s="5"/>
      <c r="AX103" s="28"/>
      <c r="AY103" s="317"/>
      <c r="AZ103" s="135" t="s">
        <v>401</v>
      </c>
      <c r="BA103" s="29"/>
      <c r="BB103" s="19"/>
      <c r="BC103" s="19"/>
      <c r="BD103" s="19"/>
      <c r="BE103" s="19"/>
      <c r="BF103" s="19"/>
      <c r="BG103" s="19"/>
      <c r="BH103" s="19"/>
      <c r="BI103" s="19"/>
      <c r="BJ103" s="19"/>
      <c r="BK103" s="19"/>
      <c r="BL103" s="317"/>
      <c r="BM103"/>
      <c r="BN103"/>
      <c r="BO103"/>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7"/>
      <c r="CN103" s="317"/>
      <c r="CO103" s="317"/>
      <c r="CP103" s="317"/>
      <c r="CQ103" s="317"/>
      <c r="CR103" s="317"/>
      <c r="CS103" s="317"/>
      <c r="CT103" s="317"/>
      <c r="CU103" s="317"/>
      <c r="CV103" s="317"/>
      <c r="CW103" s="317"/>
      <c r="CX103" s="317"/>
      <c r="CY103" s="317"/>
      <c r="DC103" s="216">
        <v>1</v>
      </c>
    </row>
    <row r="104" spans="1:107" s="212" customFormat="1" ht="24" customHeight="1">
      <c r="A104" s="317"/>
      <c r="B104" s="3259" t="s">
        <v>43</v>
      </c>
      <c r="C104" s="3691" t="s">
        <v>5360</v>
      </c>
      <c r="D104" s="3691"/>
      <c r="E104" s="3873"/>
      <c r="F104" s="3873"/>
      <c r="G104" s="3873"/>
      <c r="H104" s="3874"/>
      <c r="I104" s="317"/>
      <c r="J104" s="3270" t="s">
        <v>43</v>
      </c>
      <c r="K104" s="3691" t="s">
        <v>5360</v>
      </c>
      <c r="L104" s="3691"/>
      <c r="M104" s="3877"/>
      <c r="N104" s="3877"/>
      <c r="O104" s="3877"/>
      <c r="P104" s="3878"/>
      <c r="Q104" s="317"/>
      <c r="R104" s="317"/>
      <c r="S104" s="3314" t="s">
        <v>5822</v>
      </c>
      <c r="T104" s="317"/>
      <c r="AD104" s="317"/>
      <c r="AN104" s="317"/>
      <c r="AO104" s="317"/>
      <c r="AP104" s="317"/>
      <c r="AQ104" s="317"/>
      <c r="AR104" s="317"/>
      <c r="AS104" s="429" t="s">
        <v>757</v>
      </c>
      <c r="AT104" s="428"/>
      <c r="AU104" s="428"/>
      <c r="AV104" s="428"/>
      <c r="AW104" s="5"/>
      <c r="AX104" s="28"/>
      <c r="AY104" s="317"/>
      <c r="AZ104" s="135" t="s">
        <v>403</v>
      </c>
      <c r="BA104" s="29"/>
      <c r="BB104" s="19"/>
      <c r="BC104" s="19"/>
      <c r="BD104" s="19"/>
      <c r="BE104" s="19"/>
      <c r="BF104" s="19"/>
      <c r="BG104" s="19"/>
      <c r="BH104" s="19"/>
      <c r="BI104" s="19"/>
      <c r="BJ104" s="19"/>
      <c r="BK104" s="19"/>
      <c r="BL104" s="317"/>
      <c r="BM104"/>
      <c r="BN104"/>
      <c r="BO104"/>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7"/>
      <c r="CN104" s="317"/>
      <c r="CO104" s="317"/>
      <c r="CP104" s="317"/>
      <c r="CQ104" s="317"/>
      <c r="CR104" s="317"/>
      <c r="CS104" s="317"/>
      <c r="CT104" s="317"/>
      <c r="CU104" s="317"/>
      <c r="CV104" s="317"/>
      <c r="CW104" s="317"/>
      <c r="CX104" s="317"/>
      <c r="CY104" s="317"/>
      <c r="DC104" s="216">
        <v>1</v>
      </c>
    </row>
    <row r="105" spans="1:107" s="212" customFormat="1" ht="24" customHeight="1">
      <c r="A105" s="317"/>
      <c r="B105" s="3259" t="s">
        <v>43</v>
      </c>
      <c r="C105" s="3813" t="s">
        <v>5883</v>
      </c>
      <c r="D105" s="3813"/>
      <c r="E105" s="321" t="s">
        <v>827</v>
      </c>
      <c r="F105" s="3109" t="s">
        <v>828</v>
      </c>
      <c r="G105" s="322"/>
      <c r="H105" s="323"/>
      <c r="I105" s="317"/>
      <c r="J105" s="3270" t="s">
        <v>43</v>
      </c>
      <c r="K105" s="3813" t="s">
        <v>5883</v>
      </c>
      <c r="L105" s="3813"/>
      <c r="M105" s="321" t="s">
        <v>827</v>
      </c>
      <c r="N105" s="3109" t="s">
        <v>828</v>
      </c>
      <c r="O105" s="322"/>
      <c r="P105" s="323"/>
      <c r="Q105" s="317"/>
      <c r="R105" s="317"/>
      <c r="S105" s="3166" t="s">
        <v>207</v>
      </c>
      <c r="T105" s="317"/>
      <c r="AD105" s="317"/>
      <c r="AN105" s="317"/>
      <c r="AO105" s="317"/>
      <c r="AP105" s="317"/>
      <c r="AQ105" s="317"/>
      <c r="AR105" s="317"/>
      <c r="AS105" s="429" t="s">
        <v>758</v>
      </c>
      <c r="AT105" s="428"/>
      <c r="AU105" s="428"/>
      <c r="AV105" s="428"/>
      <c r="AW105" s="5"/>
      <c r="AX105" s="28"/>
      <c r="AY105" s="317"/>
      <c r="AZ105" s="135"/>
      <c r="BA105" s="29"/>
      <c r="BB105" s="19"/>
      <c r="BC105" s="19"/>
      <c r="BD105" s="19"/>
      <c r="BE105" s="19"/>
      <c r="BF105" s="19"/>
      <c r="BG105" s="19"/>
      <c r="BH105" s="19"/>
      <c r="BI105" s="19"/>
      <c r="BJ105" s="19"/>
      <c r="BK105" s="19"/>
      <c r="BL105" s="317"/>
      <c r="BM105"/>
      <c r="BN105"/>
      <c r="BO105"/>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J105" s="317"/>
      <c r="CK105" s="317"/>
      <c r="CL105" s="317"/>
      <c r="CM105" s="317"/>
      <c r="CN105" s="317"/>
      <c r="CO105" s="317"/>
      <c r="CP105" s="317"/>
      <c r="CQ105" s="317"/>
      <c r="CR105" s="317"/>
      <c r="CS105" s="317"/>
      <c r="CT105" s="317"/>
      <c r="CU105" s="317"/>
      <c r="CV105" s="317"/>
      <c r="CW105" s="317"/>
      <c r="CX105" s="317"/>
      <c r="CY105" s="317"/>
      <c r="DC105" s="216">
        <v>1</v>
      </c>
    </row>
    <row r="106" spans="1:107" s="212" customFormat="1" ht="24" customHeight="1">
      <c r="A106" s="317"/>
      <c r="B106" s="3259" t="s">
        <v>43</v>
      </c>
      <c r="C106" s="3093">
        <v>1</v>
      </c>
      <c r="D106" s="499" t="s">
        <v>751</v>
      </c>
      <c r="E106" s="3094">
        <v>120</v>
      </c>
      <c r="F106" s="2834" t="s">
        <v>79</v>
      </c>
      <c r="G106" s="218" t="s">
        <v>5813</v>
      </c>
      <c r="H106" s="3136"/>
      <c r="I106" s="317"/>
      <c r="J106" s="3270" t="s">
        <v>43</v>
      </c>
      <c r="K106" s="3093">
        <v>1</v>
      </c>
      <c r="L106" s="499" t="s">
        <v>1363</v>
      </c>
      <c r="M106" s="3094">
        <v>120</v>
      </c>
      <c r="N106" s="2834" t="s">
        <v>79</v>
      </c>
      <c r="O106" s="218" t="s">
        <v>5813</v>
      </c>
      <c r="P106" s="3136"/>
      <c r="Q106" s="317"/>
      <c r="R106" s="317"/>
      <c r="S106" s="3166" t="s">
        <v>728</v>
      </c>
      <c r="T106" s="317"/>
      <c r="AD106" s="317"/>
      <c r="AN106" s="317"/>
      <c r="AO106" s="317"/>
      <c r="AP106" s="317"/>
      <c r="AQ106" s="317"/>
      <c r="AR106" s="317"/>
      <c r="AS106" s="429" t="s">
        <v>1428</v>
      </c>
      <c r="AT106" s="7"/>
      <c r="AU106" s="7"/>
      <c r="AV106" s="7"/>
      <c r="AW106" s="5"/>
      <c r="AX106" s="28"/>
      <c r="AY106" s="317"/>
      <c r="AZ106" s="135"/>
      <c r="BA106" s="29"/>
      <c r="BB106" s="19"/>
      <c r="BC106" s="19"/>
      <c r="BD106" s="19"/>
      <c r="BE106" s="19"/>
      <c r="BF106" s="19"/>
      <c r="BG106" s="19"/>
      <c r="BH106" s="19"/>
      <c r="BI106" s="19"/>
      <c r="BJ106" s="19"/>
      <c r="BK106" s="19"/>
      <c r="BL106" s="317"/>
      <c r="BM106"/>
      <c r="BN106"/>
      <c r="BO106"/>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J106" s="317"/>
      <c r="CK106" s="317"/>
      <c r="CL106" s="317"/>
      <c r="CM106" s="317"/>
      <c r="CN106" s="317"/>
      <c r="CO106" s="317"/>
      <c r="CP106" s="317"/>
      <c r="CQ106" s="317"/>
      <c r="CR106" s="317"/>
      <c r="CS106" s="317"/>
      <c r="CT106" s="317"/>
      <c r="CU106" s="317"/>
      <c r="CV106" s="317"/>
      <c r="CW106" s="317"/>
      <c r="CX106" s="317"/>
      <c r="CY106" s="317"/>
      <c r="DC106" s="216">
        <v>1</v>
      </c>
    </row>
    <row r="107" spans="1:107" s="212" customFormat="1" ht="24" customHeight="1">
      <c r="A107" s="317"/>
      <c r="B107" s="3259" t="s">
        <v>43</v>
      </c>
      <c r="C107" s="504" t="s">
        <v>1882</v>
      </c>
      <c r="D107" s="352" t="s">
        <v>305</v>
      </c>
      <c r="E107" s="504" t="s">
        <v>1883</v>
      </c>
      <c r="F107" s="352" t="s">
        <v>305</v>
      </c>
      <c r="G107" s="3279" t="s">
        <v>1028</v>
      </c>
      <c r="H107" s="3281">
        <f>Y59</f>
        <v>0</v>
      </c>
      <c r="I107" s="317"/>
      <c r="J107" s="3270" t="s">
        <v>43</v>
      </c>
      <c r="K107" s="504" t="s">
        <v>1882</v>
      </c>
      <c r="L107" s="352" t="s">
        <v>305</v>
      </c>
      <c r="M107" s="504" t="s">
        <v>1883</v>
      </c>
      <c r="N107" s="352" t="s">
        <v>305</v>
      </c>
      <c r="O107" s="3279" t="s">
        <v>1028</v>
      </c>
      <c r="P107" s="3281">
        <f>AI59</f>
        <v>0</v>
      </c>
      <c r="Q107" s="317"/>
      <c r="R107" s="317"/>
      <c r="S107" s="3160" t="s">
        <v>5769</v>
      </c>
      <c r="T107" s="317"/>
      <c r="AD107" s="317"/>
      <c r="AN107" s="317"/>
      <c r="AO107" s="317"/>
      <c r="AP107" s="317"/>
      <c r="AQ107" s="317"/>
      <c r="AR107" s="317"/>
      <c r="AS107" s="440"/>
      <c r="AT107" s="7"/>
      <c r="AU107" s="7"/>
      <c r="AV107" s="7"/>
      <c r="AW107" s="5"/>
      <c r="AX107" s="28"/>
      <c r="AY107" s="317"/>
      <c r="AZ107" s="67" t="s">
        <v>406</v>
      </c>
      <c r="BA107" s="29"/>
      <c r="BB107" s="19"/>
      <c r="BC107" s="19"/>
      <c r="BD107" s="19"/>
      <c r="BE107" s="19"/>
      <c r="BF107" s="19"/>
      <c r="BG107" s="19"/>
      <c r="BH107" s="19"/>
      <c r="BI107" s="19"/>
      <c r="BJ107" s="19"/>
      <c r="BK107" s="19"/>
      <c r="BL107" s="317"/>
      <c r="BM107"/>
      <c r="BN107"/>
      <c r="BO10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J107" s="317"/>
      <c r="CK107" s="317"/>
      <c r="CL107" s="317"/>
      <c r="CM107" s="317"/>
      <c r="CN107" s="317"/>
      <c r="CO107" s="317"/>
      <c r="CP107" s="317"/>
      <c r="CQ107" s="317"/>
      <c r="CR107" s="317"/>
      <c r="CS107" s="317"/>
      <c r="CT107" s="317"/>
      <c r="CU107" s="317"/>
      <c r="CV107" s="317"/>
      <c r="CW107" s="317"/>
      <c r="CX107" s="317"/>
      <c r="CY107" s="317"/>
      <c r="DC107" s="216">
        <v>1</v>
      </c>
    </row>
    <row r="108" spans="1:107" s="212" customFormat="1" ht="24" customHeight="1">
      <c r="A108" s="317"/>
      <c r="B108" s="3259" t="s">
        <v>43</v>
      </c>
      <c r="C108" s="3282" t="s">
        <v>5362</v>
      </c>
      <c r="D108" s="3283" t="s">
        <v>5363</v>
      </c>
      <c r="E108" s="3282" t="s">
        <v>5364</v>
      </c>
      <c r="F108" s="3280" t="s">
        <v>5365</v>
      </c>
      <c r="G108" s="3280" t="s">
        <v>5366</v>
      </c>
      <c r="H108" s="3284" t="s">
        <v>1297</v>
      </c>
      <c r="I108" s="317"/>
      <c r="J108" s="3270" t="s">
        <v>43</v>
      </c>
      <c r="K108" s="3282" t="s">
        <v>5362</v>
      </c>
      <c r="L108" s="3283" t="s">
        <v>5363</v>
      </c>
      <c r="M108" s="3282" t="s">
        <v>5364</v>
      </c>
      <c r="N108" s="3280" t="s">
        <v>5365</v>
      </c>
      <c r="O108" s="3280" t="s">
        <v>5366</v>
      </c>
      <c r="P108" s="3284" t="s">
        <v>1297</v>
      </c>
      <c r="Q108" s="317"/>
      <c r="R108" s="317"/>
      <c r="S108" s="3160" t="s">
        <v>5771</v>
      </c>
      <c r="T108" s="317"/>
      <c r="AD108" s="317"/>
      <c r="AN108" s="317"/>
      <c r="AO108" s="317"/>
      <c r="AP108" s="317"/>
      <c r="AQ108" s="317"/>
      <c r="AR108" s="317"/>
      <c r="AS108" s="441" t="s">
        <v>37</v>
      </c>
      <c r="AT108" s="407" t="s">
        <v>1429</v>
      </c>
      <c r="AU108" s="407"/>
      <c r="AV108" s="7"/>
      <c r="AW108" s="5"/>
      <c r="AX108" s="28"/>
      <c r="AY108" s="317"/>
      <c r="AZ108" s="3126" t="s">
        <v>410</v>
      </c>
      <c r="BA108" s="29"/>
      <c r="BB108" s="19"/>
      <c r="BC108" s="19"/>
      <c r="BD108" s="19"/>
      <c r="BE108" s="19"/>
      <c r="BF108" s="19"/>
      <c r="BG108" s="19"/>
      <c r="BH108" s="19"/>
      <c r="BI108" s="19"/>
      <c r="BJ108" s="19"/>
      <c r="BK108" s="19"/>
      <c r="BL108" s="317"/>
      <c r="BM108"/>
      <c r="BN108"/>
      <c r="BO108"/>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J108" s="317"/>
      <c r="CK108" s="317"/>
      <c r="CL108" s="317"/>
      <c r="CM108" s="317"/>
      <c r="CN108" s="317"/>
      <c r="CO108" s="317"/>
      <c r="CP108" s="317"/>
      <c r="CQ108" s="317"/>
      <c r="CR108" s="317"/>
      <c r="CS108" s="317"/>
      <c r="CT108" s="317"/>
      <c r="CU108" s="317"/>
      <c r="CV108" s="317"/>
      <c r="CW108" s="317"/>
      <c r="CX108" s="317"/>
      <c r="CY108" s="317"/>
      <c r="DC108" s="216">
        <v>1</v>
      </c>
    </row>
    <row r="109" spans="1:107" s="212" customFormat="1" ht="24" customHeight="1">
      <c r="A109" s="317"/>
      <c r="B109" s="3367" t="str">
        <f>IF(H109&lt;&gt;"","A","►")</f>
        <v>►</v>
      </c>
      <c r="C109" s="280"/>
      <c r="D109" s="3102"/>
      <c r="E109" s="453"/>
      <c r="F109" s="3137"/>
      <c r="G109" s="3100">
        <v>1</v>
      </c>
      <c r="H109" s="3110"/>
      <c r="I109" s="317"/>
      <c r="J109" s="3367" t="str">
        <f>IF(P109&lt;&gt;"","A","►")</f>
        <v>►</v>
      </c>
      <c r="K109" s="280"/>
      <c r="L109" s="3102"/>
      <c r="M109" s="453"/>
      <c r="N109" s="3137"/>
      <c r="O109" s="3100">
        <v>1</v>
      </c>
      <c r="P109" s="3110"/>
      <c r="Q109" s="317"/>
      <c r="R109" s="317"/>
      <c r="S109" s="3160" t="s">
        <v>5772</v>
      </c>
      <c r="T109" s="317"/>
      <c r="AD109" s="317"/>
      <c r="AN109" s="317"/>
      <c r="AO109" s="317"/>
      <c r="AP109" s="317"/>
      <c r="AQ109" s="317"/>
      <c r="AR109" s="317"/>
      <c r="AS109" s="406"/>
      <c r="AT109" s="407" t="s">
        <v>1430</v>
      </c>
      <c r="AU109" s="7"/>
      <c r="AV109" s="7"/>
      <c r="AW109" s="5"/>
      <c r="AX109" s="28"/>
      <c r="AY109" s="317"/>
      <c r="AZ109" s="3126" t="s">
        <v>412</v>
      </c>
      <c r="BA109" s="29"/>
      <c r="BB109" s="19"/>
      <c r="BC109" s="19"/>
      <c r="BD109" s="19"/>
      <c r="BE109" s="19"/>
      <c r="BF109" s="19"/>
      <c r="BG109" s="19"/>
      <c r="BH109" s="19"/>
      <c r="BI109" s="19"/>
      <c r="BJ109" s="19"/>
      <c r="BK109" s="19"/>
      <c r="BL109" s="317"/>
      <c r="BM109"/>
      <c r="BN109"/>
      <c r="BO109"/>
      <c r="BP109" s="317"/>
      <c r="BQ109" s="317"/>
      <c r="BR109" s="317"/>
      <c r="BS109" s="317"/>
      <c r="BT109" s="317"/>
      <c r="BU109" s="317"/>
      <c r="BV109" s="317"/>
      <c r="BW109" s="317"/>
      <c r="BX109" s="317"/>
      <c r="BY109" s="317"/>
      <c r="BZ109" s="317"/>
      <c r="CA109" s="317"/>
      <c r="CB109" s="317"/>
      <c r="CC109" s="317"/>
      <c r="CD109" s="317"/>
      <c r="CE109" s="317"/>
      <c r="CF109" s="317"/>
      <c r="CG109" s="317"/>
      <c r="CH109" s="317"/>
      <c r="CI109" s="317"/>
      <c r="CJ109" s="317"/>
      <c r="CK109" s="317"/>
      <c r="CL109" s="317"/>
      <c r="CM109" s="317"/>
      <c r="CN109" s="317"/>
      <c r="CO109" s="317"/>
      <c r="CP109" s="317"/>
      <c r="CQ109" s="317"/>
      <c r="CR109" s="317"/>
      <c r="CS109" s="317"/>
      <c r="CT109" s="317"/>
      <c r="CU109" s="317"/>
      <c r="CV109" s="317"/>
      <c r="CW109" s="317"/>
      <c r="CX109" s="317"/>
      <c r="CY109" s="317"/>
      <c r="DC109" s="216">
        <v>1</v>
      </c>
    </row>
    <row r="110" spans="1:107" s="212" customFormat="1" ht="24" customHeight="1">
      <c r="A110" s="317"/>
      <c r="B110" s="3367" t="str">
        <f t="shared" ref="B110:B115" si="72">IF(H110&lt;&gt;"","A","►")</f>
        <v>►</v>
      </c>
      <c r="C110" s="280"/>
      <c r="D110" s="3102"/>
      <c r="E110" s="453"/>
      <c r="F110" s="3138"/>
      <c r="G110" s="3100">
        <v>1</v>
      </c>
      <c r="H110" s="3111"/>
      <c r="I110" s="317"/>
      <c r="J110" s="3367" t="str">
        <f t="shared" ref="J110:J115" si="73">IF(P110&lt;&gt;"","A","►")</f>
        <v>►</v>
      </c>
      <c r="K110" s="280"/>
      <c r="L110" s="3102"/>
      <c r="M110" s="453"/>
      <c r="N110" s="3138"/>
      <c r="O110" s="3100">
        <v>1</v>
      </c>
      <c r="P110" s="3111"/>
      <c r="Q110" s="317"/>
      <c r="R110" s="317"/>
      <c r="S110" s="3160" t="s">
        <v>5774</v>
      </c>
      <c r="T110" s="317"/>
      <c r="AD110" s="317"/>
      <c r="AN110" s="317"/>
      <c r="AO110" s="317"/>
      <c r="AP110" s="317"/>
      <c r="AQ110" s="317"/>
      <c r="AR110" s="317"/>
      <c r="AS110" s="406"/>
      <c r="AT110" s="7"/>
      <c r="AU110" s="7"/>
      <c r="AV110" s="7"/>
      <c r="AW110" s="5"/>
      <c r="AX110" s="28"/>
      <c r="AY110" s="317"/>
      <c r="AZ110" s="3126"/>
      <c r="BA110" s="29"/>
      <c r="BB110" s="19"/>
      <c r="BC110" s="19"/>
      <c r="BD110" s="19"/>
      <c r="BE110" s="19"/>
      <c r="BF110" s="19"/>
      <c r="BG110" s="19"/>
      <c r="BH110" s="19"/>
      <c r="BI110" s="19"/>
      <c r="BJ110" s="19"/>
      <c r="BK110" s="19"/>
      <c r="BL110" s="317"/>
      <c r="BM110"/>
      <c r="BN110"/>
      <c r="BO110"/>
      <c r="BP110" s="317"/>
      <c r="BQ110" s="317"/>
      <c r="BR110" s="317"/>
      <c r="BS110" s="317"/>
      <c r="BT110" s="317"/>
      <c r="BU110" s="317"/>
      <c r="BV110" s="317"/>
      <c r="BW110" s="317"/>
      <c r="BX110" s="317"/>
      <c r="BY110" s="317"/>
      <c r="BZ110" s="317"/>
      <c r="CA110" s="317"/>
      <c r="CB110" s="317"/>
      <c r="CC110" s="317"/>
      <c r="CD110" s="317"/>
      <c r="CE110" s="317"/>
      <c r="CF110" s="317"/>
      <c r="CG110" s="317"/>
      <c r="CH110" s="317"/>
      <c r="CI110" s="317"/>
      <c r="CJ110" s="317"/>
      <c r="CK110" s="317"/>
      <c r="CL110" s="317"/>
      <c r="CM110" s="317"/>
      <c r="CN110" s="317"/>
      <c r="CO110" s="317"/>
      <c r="CP110" s="317"/>
      <c r="CQ110" s="317"/>
      <c r="CR110" s="317"/>
      <c r="CS110" s="317"/>
      <c r="CT110" s="317"/>
      <c r="CU110" s="317"/>
      <c r="CV110" s="317"/>
      <c r="CW110" s="317"/>
      <c r="CX110" s="317"/>
      <c r="CY110" s="317"/>
      <c r="DC110" s="216">
        <v>1</v>
      </c>
    </row>
    <row r="111" spans="1:107" s="212" customFormat="1" ht="24" customHeight="1">
      <c r="A111" s="317"/>
      <c r="B111" s="3367" t="str">
        <f t="shared" si="72"/>
        <v>►</v>
      </c>
      <c r="C111" s="280"/>
      <c r="D111" s="3102"/>
      <c r="E111" s="453"/>
      <c r="F111" s="3138"/>
      <c r="G111" s="3100">
        <v>1</v>
      </c>
      <c r="H111" s="3110"/>
      <c r="I111" s="317"/>
      <c r="J111" s="3367" t="str">
        <f t="shared" si="73"/>
        <v>►</v>
      </c>
      <c r="K111" s="280"/>
      <c r="L111" s="3102"/>
      <c r="M111" s="453"/>
      <c r="N111" s="3138"/>
      <c r="O111" s="3100">
        <v>1</v>
      </c>
      <c r="P111" s="3110"/>
      <c r="Q111" s="317"/>
      <c r="R111" s="317"/>
      <c r="S111" s="3160" t="s">
        <v>5778</v>
      </c>
      <c r="T111" s="317"/>
      <c r="AD111" s="317"/>
      <c r="AN111" s="317"/>
      <c r="AO111" s="317"/>
      <c r="AP111" s="317"/>
      <c r="AQ111" s="317"/>
      <c r="AR111" s="317"/>
      <c r="AS111" s="442" t="s">
        <v>48</v>
      </c>
      <c r="AT111" s="443"/>
      <c r="AU111" s="7"/>
      <c r="AV111" s="7"/>
      <c r="AW111" s="5"/>
      <c r="AX111" s="28"/>
      <c r="AY111" s="317"/>
      <c r="AZ111" s="3128" t="s">
        <v>417</v>
      </c>
      <c r="BA111" s="29"/>
      <c r="BB111" s="19"/>
      <c r="BC111" s="19"/>
      <c r="BD111" s="19"/>
      <c r="BE111" s="19"/>
      <c r="BF111" s="19"/>
      <c r="BG111" s="19"/>
      <c r="BH111" s="19"/>
      <c r="BI111" s="19"/>
      <c r="BJ111" s="19"/>
      <c r="BK111" s="19"/>
      <c r="BL111" s="317"/>
      <c r="BM111"/>
      <c r="BN111"/>
      <c r="BO111"/>
      <c r="BP111" s="317"/>
      <c r="BQ111" s="317"/>
      <c r="BR111" s="317"/>
      <c r="BS111" s="317"/>
      <c r="BT111" s="317"/>
      <c r="BU111" s="317"/>
      <c r="BV111" s="317"/>
      <c r="BW111" s="317"/>
      <c r="BX111" s="317"/>
      <c r="BY111" s="317"/>
      <c r="BZ111" s="317"/>
      <c r="CA111" s="317"/>
      <c r="CB111" s="317"/>
      <c r="CC111" s="317"/>
      <c r="CD111" s="317"/>
      <c r="CE111" s="317"/>
      <c r="CF111" s="317"/>
      <c r="CG111" s="317"/>
      <c r="CH111" s="317"/>
      <c r="CI111" s="317"/>
      <c r="CJ111" s="317"/>
      <c r="CK111" s="317"/>
      <c r="CL111" s="317"/>
      <c r="CM111" s="317"/>
      <c r="CN111" s="317"/>
      <c r="CO111" s="317"/>
      <c r="CP111" s="317"/>
      <c r="CQ111" s="317"/>
      <c r="CR111" s="317"/>
      <c r="CS111" s="317"/>
      <c r="CT111" s="317"/>
      <c r="CU111" s="317"/>
      <c r="CV111" s="317"/>
      <c r="CW111" s="317"/>
      <c r="CX111" s="317"/>
      <c r="CY111" s="317"/>
      <c r="DC111" s="216">
        <v>1</v>
      </c>
    </row>
    <row r="112" spans="1:107" s="212" customFormat="1" ht="24" customHeight="1">
      <c r="A112" s="317"/>
      <c r="B112" s="3367" t="str">
        <f t="shared" si="72"/>
        <v>►</v>
      </c>
      <c r="C112" s="3365"/>
      <c r="D112" s="3102"/>
      <c r="E112" s="453"/>
      <c r="F112" s="3138"/>
      <c r="G112" s="3100">
        <v>1</v>
      </c>
      <c r="H112" s="3112"/>
      <c r="I112" s="317"/>
      <c r="J112" s="3367" t="str">
        <f t="shared" si="73"/>
        <v>►</v>
      </c>
      <c r="K112" s="3365"/>
      <c r="L112" s="3102"/>
      <c r="M112" s="453"/>
      <c r="N112" s="3138"/>
      <c r="O112" s="3100">
        <v>1</v>
      </c>
      <c r="P112" s="3112"/>
      <c r="Q112" s="317"/>
      <c r="R112" s="317"/>
      <c r="S112" s="3160" t="s">
        <v>5782</v>
      </c>
      <c r="T112" s="317"/>
      <c r="AD112" s="317"/>
      <c r="AN112" s="317"/>
      <c r="AO112" s="317"/>
      <c r="AP112" s="317"/>
      <c r="AQ112" s="317"/>
      <c r="AR112" s="317"/>
      <c r="AS112" s="444" t="s">
        <v>53</v>
      </c>
      <c r="AT112" s="445"/>
      <c r="AU112" s="7"/>
      <c r="AV112" s="7"/>
      <c r="AW112" s="5"/>
      <c r="AX112" s="28"/>
      <c r="AY112" s="317"/>
      <c r="AZ112" s="42" t="s">
        <v>419</v>
      </c>
      <c r="BA112" s="29"/>
      <c r="BB112" s="19"/>
      <c r="BC112" s="19"/>
      <c r="BD112" s="19"/>
      <c r="BE112" s="19"/>
      <c r="BF112" s="19"/>
      <c r="BG112" s="19"/>
      <c r="BH112" s="19"/>
      <c r="BI112" s="19"/>
      <c r="BJ112" s="19"/>
      <c r="BK112" s="19"/>
      <c r="BL112" s="317"/>
      <c r="BM112"/>
      <c r="BN112"/>
      <c r="BO112"/>
      <c r="BP112" s="317"/>
      <c r="BQ112" s="317"/>
      <c r="BR112" s="317"/>
      <c r="BS112" s="317"/>
      <c r="BT112" s="317"/>
      <c r="BU112" s="317"/>
      <c r="BV112" s="317"/>
      <c r="BW112" s="317"/>
      <c r="BX112" s="317"/>
      <c r="BY112" s="317"/>
      <c r="BZ112" s="317"/>
      <c r="CA112" s="317"/>
      <c r="CB112" s="317"/>
      <c r="CC112" s="317"/>
      <c r="CD112" s="317"/>
      <c r="CE112" s="317"/>
      <c r="CF112" s="317"/>
      <c r="CG112" s="317"/>
      <c r="CH112" s="317"/>
      <c r="CI112" s="317"/>
      <c r="CJ112" s="317"/>
      <c r="CK112" s="317"/>
      <c r="CL112" s="317"/>
      <c r="CM112" s="317"/>
      <c r="CN112" s="317"/>
      <c r="CO112" s="317"/>
      <c r="CP112" s="317"/>
      <c r="CQ112" s="317"/>
      <c r="CR112" s="317"/>
      <c r="CS112" s="317"/>
      <c r="CT112" s="317"/>
      <c r="CU112" s="317"/>
      <c r="CV112" s="317"/>
      <c r="CW112" s="317"/>
      <c r="CX112" s="317"/>
      <c r="CY112" s="317"/>
      <c r="DC112" s="216">
        <v>1</v>
      </c>
    </row>
    <row r="113" spans="1:107" s="212" customFormat="1" ht="24" customHeight="1">
      <c r="A113" s="317"/>
      <c r="B113" s="3367" t="str">
        <f t="shared" si="72"/>
        <v>►</v>
      </c>
      <c r="C113" s="3365"/>
      <c r="D113" s="3102"/>
      <c r="E113" s="453"/>
      <c r="F113" s="3138"/>
      <c r="G113" s="3100">
        <v>1</v>
      </c>
      <c r="H113" s="3112"/>
      <c r="I113" s="317"/>
      <c r="J113" s="3367" t="str">
        <f t="shared" si="73"/>
        <v>►</v>
      </c>
      <c r="K113" s="3365"/>
      <c r="L113" s="3102"/>
      <c r="M113" s="453"/>
      <c r="N113" s="3138"/>
      <c r="O113" s="3100">
        <v>1</v>
      </c>
      <c r="P113" s="3112"/>
      <c r="Q113" s="317"/>
      <c r="R113" s="317"/>
      <c r="S113" s="3160" t="s">
        <v>5785</v>
      </c>
      <c r="T113" s="317"/>
      <c r="AD113" s="317"/>
      <c r="AN113" s="317"/>
      <c r="AO113" s="317"/>
      <c r="AP113" s="317"/>
      <c r="AQ113" s="317"/>
      <c r="AR113" s="317"/>
      <c r="AS113" s="446" t="s">
        <v>43</v>
      </c>
      <c r="AT113" s="445"/>
      <c r="AU113" s="7"/>
      <c r="AV113" s="7"/>
      <c r="AW113" s="5"/>
      <c r="AX113" s="28"/>
      <c r="AY113" s="317"/>
      <c r="AZ113" s="67" t="s">
        <v>422</v>
      </c>
      <c r="BA113" s="29"/>
      <c r="BB113" s="19"/>
      <c r="BC113" s="19"/>
      <c r="BD113" s="19"/>
      <c r="BE113" s="19"/>
      <c r="BF113" s="19"/>
      <c r="BG113" s="19"/>
      <c r="BH113" s="19"/>
      <c r="BI113" s="19"/>
      <c r="BJ113" s="19"/>
      <c r="BK113" s="19"/>
      <c r="BL113" s="317"/>
      <c r="BM113"/>
      <c r="BN113"/>
      <c r="BO113"/>
      <c r="BP113" s="317"/>
      <c r="BQ113" s="317"/>
      <c r="BR113" s="317"/>
      <c r="BS113" s="317"/>
      <c r="BT113" s="317"/>
      <c r="BU113" s="317"/>
      <c r="BV113" s="317"/>
      <c r="BW113" s="317"/>
      <c r="BX113" s="317"/>
      <c r="BY113" s="317"/>
      <c r="BZ113" s="317"/>
      <c r="CA113" s="317"/>
      <c r="CB113" s="317"/>
      <c r="CC113" s="317"/>
      <c r="CD113" s="317"/>
      <c r="CE113" s="317"/>
      <c r="CF113" s="317"/>
      <c r="CG113" s="317"/>
      <c r="CH113" s="317"/>
      <c r="CI113" s="317"/>
      <c r="CJ113" s="317"/>
      <c r="CK113" s="317"/>
      <c r="CL113" s="317"/>
      <c r="CM113" s="317"/>
      <c r="CN113" s="317"/>
      <c r="CO113" s="317"/>
      <c r="CP113" s="317"/>
      <c r="CQ113" s="317"/>
      <c r="CR113" s="317"/>
      <c r="CS113" s="317"/>
      <c r="CT113" s="317"/>
      <c r="CU113" s="317"/>
      <c r="CV113" s="317"/>
      <c r="CW113" s="317"/>
      <c r="CX113" s="317"/>
      <c r="CY113" s="317"/>
      <c r="DC113" s="216">
        <v>1</v>
      </c>
    </row>
    <row r="114" spans="1:107" s="212" customFormat="1" ht="24" customHeight="1">
      <c r="A114" s="317"/>
      <c r="B114" s="3367" t="str">
        <f t="shared" si="72"/>
        <v>►</v>
      </c>
      <c r="C114" s="3365"/>
      <c r="D114" s="3102"/>
      <c r="E114" s="453"/>
      <c r="F114" s="3138"/>
      <c r="G114" s="3100">
        <v>1</v>
      </c>
      <c r="H114" s="3110"/>
      <c r="I114" s="317"/>
      <c r="J114" s="3367" t="str">
        <f t="shared" si="73"/>
        <v>►</v>
      </c>
      <c r="K114" s="3365"/>
      <c r="L114" s="3102"/>
      <c r="M114" s="453"/>
      <c r="N114" s="3138"/>
      <c r="O114" s="3100">
        <v>1</v>
      </c>
      <c r="P114" s="3110"/>
      <c r="Q114" s="317"/>
      <c r="R114" s="317"/>
      <c r="S114" s="3160" t="s">
        <v>1776</v>
      </c>
      <c r="T114" s="317"/>
      <c r="AD114" s="317"/>
      <c r="AN114" s="317"/>
      <c r="AO114" s="317"/>
      <c r="AP114" s="317"/>
      <c r="AQ114" s="317"/>
      <c r="AR114" s="317"/>
      <c r="AS114" s="442" t="s">
        <v>72</v>
      </c>
      <c r="AT114" s="443"/>
      <c r="AU114" s="7"/>
      <c r="AV114" s="7"/>
      <c r="AW114" s="5"/>
      <c r="AX114" s="28"/>
      <c r="AY114" s="317"/>
      <c r="AZ114" s="39" t="s">
        <v>430</v>
      </c>
      <c r="BA114" s="29"/>
      <c r="BB114" s="19"/>
      <c r="BC114" s="19"/>
      <c r="BD114" s="19"/>
      <c r="BE114" s="19"/>
      <c r="BF114" s="19"/>
      <c r="BG114" s="19"/>
      <c r="BH114" s="19"/>
      <c r="BI114" s="19"/>
      <c r="BJ114" s="32"/>
      <c r="BK114" s="32"/>
      <c r="BL114" s="317"/>
      <c r="BM114"/>
      <c r="BN114"/>
      <c r="BO114"/>
      <c r="BP114" s="317"/>
      <c r="BQ114" s="317"/>
      <c r="BR114" s="317"/>
      <c r="BS114" s="317"/>
      <c r="BT114" s="317"/>
      <c r="BU114" s="317"/>
      <c r="BV114" s="317"/>
      <c r="BW114" s="317"/>
      <c r="BX114" s="317"/>
      <c r="BY114" s="317"/>
      <c r="BZ114" s="317"/>
      <c r="CA114" s="317"/>
      <c r="CB114" s="317"/>
      <c r="CC114" s="317"/>
      <c r="CD114" s="317"/>
      <c r="CE114" s="317"/>
      <c r="CF114" s="317"/>
      <c r="CG114" s="317"/>
      <c r="CH114" s="317"/>
      <c r="CI114" s="317"/>
      <c r="CJ114" s="317"/>
      <c r="CK114" s="317"/>
      <c r="CL114" s="317"/>
      <c r="CM114" s="317"/>
      <c r="CN114" s="317"/>
      <c r="CO114" s="317"/>
      <c r="CP114" s="317"/>
      <c r="CQ114" s="317"/>
      <c r="CR114" s="317"/>
      <c r="CS114" s="317"/>
      <c r="CT114" s="317"/>
      <c r="CU114" s="317"/>
      <c r="CV114" s="317"/>
      <c r="CW114" s="317"/>
      <c r="CX114" s="317"/>
      <c r="CY114" s="317"/>
      <c r="DC114" s="216">
        <v>1</v>
      </c>
    </row>
    <row r="115" spans="1:107" s="212" customFormat="1" ht="24" customHeight="1" thickBot="1">
      <c r="A115" s="317"/>
      <c r="B115" s="3368" t="str">
        <f t="shared" si="72"/>
        <v>►</v>
      </c>
      <c r="C115" s="3366"/>
      <c r="D115" s="3105"/>
      <c r="E115" s="3106"/>
      <c r="F115" s="3139"/>
      <c r="G115" s="3108">
        <v>1</v>
      </c>
      <c r="H115" s="3113"/>
      <c r="I115" s="317"/>
      <c r="J115" s="3368" t="str">
        <f t="shared" si="73"/>
        <v>►</v>
      </c>
      <c r="K115" s="3366"/>
      <c r="L115" s="3105"/>
      <c r="M115" s="3106"/>
      <c r="N115" s="3139"/>
      <c r="O115" s="3108">
        <v>1</v>
      </c>
      <c r="P115" s="3113"/>
      <c r="Q115" s="317"/>
      <c r="R115" s="317"/>
      <c r="S115" s="3160" t="s">
        <v>5794</v>
      </c>
      <c r="T115" s="317"/>
      <c r="AD115" s="317"/>
      <c r="AN115" s="317"/>
      <c r="AO115" s="317"/>
      <c r="AP115" s="317"/>
      <c r="AQ115" s="317"/>
      <c r="AR115" s="317"/>
      <c r="AS115" s="442" t="s">
        <v>82</v>
      </c>
      <c r="AT115" s="443"/>
      <c r="AU115" s="7"/>
      <c r="AV115" s="7"/>
      <c r="AW115" s="5"/>
      <c r="AX115" s="28"/>
      <c r="AY115" s="317"/>
      <c r="AZ115" s="39" t="s">
        <v>433</v>
      </c>
      <c r="BA115" s="29"/>
      <c r="BB115" s="19"/>
      <c r="BC115" s="19"/>
      <c r="BD115" s="19"/>
      <c r="BE115" s="19"/>
      <c r="BF115" s="19"/>
      <c r="BG115" s="19"/>
      <c r="BH115" s="19"/>
      <c r="BI115" s="19"/>
      <c r="BJ115"/>
      <c r="BK115"/>
      <c r="BL115" s="317"/>
      <c r="BM115"/>
      <c r="BN115"/>
      <c r="BO115"/>
      <c r="BP115" s="317"/>
      <c r="BQ115" s="317"/>
      <c r="BR115" s="317"/>
      <c r="BS115" s="317"/>
      <c r="BT115" s="317"/>
      <c r="BU115" s="317"/>
      <c r="BV115" s="317"/>
      <c r="BW115" s="317"/>
      <c r="BX115" s="317"/>
      <c r="BY115" s="317"/>
      <c r="BZ115" s="317"/>
      <c r="CA115" s="317"/>
      <c r="CB115" s="317"/>
      <c r="CC115" s="317"/>
      <c r="CD115" s="317"/>
      <c r="CE115" s="317"/>
      <c r="CF115" s="317"/>
      <c r="CG115" s="317"/>
      <c r="CH115" s="317"/>
      <c r="CI115" s="317"/>
      <c r="CJ115" s="317"/>
      <c r="CK115" s="317"/>
      <c r="CL115" s="317"/>
      <c r="CM115" s="317"/>
      <c r="CN115" s="317"/>
      <c r="CO115" s="317"/>
      <c r="CP115" s="317"/>
      <c r="CQ115" s="317"/>
      <c r="CR115" s="317"/>
      <c r="CS115" s="317"/>
      <c r="CT115" s="317"/>
      <c r="CU115" s="317"/>
      <c r="CV115" s="317"/>
      <c r="CW115" s="317"/>
      <c r="CX115" s="317"/>
      <c r="CY115" s="317"/>
      <c r="DC115" s="216">
        <v>1</v>
      </c>
    </row>
    <row r="116" spans="1:107" s="212" customFormat="1" ht="24" customHeight="1">
      <c r="A116" s="317"/>
      <c r="B116" s="3259" t="s">
        <v>43</v>
      </c>
      <c r="C116" s="56" t="s">
        <v>733</v>
      </c>
      <c r="D116" s="44"/>
      <c r="E116" s="44"/>
      <c r="F116" s="44"/>
      <c r="G116" s="44"/>
      <c r="H116" s="3103"/>
      <c r="I116" s="317"/>
      <c r="J116" s="3270" t="s">
        <v>43</v>
      </c>
      <c r="K116" s="56" t="s">
        <v>733</v>
      </c>
      <c r="L116" s="44"/>
      <c r="M116" s="44"/>
      <c r="N116" s="44"/>
      <c r="O116" s="44"/>
      <c r="P116" s="3103"/>
      <c r="Q116" s="317"/>
      <c r="R116" s="317"/>
      <c r="S116" s="3160" t="s">
        <v>5804</v>
      </c>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442" t="s">
        <v>92</v>
      </c>
      <c r="AT116" s="443"/>
      <c r="AU116" s="428"/>
      <c r="AV116" s="407"/>
      <c r="AW116" s="5"/>
      <c r="AX116" s="28"/>
      <c r="AY116" s="317"/>
      <c r="AZ116" s="42" t="s">
        <v>437</v>
      </c>
      <c r="BA116" s="29"/>
      <c r="BB116" s="19"/>
      <c r="BC116" s="19"/>
      <c r="BD116" s="19"/>
      <c r="BE116" s="19"/>
      <c r="BF116" s="19"/>
      <c r="BG116" s="19"/>
      <c r="BH116" s="19"/>
      <c r="BI116" s="19"/>
      <c r="BJ116" s="19"/>
      <c r="BK116" s="19"/>
      <c r="BL116" s="317"/>
      <c r="BM116"/>
      <c r="BN116"/>
      <c r="BO116"/>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7"/>
      <c r="CN116" s="317"/>
      <c r="CO116" s="317"/>
      <c r="CP116" s="317"/>
      <c r="CQ116" s="317"/>
      <c r="CR116" s="317"/>
      <c r="CS116" s="317"/>
      <c r="CT116" s="317"/>
      <c r="CU116" s="317"/>
      <c r="CV116" s="317"/>
      <c r="CW116" s="317"/>
      <c r="CX116" s="317"/>
      <c r="CY116" s="317"/>
      <c r="DC116" s="216">
        <v>1</v>
      </c>
    </row>
    <row r="117" spans="1:107" s="212" customFormat="1" ht="24" customHeight="1">
      <c r="A117" s="317"/>
      <c r="B117" s="187" t="str">
        <f t="shared" ref="B117:B128" si="74">IF(C117&lt;&gt;"","A","►")</f>
        <v>►</v>
      </c>
      <c r="C117" s="133"/>
      <c r="D117" s="345"/>
      <c r="E117" s="345"/>
      <c r="F117" s="345"/>
      <c r="G117" s="345"/>
      <c r="H117" s="238" t="s">
        <v>838</v>
      </c>
      <c r="I117" s="317"/>
      <c r="J117" s="187" t="str">
        <f t="shared" ref="J117:J128" si="75">IF(K117&lt;&gt;"","A","►")</f>
        <v>►</v>
      </c>
      <c r="K117" s="133"/>
      <c r="L117" s="345"/>
      <c r="M117" s="345"/>
      <c r="N117" s="345"/>
      <c r="O117" s="345"/>
      <c r="P117" s="238" t="s">
        <v>838</v>
      </c>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429"/>
      <c r="AT117" s="428"/>
      <c r="AU117" s="428"/>
      <c r="AV117" s="428"/>
      <c r="AW117" s="5"/>
      <c r="AX117" s="28"/>
      <c r="AY117" s="317"/>
      <c r="AZ117" s="231" t="s">
        <v>440</v>
      </c>
      <c r="BA117" s="29"/>
      <c r="BB117" s="19"/>
      <c r="BC117" s="19"/>
      <c r="BD117" s="19"/>
      <c r="BE117" s="19"/>
      <c r="BF117" s="19"/>
      <c r="BG117" s="19"/>
      <c r="BH117" s="19"/>
      <c r="BI117" s="19"/>
      <c r="BJ117" s="19"/>
      <c r="BK117" s="19"/>
      <c r="BL117" s="317"/>
      <c r="BM117"/>
      <c r="BN117"/>
      <c r="BO1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7"/>
      <c r="CN117" s="317"/>
      <c r="CO117" s="317"/>
      <c r="CP117" s="317"/>
      <c r="CQ117" s="317"/>
      <c r="CR117" s="317"/>
      <c r="CS117" s="317"/>
      <c r="CT117" s="317"/>
      <c r="CU117" s="317"/>
      <c r="CV117" s="317"/>
      <c r="CW117" s="317"/>
      <c r="CX117" s="317"/>
      <c r="CY117" s="317"/>
      <c r="DC117" s="216">
        <v>1</v>
      </c>
    </row>
    <row r="118" spans="1:107" s="212" customFormat="1" ht="24" customHeight="1">
      <c r="A118" s="317"/>
      <c r="B118" s="187" t="str">
        <f t="shared" si="74"/>
        <v>►</v>
      </c>
      <c r="C118" s="133"/>
      <c r="D118" s="345"/>
      <c r="E118" s="345"/>
      <c r="F118" s="345"/>
      <c r="G118" s="345"/>
      <c r="H118" s="239" t="s">
        <v>5853</v>
      </c>
      <c r="I118" s="317"/>
      <c r="J118" s="187" t="str">
        <f t="shared" si="75"/>
        <v>►</v>
      </c>
      <c r="K118" s="133"/>
      <c r="L118" s="345"/>
      <c r="M118" s="345"/>
      <c r="N118" s="345"/>
      <c r="O118" s="345"/>
      <c r="P118" s="239" t="s">
        <v>5853</v>
      </c>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425" t="s">
        <v>759</v>
      </c>
      <c r="AT118" s="427"/>
      <c r="AU118" s="427"/>
      <c r="AV118" s="427"/>
      <c r="AW118" s="5"/>
      <c r="AX118" s="28"/>
      <c r="AY118" s="317"/>
      <c r="AZ118" s="39" t="s">
        <v>443</v>
      </c>
      <c r="BA118" s="29"/>
      <c r="BB118" s="19"/>
      <c r="BC118" s="19"/>
      <c r="BD118" s="19"/>
      <c r="BE118" s="19"/>
      <c r="BF118" s="19"/>
      <c r="BG118" s="19"/>
      <c r="BH118" s="19"/>
      <c r="BI118" s="19"/>
      <c r="BJ118" s="19"/>
      <c r="BK118" s="19"/>
      <c r="BL118" s="317"/>
      <c r="BM118"/>
      <c r="BN118"/>
      <c r="BO118"/>
      <c r="BP118" s="317"/>
      <c r="BQ118" s="317"/>
      <c r="BR118" s="317"/>
      <c r="BS118" s="317"/>
      <c r="BT118" s="317"/>
      <c r="BU118" s="317"/>
      <c r="BV118" s="317"/>
      <c r="BW118" s="317"/>
      <c r="BX118" s="317"/>
      <c r="BY118" s="317"/>
      <c r="BZ118" s="317"/>
      <c r="CA118" s="317"/>
      <c r="CB118" s="317"/>
      <c r="CC118" s="317"/>
      <c r="CD118" s="317"/>
      <c r="CE118" s="317"/>
      <c r="CF118" s="317"/>
      <c r="CG118" s="317"/>
      <c r="CH118" s="317"/>
      <c r="CI118" s="317"/>
      <c r="CJ118" s="317"/>
      <c r="CK118" s="317"/>
      <c r="CL118" s="317"/>
      <c r="CM118" s="317"/>
      <c r="CN118" s="317"/>
      <c r="CO118" s="317"/>
      <c r="CP118" s="317"/>
      <c r="CQ118" s="317"/>
      <c r="CR118" s="317"/>
      <c r="CS118" s="317"/>
      <c r="CT118" s="317"/>
      <c r="CU118" s="317"/>
      <c r="CV118" s="317"/>
      <c r="CW118" s="317"/>
      <c r="CX118" s="317"/>
      <c r="CY118" s="317"/>
      <c r="DC118" s="216">
        <v>1</v>
      </c>
    </row>
    <row r="119" spans="1:107" s="212" customFormat="1" ht="24" customHeight="1">
      <c r="A119" s="317"/>
      <c r="B119" s="187" t="str">
        <f t="shared" si="74"/>
        <v>►</v>
      </c>
      <c r="C119" s="133"/>
      <c r="D119" s="345"/>
      <c r="E119" s="345"/>
      <c r="F119" s="345"/>
      <c r="G119" s="345"/>
      <c r="H119" s="239" t="s">
        <v>5854</v>
      </c>
      <c r="I119" s="317"/>
      <c r="J119" s="187" t="str">
        <f t="shared" si="75"/>
        <v>►</v>
      </c>
      <c r="K119" s="133"/>
      <c r="L119" s="345"/>
      <c r="M119" s="345"/>
      <c r="N119" s="345"/>
      <c r="O119" s="345"/>
      <c r="P119" s="239" t="s">
        <v>5854</v>
      </c>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425" t="s">
        <v>760</v>
      </c>
      <c r="AT119" s="427"/>
      <c r="AU119" s="427"/>
      <c r="AV119" s="427"/>
      <c r="AW119" s="5"/>
      <c r="AX119" s="28"/>
      <c r="AY119" s="317"/>
      <c r="AZ119" s="39" t="s">
        <v>444</v>
      </c>
      <c r="BA119" s="29"/>
      <c r="BB119" s="19"/>
      <c r="BC119" s="19"/>
      <c r="BD119" s="19"/>
      <c r="BE119" s="19"/>
      <c r="BF119" s="19"/>
      <c r="BG119" s="19"/>
      <c r="BH119" s="19"/>
      <c r="BI119" s="19"/>
      <c r="BJ119" s="19"/>
      <c r="BK119" s="19"/>
      <c r="BL119" s="317"/>
      <c r="BM119"/>
      <c r="BN119"/>
      <c r="BO119"/>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7"/>
      <c r="CN119" s="317"/>
      <c r="CO119" s="317"/>
      <c r="CP119" s="317"/>
      <c r="CQ119" s="317"/>
      <c r="CR119" s="317"/>
      <c r="CS119" s="317"/>
      <c r="CT119" s="317"/>
      <c r="CU119" s="317"/>
      <c r="CV119" s="317"/>
      <c r="CW119" s="317"/>
      <c r="CX119" s="317"/>
      <c r="CY119" s="317"/>
      <c r="DC119" s="216">
        <v>1</v>
      </c>
    </row>
    <row r="120" spans="1:107" s="212" customFormat="1" ht="24" customHeight="1">
      <c r="A120" s="317"/>
      <c r="B120" s="187" t="str">
        <f t="shared" si="74"/>
        <v>►</v>
      </c>
      <c r="C120" s="133"/>
      <c r="D120" s="345"/>
      <c r="E120" s="345"/>
      <c r="F120" s="345"/>
      <c r="G120" s="345"/>
      <c r="H120" s="239" t="s">
        <v>5855</v>
      </c>
      <c r="I120" s="317"/>
      <c r="J120" s="187" t="str">
        <f t="shared" si="75"/>
        <v>►</v>
      </c>
      <c r="K120" s="133"/>
      <c r="L120" s="345"/>
      <c r="M120" s="345"/>
      <c r="N120" s="345"/>
      <c r="O120" s="345"/>
      <c r="P120" s="239" t="s">
        <v>5855</v>
      </c>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406"/>
      <c r="AT120" s="407"/>
      <c r="AU120" s="407"/>
      <c r="AV120" s="407"/>
      <c r="AW120" s="5"/>
      <c r="AX120" s="28"/>
      <c r="AY120" s="317"/>
      <c r="AZ120" s="39" t="s">
        <v>447</v>
      </c>
      <c r="BA120" s="29"/>
      <c r="BB120" s="19"/>
      <c r="BC120" s="19"/>
      <c r="BD120" s="19"/>
      <c r="BE120" s="19"/>
      <c r="BF120" s="19"/>
      <c r="BG120" s="19"/>
      <c r="BH120" s="19"/>
      <c r="BI120" s="19"/>
      <c r="BJ120" s="19"/>
      <c r="BK120" s="19"/>
      <c r="BL120" s="317"/>
      <c r="BM120"/>
      <c r="BN120"/>
      <c r="BO120"/>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7"/>
      <c r="CN120" s="317"/>
      <c r="CO120" s="317"/>
      <c r="CP120" s="317"/>
      <c r="CQ120" s="317"/>
      <c r="CR120" s="317"/>
      <c r="CS120" s="317"/>
      <c r="CT120" s="317"/>
      <c r="CU120" s="317"/>
      <c r="CV120" s="317"/>
      <c r="CW120" s="317"/>
      <c r="CX120" s="317"/>
      <c r="CY120" s="317"/>
      <c r="DC120" s="216">
        <v>1</v>
      </c>
    </row>
    <row r="121" spans="1:107" s="212" customFormat="1" ht="24" customHeight="1">
      <c r="A121" s="317"/>
      <c r="B121" s="187" t="str">
        <f t="shared" si="74"/>
        <v>►</v>
      </c>
      <c r="C121" s="133"/>
      <c r="D121" s="345"/>
      <c r="E121" s="345"/>
      <c r="F121" s="345"/>
      <c r="G121" s="345"/>
      <c r="H121" s="239" t="s">
        <v>5856</v>
      </c>
      <c r="I121" s="317"/>
      <c r="J121" s="187" t="str">
        <f t="shared" si="75"/>
        <v>►</v>
      </c>
      <c r="K121" s="133"/>
      <c r="L121" s="345"/>
      <c r="M121" s="345"/>
      <c r="N121" s="345"/>
      <c r="O121" s="345"/>
      <c r="P121" s="239" t="s">
        <v>5856</v>
      </c>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464">
        <f t="shared" ref="AS121:AX121" ca="1" si="76">CELL("largeur",AS121)</f>
        <v>11</v>
      </c>
      <c r="AT121" s="200">
        <f t="shared" ca="1" si="76"/>
        <v>11</v>
      </c>
      <c r="AU121" s="200">
        <f t="shared" ca="1" si="76"/>
        <v>11</v>
      </c>
      <c r="AV121" s="200">
        <f t="shared" ca="1" si="76"/>
        <v>11</v>
      </c>
      <c r="AW121" s="200">
        <f t="shared" ca="1" si="76"/>
        <v>12</v>
      </c>
      <c r="AX121" s="201">
        <f t="shared" ca="1" si="76"/>
        <v>40</v>
      </c>
      <c r="AY121" s="317"/>
      <c r="AZ121" s="39" t="s">
        <v>450</v>
      </c>
      <c r="BA121" s="29"/>
      <c r="BB121" s="19"/>
      <c r="BC121" s="19"/>
      <c r="BD121" s="19"/>
      <c r="BE121" s="19"/>
      <c r="BF121" s="19"/>
      <c r="BG121" s="19"/>
      <c r="BH121" s="19"/>
      <c r="BI121" s="19"/>
      <c r="BJ121" s="19"/>
      <c r="BK121" s="19"/>
      <c r="BL121" s="317"/>
      <c r="BM121"/>
      <c r="BN121"/>
      <c r="BO121"/>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J121" s="317"/>
      <c r="CK121" s="317"/>
      <c r="CL121" s="317"/>
      <c r="CM121" s="317"/>
      <c r="CN121" s="317"/>
      <c r="CO121" s="317"/>
      <c r="CP121" s="317"/>
      <c r="CQ121" s="317"/>
      <c r="CR121" s="317"/>
      <c r="CS121" s="317"/>
      <c r="CT121" s="317"/>
      <c r="CU121" s="317"/>
      <c r="CV121" s="317"/>
      <c r="CW121" s="317"/>
      <c r="CX121" s="317"/>
      <c r="CY121" s="317"/>
      <c r="DC121" s="216">
        <v>1</v>
      </c>
    </row>
    <row r="122" spans="1:107" s="212" customFormat="1" ht="24" customHeight="1">
      <c r="A122" s="317"/>
      <c r="B122" s="187" t="str">
        <f t="shared" si="74"/>
        <v>►</v>
      </c>
      <c r="C122" s="133"/>
      <c r="D122" s="345"/>
      <c r="E122" s="345"/>
      <c r="F122" s="345"/>
      <c r="G122" s="345"/>
      <c r="H122" s="239" t="s">
        <v>5857</v>
      </c>
      <c r="I122" s="317"/>
      <c r="J122" s="187" t="str">
        <f t="shared" si="75"/>
        <v>►</v>
      </c>
      <c r="K122" s="133"/>
      <c r="L122" s="345"/>
      <c r="M122" s="345"/>
      <c r="N122" s="345"/>
      <c r="O122" s="345"/>
      <c r="P122" s="239" t="s">
        <v>5857</v>
      </c>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464"/>
      <c r="AT122" s="200"/>
      <c r="AU122" s="200"/>
      <c r="AV122" s="200"/>
      <c r="AW122" s="200"/>
      <c r="AX122" s="201"/>
      <c r="AY122" s="317"/>
      <c r="AZ122" s="231" t="s">
        <v>451</v>
      </c>
      <c r="BA122" s="29"/>
      <c r="BB122" s="19"/>
      <c r="BC122" s="19"/>
      <c r="BD122" s="19"/>
      <c r="BE122" s="19"/>
      <c r="BF122" s="19"/>
      <c r="BG122" s="19"/>
      <c r="BH122" s="19"/>
      <c r="BI122" s="19"/>
      <c r="BJ122" s="19"/>
      <c r="BK122" s="19"/>
      <c r="BL122" s="317"/>
      <c r="BM122"/>
      <c r="BN122"/>
      <c r="BO122"/>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J122" s="317"/>
      <c r="CK122" s="317"/>
      <c r="CL122" s="317"/>
      <c r="CM122" s="317"/>
      <c r="CN122" s="317"/>
      <c r="CO122" s="317"/>
      <c r="CP122" s="317"/>
      <c r="CQ122" s="317"/>
      <c r="CR122" s="317"/>
      <c r="CS122" s="317"/>
      <c r="CT122" s="317"/>
      <c r="CU122" s="317"/>
      <c r="CV122" s="317"/>
      <c r="CW122" s="317"/>
      <c r="CX122" s="317"/>
      <c r="CY122" s="317"/>
      <c r="DC122" s="216">
        <v>1</v>
      </c>
    </row>
    <row r="123" spans="1:107" s="212" customFormat="1" ht="24" customHeight="1" thickBot="1">
      <c r="A123" s="317"/>
      <c r="B123" s="187" t="str">
        <f t="shared" si="74"/>
        <v>►</v>
      </c>
      <c r="C123" s="133"/>
      <c r="D123" s="345"/>
      <c r="E123" s="345"/>
      <c r="F123" s="345"/>
      <c r="G123" s="345"/>
      <c r="H123" s="239" t="s">
        <v>5858</v>
      </c>
      <c r="I123" s="317"/>
      <c r="J123" s="187" t="str">
        <f t="shared" si="75"/>
        <v>►</v>
      </c>
      <c r="K123" s="133"/>
      <c r="L123" s="345"/>
      <c r="M123" s="345"/>
      <c r="N123" s="345"/>
      <c r="O123" s="345"/>
      <c r="P123" s="239" t="s">
        <v>5858</v>
      </c>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465">
        <v>11</v>
      </c>
      <c r="AT123" s="209">
        <v>11</v>
      </c>
      <c r="AU123" s="209">
        <v>11</v>
      </c>
      <c r="AV123" s="209">
        <v>11</v>
      </c>
      <c r="AW123" s="209">
        <v>12</v>
      </c>
      <c r="AX123" s="210">
        <v>40</v>
      </c>
      <c r="AY123" s="317"/>
      <c r="AZ123" s="231" t="s">
        <v>454</v>
      </c>
      <c r="BA123" s="29"/>
      <c r="BB123" s="19"/>
      <c r="BC123" s="19"/>
      <c r="BD123" s="19"/>
      <c r="BE123" s="19"/>
      <c r="BF123" s="19"/>
      <c r="BG123" s="19"/>
      <c r="BH123" s="19"/>
      <c r="BI123" s="19"/>
      <c r="BJ123" s="19"/>
      <c r="BK123" s="19"/>
      <c r="BL123" s="317"/>
      <c r="BM123"/>
      <c r="BN123"/>
      <c r="BO123"/>
      <c r="BP123" s="317"/>
      <c r="BQ123" s="317"/>
      <c r="BR123" s="317"/>
      <c r="BS123" s="317"/>
      <c r="BT123" s="317"/>
      <c r="BU123" s="317"/>
      <c r="BV123" s="317"/>
      <c r="BW123" s="317"/>
      <c r="BX123" s="317"/>
      <c r="BY123" s="317"/>
      <c r="BZ123" s="317"/>
      <c r="CA123" s="317"/>
      <c r="CB123" s="317"/>
      <c r="CC123" s="317"/>
      <c r="CD123" s="317"/>
      <c r="CE123" s="317"/>
      <c r="CF123" s="317"/>
      <c r="CG123" s="317"/>
      <c r="CH123" s="317"/>
      <c r="CI123" s="317"/>
      <c r="CJ123" s="317"/>
      <c r="CK123" s="317"/>
      <c r="CL123" s="317"/>
      <c r="CM123" s="317"/>
      <c r="CN123" s="317"/>
      <c r="CO123" s="317"/>
      <c r="CP123" s="317"/>
      <c r="CQ123" s="317"/>
      <c r="CR123" s="317"/>
      <c r="CS123" s="317"/>
      <c r="CT123" s="317"/>
      <c r="CU123" s="317"/>
      <c r="CV123" s="317"/>
      <c r="CW123" s="317"/>
      <c r="CX123" s="317"/>
      <c r="CY123" s="317"/>
      <c r="DC123" s="216">
        <v>1</v>
      </c>
    </row>
    <row r="124" spans="1:107" s="212" customFormat="1" ht="24" customHeight="1">
      <c r="A124" s="317"/>
      <c r="B124" s="187" t="str">
        <f t="shared" si="74"/>
        <v>►</v>
      </c>
      <c r="C124" s="133"/>
      <c r="D124" s="345"/>
      <c r="E124" s="345"/>
      <c r="F124" s="345"/>
      <c r="G124" s="345"/>
      <c r="H124" s="239" t="s">
        <v>5859</v>
      </c>
      <c r="I124" s="317"/>
      <c r="J124" s="187" t="str">
        <f t="shared" si="75"/>
        <v>►</v>
      </c>
      <c r="K124" s="133"/>
      <c r="L124" s="345"/>
      <c r="M124" s="345"/>
      <c r="N124" s="345"/>
      <c r="O124" s="345"/>
      <c r="P124" s="239" t="s">
        <v>5859</v>
      </c>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Y124" s="317"/>
      <c r="AZ124" s="231" t="s">
        <v>457</v>
      </c>
      <c r="BA124" s="29"/>
      <c r="BB124" s="19"/>
      <c r="BC124" s="19"/>
      <c r="BD124" s="19"/>
      <c r="BE124" s="19"/>
      <c r="BF124" s="19"/>
      <c r="BG124" s="19"/>
      <c r="BH124" s="19"/>
      <c r="BI124" s="19"/>
      <c r="BJ124" s="19"/>
      <c r="BK124" s="19"/>
      <c r="BL124" s="317"/>
      <c r="BM124"/>
      <c r="BN124"/>
      <c r="BO124"/>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J124" s="317"/>
      <c r="CK124" s="317"/>
      <c r="CL124" s="317"/>
      <c r="CM124" s="317"/>
      <c r="CN124" s="317"/>
      <c r="CO124" s="317"/>
      <c r="CP124" s="317"/>
      <c r="CQ124" s="317"/>
      <c r="CR124" s="317"/>
      <c r="CS124" s="317"/>
      <c r="CT124" s="317"/>
      <c r="CU124" s="317"/>
      <c r="CV124" s="317"/>
      <c r="CW124" s="317"/>
      <c r="CX124" s="317"/>
      <c r="CY124" s="317"/>
      <c r="DC124" s="216">
        <v>1</v>
      </c>
    </row>
    <row r="125" spans="1:107" s="212" customFormat="1" ht="24" customHeight="1">
      <c r="A125" s="317"/>
      <c r="B125" s="187" t="str">
        <f t="shared" si="74"/>
        <v>►</v>
      </c>
      <c r="C125" s="133"/>
      <c r="D125" s="345"/>
      <c r="E125" s="345"/>
      <c r="F125" s="345"/>
      <c r="G125" s="345"/>
      <c r="H125" s="239"/>
      <c r="I125" s="317"/>
      <c r="J125" s="187" t="str">
        <f t="shared" si="75"/>
        <v>►</v>
      </c>
      <c r="K125" s="133"/>
      <c r="L125" s="345"/>
      <c r="M125" s="345"/>
      <c r="N125" s="345"/>
      <c r="O125" s="345"/>
      <c r="P125" s="239"/>
      <c r="Q125" s="317"/>
      <c r="R125" s="317"/>
      <c r="S125" s="142"/>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8"/>
      <c r="AQ125" s="317"/>
      <c r="AR125" s="317"/>
      <c r="AY125" s="317"/>
      <c r="AZ125" s="231" t="s">
        <v>458</v>
      </c>
      <c r="BA125" s="29"/>
      <c r="BB125" s="19"/>
      <c r="BC125" s="19"/>
      <c r="BD125" s="19"/>
      <c r="BE125" s="19"/>
      <c r="BF125" s="19"/>
      <c r="BG125" s="19"/>
      <c r="BH125" s="19"/>
      <c r="BI125" s="19"/>
      <c r="BJ125" s="19"/>
      <c r="BK125" s="19"/>
      <c r="BL125" s="317"/>
      <c r="BM125"/>
      <c r="BN125"/>
      <c r="BO125"/>
      <c r="BP125" s="317"/>
      <c r="BQ125" s="317"/>
      <c r="BR125" s="317"/>
      <c r="BS125" s="317"/>
      <c r="BT125" s="317"/>
      <c r="BU125" s="317"/>
      <c r="BV125" s="317"/>
      <c r="BW125" s="317"/>
      <c r="BX125" s="317"/>
      <c r="BY125" s="317"/>
      <c r="BZ125" s="317"/>
      <c r="CA125" s="317"/>
      <c r="CB125" s="317"/>
      <c r="CC125" s="317"/>
      <c r="CD125" s="317"/>
      <c r="CE125" s="317"/>
      <c r="CF125" s="317"/>
      <c r="CG125" s="317"/>
      <c r="CH125" s="317"/>
      <c r="CI125" s="317"/>
      <c r="CJ125" s="317"/>
      <c r="CK125" s="317"/>
      <c r="CL125" s="317"/>
      <c r="CM125" s="317"/>
      <c r="CN125" s="317"/>
      <c r="CO125" s="317"/>
      <c r="CP125" s="317"/>
      <c r="CQ125" s="317"/>
      <c r="CR125" s="317"/>
      <c r="CS125" s="317"/>
      <c r="CT125" s="317"/>
      <c r="CU125" s="317"/>
      <c r="CV125" s="317"/>
      <c r="CW125" s="317"/>
      <c r="CX125" s="317"/>
      <c r="CY125" s="317"/>
      <c r="DC125" s="216">
        <v>1</v>
      </c>
    </row>
    <row r="126" spans="1:107" s="212" customFormat="1" ht="24" customHeight="1">
      <c r="A126" s="317"/>
      <c r="B126" s="187" t="str">
        <f t="shared" si="74"/>
        <v>►</v>
      </c>
      <c r="C126" s="133"/>
      <c r="D126" s="345"/>
      <c r="E126" s="345"/>
      <c r="F126" s="345"/>
      <c r="G126" s="345"/>
      <c r="H126" s="239"/>
      <c r="I126" s="317"/>
      <c r="J126" s="187" t="str">
        <f t="shared" si="75"/>
        <v>►</v>
      </c>
      <c r="K126" s="133"/>
      <c r="L126" s="345"/>
      <c r="M126" s="345"/>
      <c r="N126" s="345"/>
      <c r="O126" s="345"/>
      <c r="P126" s="239"/>
      <c r="Q126" s="317"/>
      <c r="R126" s="317"/>
      <c r="S126" s="142"/>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8"/>
      <c r="AQ126" s="317"/>
      <c r="AR126" s="317"/>
      <c r="AY126" s="317"/>
      <c r="AZ126" s="3126" t="s">
        <v>461</v>
      </c>
      <c r="BA126" s="29"/>
      <c r="BB126" s="19"/>
      <c r="BC126" s="19"/>
      <c r="BD126" s="19"/>
      <c r="BE126" s="19"/>
      <c r="BF126" s="19"/>
      <c r="BG126" s="19"/>
      <c r="BH126" s="19"/>
      <c r="BI126" s="19"/>
      <c r="BJ126" s="19"/>
      <c r="BK126" s="19"/>
      <c r="BL126" s="317"/>
      <c r="BM126"/>
      <c r="BN126"/>
      <c r="BO126"/>
      <c r="BP126" s="317"/>
      <c r="BQ126" s="317"/>
      <c r="BR126" s="317"/>
      <c r="BS126" s="317"/>
      <c r="BT126" s="317"/>
      <c r="BU126" s="317"/>
      <c r="BV126" s="317"/>
      <c r="BW126" s="317"/>
      <c r="BX126" s="317"/>
      <c r="BY126" s="317"/>
      <c r="BZ126" s="317"/>
      <c r="CA126" s="317"/>
      <c r="CB126" s="317"/>
      <c r="CC126" s="317"/>
      <c r="CD126" s="317"/>
      <c r="CE126" s="317"/>
      <c r="CF126" s="317"/>
      <c r="CG126" s="317"/>
      <c r="CH126" s="317"/>
      <c r="CI126" s="317"/>
      <c r="CJ126" s="317"/>
      <c r="CK126" s="317"/>
      <c r="CL126" s="317"/>
      <c r="CM126" s="317"/>
      <c r="CN126" s="317"/>
      <c r="CO126" s="317"/>
      <c r="CP126" s="317"/>
      <c r="CQ126" s="317"/>
      <c r="CR126" s="317"/>
      <c r="CS126" s="317"/>
      <c r="CT126" s="317"/>
      <c r="CU126" s="317"/>
      <c r="CV126" s="317"/>
      <c r="CW126" s="317"/>
      <c r="CX126" s="317"/>
      <c r="CY126" s="317"/>
      <c r="DC126" s="216">
        <v>1</v>
      </c>
    </row>
    <row r="127" spans="1:107" s="212" customFormat="1" ht="24" customHeight="1">
      <c r="A127" s="317"/>
      <c r="B127" s="187" t="str">
        <f t="shared" si="74"/>
        <v>►</v>
      </c>
      <c r="C127" s="133"/>
      <c r="D127" s="345"/>
      <c r="E127" s="345"/>
      <c r="F127" s="345"/>
      <c r="G127" s="345"/>
      <c r="H127" s="239"/>
      <c r="I127" s="317"/>
      <c r="J127" s="187" t="str">
        <f t="shared" si="75"/>
        <v>►</v>
      </c>
      <c r="K127" s="133"/>
      <c r="L127" s="345"/>
      <c r="M127" s="345"/>
      <c r="N127" s="345"/>
      <c r="O127" s="345"/>
      <c r="P127" s="239"/>
      <c r="Q127" s="317"/>
      <c r="R127" s="317"/>
      <c r="S127" s="308" t="s">
        <v>1294</v>
      </c>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8"/>
      <c r="AQ127" s="317"/>
      <c r="AR127" s="317"/>
      <c r="AY127" s="317"/>
      <c r="AZ127" s="3126"/>
      <c r="BA127" s="29" t="s">
        <v>464</v>
      </c>
      <c r="BB127" s="19"/>
      <c r="BC127" s="19"/>
      <c r="BD127" s="19"/>
      <c r="BE127" s="19"/>
      <c r="BF127" s="19"/>
      <c r="BG127" s="19"/>
      <c r="BH127" s="19"/>
      <c r="BI127" s="19"/>
      <c r="BJ127" s="19"/>
      <c r="BK127" s="19"/>
      <c r="BL127" s="317"/>
      <c r="BM127"/>
      <c r="BN127"/>
      <c r="BO12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J127" s="317"/>
      <c r="CK127" s="317"/>
      <c r="CL127" s="317"/>
      <c r="CM127" s="317"/>
      <c r="CN127" s="317"/>
      <c r="CO127" s="317"/>
      <c r="CP127" s="317"/>
      <c r="CQ127" s="317"/>
      <c r="CR127" s="317"/>
      <c r="CS127" s="317"/>
      <c r="CT127" s="317"/>
      <c r="CU127" s="317"/>
      <c r="CV127" s="317"/>
      <c r="CW127" s="317"/>
      <c r="CX127" s="317"/>
      <c r="CY127" s="317"/>
      <c r="DC127" s="216">
        <v>1</v>
      </c>
    </row>
    <row r="128" spans="1:107" s="212" customFormat="1" ht="24" customHeight="1">
      <c r="A128" s="317"/>
      <c r="B128" s="187" t="str">
        <f t="shared" si="74"/>
        <v>►</v>
      </c>
      <c r="C128" s="133"/>
      <c r="D128" s="345"/>
      <c r="E128" s="345"/>
      <c r="F128" s="345"/>
      <c r="G128" s="345"/>
      <c r="H128" s="239"/>
      <c r="I128" s="317"/>
      <c r="J128" s="187" t="str">
        <f t="shared" si="75"/>
        <v>►</v>
      </c>
      <c r="K128" s="133"/>
      <c r="L128" s="345"/>
      <c r="M128" s="345"/>
      <c r="N128" s="345"/>
      <c r="O128" s="345"/>
      <c r="P128" s="239"/>
      <c r="Q128" s="317"/>
      <c r="R128" s="317"/>
      <c r="S128" s="309" t="s">
        <v>1295</v>
      </c>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8"/>
      <c r="AQ128" s="317"/>
      <c r="AR128" s="317"/>
      <c r="AY128" s="317"/>
      <c r="AZ128" s="231" t="s">
        <v>466</v>
      </c>
      <c r="BA128" s="29"/>
      <c r="BB128" s="19"/>
      <c r="BC128" s="19"/>
      <c r="BD128" s="19"/>
      <c r="BE128" s="19"/>
      <c r="BF128" s="19"/>
      <c r="BG128" s="19"/>
      <c r="BH128" s="19"/>
      <c r="BI128" s="19"/>
      <c r="BJ128" s="19"/>
      <c r="BK128" s="19"/>
      <c r="BL128" s="317"/>
      <c r="BM128"/>
      <c r="BN128"/>
      <c r="BO128"/>
      <c r="BP128" s="317"/>
      <c r="BQ128" s="317"/>
      <c r="BR128" s="317"/>
      <c r="BS128" s="317"/>
      <c r="BT128" s="317"/>
      <c r="BU128" s="317"/>
      <c r="BV128" s="317"/>
      <c r="BW128" s="317"/>
      <c r="BX128" s="317"/>
      <c r="BY128" s="317"/>
      <c r="BZ128" s="317"/>
      <c r="CA128" s="317"/>
      <c r="CB128" s="317"/>
      <c r="CC128" s="317"/>
      <c r="CD128" s="317"/>
      <c r="CE128" s="317"/>
      <c r="CF128" s="317"/>
      <c r="CG128" s="317"/>
      <c r="CH128" s="317"/>
      <c r="CI128" s="317"/>
      <c r="CJ128" s="317"/>
      <c r="CK128" s="317"/>
      <c r="CL128" s="317"/>
      <c r="CM128" s="317"/>
      <c r="CN128" s="317"/>
      <c r="CO128" s="317"/>
      <c r="CP128" s="317"/>
      <c r="CQ128" s="317"/>
      <c r="CR128" s="317"/>
      <c r="CS128" s="317"/>
      <c r="CT128" s="317"/>
      <c r="CU128" s="317"/>
      <c r="CV128" s="317"/>
      <c r="CW128" s="317"/>
      <c r="CX128" s="317"/>
      <c r="CY128" s="317"/>
      <c r="DC128" s="216">
        <v>1</v>
      </c>
    </row>
    <row r="129" spans="1:107" s="212" customFormat="1" ht="24" customHeight="1">
      <c r="A129" s="317"/>
      <c r="B129" s="3259" t="s">
        <v>43</v>
      </c>
      <c r="C129" s="3295" t="s">
        <v>1284</v>
      </c>
      <c r="D129" s="382"/>
      <c r="E129" s="382"/>
      <c r="F129" s="382"/>
      <c r="G129" s="382"/>
      <c r="H129" s="383"/>
      <c r="I129" s="317"/>
      <c r="J129" s="3270" t="s">
        <v>43</v>
      </c>
      <c r="K129" s="3295" t="s">
        <v>1284</v>
      </c>
      <c r="L129" s="382"/>
      <c r="M129" s="382"/>
      <c r="N129" s="382"/>
      <c r="O129" s="382"/>
      <c r="P129" s="383"/>
      <c r="Q129" s="317"/>
      <c r="R129" s="317"/>
      <c r="S129" s="3283" t="s">
        <v>5363</v>
      </c>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8"/>
      <c r="AQ129" s="317"/>
      <c r="AR129" s="317"/>
      <c r="AY129" s="317"/>
      <c r="AZ129" s="231" t="s">
        <v>468</v>
      </c>
      <c r="BA129" s="29"/>
      <c r="BB129" s="19"/>
      <c r="BC129" s="19"/>
      <c r="BD129" s="19"/>
      <c r="BE129" s="19"/>
      <c r="BF129" s="19"/>
      <c r="BG129" s="19"/>
      <c r="BH129" s="19"/>
      <c r="BI129" s="19"/>
      <c r="BJ129" s="19"/>
      <c r="BK129" s="19"/>
      <c r="BL129" s="317"/>
      <c r="BM129"/>
      <c r="BN129"/>
      <c r="BO129"/>
      <c r="BP129" s="317"/>
      <c r="BQ129" s="317"/>
      <c r="BR129" s="317"/>
      <c r="BS129" s="317"/>
      <c r="BT129" s="317"/>
      <c r="BU129" s="317"/>
      <c r="BV129" s="317"/>
      <c r="BW129" s="317"/>
      <c r="BX129" s="317"/>
      <c r="BY129" s="317"/>
      <c r="BZ129" s="317"/>
      <c r="CA129" s="317"/>
      <c r="CB129" s="317"/>
      <c r="CC129" s="317"/>
      <c r="CD129" s="317"/>
      <c r="CE129" s="317"/>
      <c r="CF129" s="317"/>
      <c r="CG129" s="317"/>
      <c r="CH129" s="317"/>
      <c r="CI129" s="317"/>
      <c r="CJ129" s="317"/>
      <c r="CK129" s="317"/>
      <c r="CL129" s="317"/>
      <c r="CM129" s="317"/>
      <c r="CN129" s="317"/>
      <c r="CO129" s="317"/>
      <c r="CP129" s="317"/>
      <c r="CQ129" s="317"/>
      <c r="CR129" s="317"/>
      <c r="CS129" s="317"/>
      <c r="CT129" s="317"/>
      <c r="CU129" s="317"/>
      <c r="CV129" s="317"/>
      <c r="CW129" s="317"/>
      <c r="CX129" s="317"/>
      <c r="CY129" s="317"/>
      <c r="DC129" s="216">
        <v>1</v>
      </c>
    </row>
    <row r="130" spans="1:107" s="212" customFormat="1" ht="24" customHeight="1">
      <c r="A130" s="317"/>
      <c r="B130" s="3259" t="s">
        <v>43</v>
      </c>
      <c r="C130" s="3294" t="s">
        <v>5374</v>
      </c>
      <c r="D130" s="384"/>
      <c r="E130" s="384"/>
      <c r="F130" s="384"/>
      <c r="G130" s="384"/>
      <c r="H130" s="385"/>
      <c r="I130" s="317"/>
      <c r="J130" s="3270" t="s">
        <v>43</v>
      </c>
      <c r="K130" s="3294" t="s">
        <v>5374</v>
      </c>
      <c r="L130" s="384"/>
      <c r="M130" s="384"/>
      <c r="N130" s="384"/>
      <c r="O130" s="384"/>
      <c r="P130" s="385"/>
      <c r="Q130" s="317"/>
      <c r="R130" s="317"/>
      <c r="S130" s="2832" t="s">
        <v>69</v>
      </c>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8"/>
      <c r="AQ130" s="317"/>
      <c r="AR130" s="317"/>
      <c r="AY130" s="317"/>
      <c r="AZ130" s="231" t="s">
        <v>471</v>
      </c>
      <c r="BA130" s="29"/>
      <c r="BB130" s="19"/>
      <c r="BC130" s="19"/>
      <c r="BD130" s="19"/>
      <c r="BE130" s="19"/>
      <c r="BF130" s="19"/>
      <c r="BG130" s="19"/>
      <c r="BH130" s="19"/>
      <c r="BI130" s="19"/>
      <c r="BJ130" s="19"/>
      <c r="BK130" s="19"/>
      <c r="BL130" s="317"/>
      <c r="BM130"/>
      <c r="BN130"/>
      <c r="BO130"/>
      <c r="BP130" s="317"/>
      <c r="BQ130" s="317"/>
      <c r="BR130" s="317"/>
      <c r="BS130" s="317"/>
      <c r="BT130" s="317"/>
      <c r="BU130" s="317"/>
      <c r="BV130" s="317"/>
      <c r="BW130" s="317"/>
      <c r="BX130" s="317"/>
      <c r="BY130" s="317"/>
      <c r="BZ130" s="317"/>
      <c r="CA130" s="317"/>
      <c r="CB130" s="317"/>
      <c r="CC130" s="317"/>
      <c r="CD130" s="317"/>
      <c r="CE130" s="317"/>
      <c r="CF130" s="317"/>
      <c r="CG130" s="317"/>
      <c r="CH130" s="317"/>
      <c r="CI130" s="317"/>
      <c r="CJ130" s="317"/>
      <c r="CK130" s="317"/>
      <c r="CL130" s="317"/>
      <c r="CM130" s="317"/>
      <c r="CN130" s="317"/>
      <c r="CO130" s="317"/>
      <c r="CP130" s="317"/>
      <c r="CQ130" s="317"/>
      <c r="CR130" s="317"/>
      <c r="CS130" s="317"/>
      <c r="CT130" s="317"/>
      <c r="CU130" s="317"/>
      <c r="CV130" s="317"/>
      <c r="CW130" s="317"/>
      <c r="CX130" s="317"/>
      <c r="CY130" s="317"/>
      <c r="DC130" s="216">
        <v>1</v>
      </c>
    </row>
    <row r="131" spans="1:107" s="212" customFormat="1" ht="24" customHeight="1">
      <c r="A131" s="317"/>
      <c r="B131" s="3259" t="s">
        <v>43</v>
      </c>
      <c r="C131" s="3298" t="s">
        <v>1269</v>
      </c>
      <c r="D131" s="3296"/>
      <c r="E131" s="3296"/>
      <c r="F131" s="3296"/>
      <c r="G131" s="3296"/>
      <c r="H131" s="3297" t="s">
        <v>28</v>
      </c>
      <c r="I131" s="317"/>
      <c r="J131" s="3270" t="s">
        <v>43</v>
      </c>
      <c r="K131" s="3298" t="s">
        <v>1269</v>
      </c>
      <c r="L131" s="3296"/>
      <c r="M131" s="3296"/>
      <c r="N131" s="3296"/>
      <c r="O131" s="3296"/>
      <c r="P131" s="3297" t="s">
        <v>28</v>
      </c>
      <c r="Q131" s="317"/>
      <c r="R131" s="317"/>
      <c r="S131" s="2833" t="s">
        <v>377</v>
      </c>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8"/>
      <c r="AQ131" s="317"/>
      <c r="AR131" s="317"/>
      <c r="AY131" s="317"/>
      <c r="AZ131" s="231"/>
      <c r="BA131" s="29"/>
      <c r="BB131" s="19"/>
      <c r="BC131" s="19"/>
      <c r="BD131" s="19"/>
      <c r="BE131" s="19"/>
      <c r="BF131" s="19"/>
      <c r="BG131" s="19"/>
      <c r="BH131" s="19"/>
      <c r="BI131" s="19"/>
      <c r="BJ131" s="19"/>
      <c r="BK131" s="19"/>
      <c r="BL131" s="317"/>
      <c r="BM131"/>
      <c r="BN131"/>
      <c r="BO131"/>
      <c r="BP131" s="317"/>
      <c r="BQ131" s="317"/>
      <c r="BR131" s="317"/>
      <c r="BS131" s="317"/>
      <c r="BT131" s="317"/>
      <c r="BU131" s="317"/>
      <c r="BV131" s="317"/>
      <c r="BW131" s="317"/>
      <c r="BX131" s="317"/>
      <c r="BY131" s="317"/>
      <c r="BZ131" s="317"/>
      <c r="CA131" s="317"/>
      <c r="CB131" s="317"/>
      <c r="CC131" s="317"/>
      <c r="CD131" s="317"/>
      <c r="CE131" s="317"/>
      <c r="CF131" s="317"/>
      <c r="CG131" s="317"/>
      <c r="CH131" s="317"/>
      <c r="CI131" s="317"/>
      <c r="CJ131" s="317"/>
      <c r="CK131" s="317"/>
      <c r="CL131" s="317"/>
      <c r="CM131" s="317"/>
      <c r="CN131" s="317"/>
      <c r="CO131" s="317"/>
      <c r="CP131" s="317"/>
      <c r="CQ131" s="317"/>
      <c r="CR131" s="317"/>
      <c r="CS131" s="317"/>
      <c r="CT131" s="317"/>
      <c r="CU131" s="317"/>
      <c r="CV131" s="317"/>
      <c r="CW131" s="317"/>
      <c r="CX131" s="317"/>
      <c r="CY131" s="317"/>
      <c r="DC131" s="216">
        <v>1</v>
      </c>
    </row>
    <row r="132" spans="1:107" s="212" customFormat="1" ht="24" customHeight="1" thickBot="1">
      <c r="A132" s="317"/>
      <c r="B132" s="3260" t="s">
        <v>43</v>
      </c>
      <c r="C132" s="292">
        <f ca="1">CELL("largeur",C132)</f>
        <v>13</v>
      </c>
      <c r="D132" s="292">
        <f t="shared" ref="D132:H132" ca="1" si="77">CELL("largeur",D132)</f>
        <v>11</v>
      </c>
      <c r="E132" s="292">
        <f t="shared" ca="1" si="77"/>
        <v>11</v>
      </c>
      <c r="F132" s="292">
        <f t="shared" ca="1" si="77"/>
        <v>11</v>
      </c>
      <c r="G132" s="292">
        <f t="shared" ca="1" si="77"/>
        <v>12</v>
      </c>
      <c r="H132" s="293">
        <f t="shared" ca="1" si="77"/>
        <v>40</v>
      </c>
      <c r="I132" s="317"/>
      <c r="J132" s="3271" t="s">
        <v>43</v>
      </c>
      <c r="K132" s="292">
        <f ca="1">CELL("largeur",K132)</f>
        <v>13</v>
      </c>
      <c r="L132" s="292">
        <f t="shared" ref="L132:P132" ca="1" si="78">CELL("largeur",L132)</f>
        <v>11</v>
      </c>
      <c r="M132" s="292">
        <f t="shared" ca="1" si="78"/>
        <v>11</v>
      </c>
      <c r="N132" s="292">
        <f t="shared" ca="1" si="78"/>
        <v>11</v>
      </c>
      <c r="O132" s="292">
        <f t="shared" ca="1" si="78"/>
        <v>12</v>
      </c>
      <c r="P132" s="293">
        <f t="shared" ca="1" si="78"/>
        <v>40</v>
      </c>
      <c r="Q132" s="317"/>
      <c r="R132" s="317"/>
      <c r="S132" s="3092" t="s">
        <v>68</v>
      </c>
      <c r="T132" s="317"/>
      <c r="AD132" s="317"/>
      <c r="AN132" s="317"/>
      <c r="AO132" s="317"/>
      <c r="AP132" s="318"/>
      <c r="AQ132" s="317"/>
      <c r="AR132" s="317"/>
      <c r="AY132" s="317"/>
      <c r="AZ132" s="231" t="s">
        <v>474</v>
      </c>
      <c r="BA132" s="29"/>
      <c r="BB132" s="19"/>
      <c r="BC132" s="19"/>
      <c r="BD132" s="19"/>
      <c r="BE132" s="19"/>
      <c r="BF132" s="19"/>
      <c r="BG132" s="19"/>
      <c r="BH132" s="19"/>
      <c r="BI132" s="19"/>
      <c r="BJ132" s="19"/>
      <c r="BK132" s="19"/>
      <c r="BL132" s="317"/>
      <c r="BM132"/>
      <c r="BN132"/>
      <c r="BO132"/>
      <c r="BP132" s="317"/>
      <c r="BQ132" s="317"/>
      <c r="BR132" s="317"/>
      <c r="BS132" s="317"/>
      <c r="BT132" s="317"/>
      <c r="BU132" s="317"/>
      <c r="BV132" s="317"/>
      <c r="BW132" s="317"/>
      <c r="BX132" s="317"/>
      <c r="BY132" s="317"/>
      <c r="BZ132" s="317"/>
      <c r="CA132" s="317"/>
      <c r="CB132" s="317"/>
      <c r="CC132" s="317"/>
      <c r="CD132" s="317"/>
      <c r="CE132" s="317"/>
      <c r="CF132" s="317"/>
      <c r="CG132" s="317"/>
      <c r="CH132" s="317"/>
      <c r="CI132" s="317"/>
      <c r="CJ132" s="317"/>
      <c r="CK132" s="317"/>
      <c r="CL132" s="317"/>
      <c r="CM132" s="317"/>
      <c r="CN132" s="317"/>
      <c r="CO132" s="317"/>
      <c r="CP132" s="317"/>
      <c r="CQ132" s="317"/>
      <c r="CR132" s="317"/>
      <c r="CS132" s="317"/>
      <c r="CT132" s="317"/>
      <c r="CU132" s="317"/>
      <c r="CV132" s="317"/>
      <c r="CW132" s="317"/>
      <c r="CX132" s="317"/>
      <c r="CY132" s="317"/>
      <c r="DC132" s="216">
        <v>1</v>
      </c>
    </row>
    <row r="133" spans="1:107" s="212" customFormat="1" ht="24" customHeight="1" thickBot="1">
      <c r="A133" s="317"/>
      <c r="B133" s="3320" t="s">
        <v>43</v>
      </c>
      <c r="C133" s="317"/>
      <c r="D133" s="317"/>
      <c r="E133" s="317"/>
      <c r="F133" s="317"/>
      <c r="G133" s="317"/>
      <c r="H133" s="317"/>
      <c r="I133" s="317"/>
      <c r="J133" s="3320" t="s">
        <v>43</v>
      </c>
      <c r="K133" s="317"/>
      <c r="L133" s="317"/>
      <c r="M133" s="317"/>
      <c r="N133" s="317"/>
      <c r="O133" s="317"/>
      <c r="P133" s="317"/>
      <c r="Q133" s="317"/>
      <c r="R133" s="317"/>
      <c r="S133" s="2834" t="s">
        <v>70</v>
      </c>
      <c r="T133" s="317"/>
      <c r="AD133" s="317"/>
      <c r="AN133" s="317"/>
      <c r="AO133" s="317"/>
      <c r="AP133" s="318"/>
      <c r="AQ133" s="317"/>
      <c r="AR133" s="317"/>
      <c r="AY133" s="317"/>
      <c r="AZ133" s="231" t="s">
        <v>476</v>
      </c>
      <c r="BA133" s="29"/>
      <c r="BB133" s="19"/>
      <c r="BC133" s="19"/>
      <c r="BD133" s="19"/>
      <c r="BE133" s="19"/>
      <c r="BF133" s="19"/>
      <c r="BG133" s="19"/>
      <c r="BH133" s="19"/>
      <c r="BI133" s="19"/>
      <c r="BJ133" s="19"/>
      <c r="BK133" s="19"/>
      <c r="BL133" s="317"/>
      <c r="BM133"/>
      <c r="BN133"/>
      <c r="BO133"/>
      <c r="BP133" s="317"/>
      <c r="BQ133" s="317"/>
      <c r="BR133" s="317"/>
      <c r="BS133" s="317"/>
      <c r="BT133" s="317"/>
      <c r="BU133" s="317"/>
      <c r="BV133" s="317"/>
      <c r="BW133" s="317"/>
      <c r="BX133" s="317"/>
      <c r="BY133" s="317"/>
      <c r="BZ133" s="317"/>
      <c r="CA133" s="317"/>
      <c r="CB133" s="317"/>
      <c r="CC133" s="317"/>
      <c r="CD133" s="317"/>
      <c r="CE133" s="317"/>
      <c r="CF133" s="317"/>
      <c r="CG133" s="317"/>
      <c r="CH133" s="317"/>
      <c r="CI133" s="317"/>
      <c r="CJ133" s="317"/>
      <c r="CK133" s="317"/>
      <c r="CL133" s="317"/>
      <c r="CM133" s="317"/>
      <c r="CN133" s="317"/>
      <c r="CO133" s="317"/>
      <c r="CP133" s="317"/>
      <c r="CQ133" s="317"/>
      <c r="CR133" s="317"/>
      <c r="CS133" s="317"/>
      <c r="CT133" s="317"/>
      <c r="CU133" s="317"/>
      <c r="CV133" s="317"/>
      <c r="CW133" s="317"/>
      <c r="CX133" s="317"/>
      <c r="CY133" s="317"/>
      <c r="DC133" s="216">
        <v>1</v>
      </c>
    </row>
    <row r="134" spans="1:107" s="212" customFormat="1" ht="24" customHeight="1">
      <c r="A134" s="317"/>
      <c r="B134" s="176" t="s">
        <v>43</v>
      </c>
      <c r="C134" s="3815" t="s">
        <v>1046</v>
      </c>
      <c r="D134" s="3815"/>
      <c r="E134" s="3864" t="s">
        <v>5871</v>
      </c>
      <c r="F134" s="3864"/>
      <c r="G134" s="3864"/>
      <c r="H134" s="3865"/>
      <c r="I134" s="317"/>
      <c r="J134" s="176" t="s">
        <v>43</v>
      </c>
      <c r="K134" s="3815" t="s">
        <v>1046</v>
      </c>
      <c r="L134" s="3815"/>
      <c r="M134" s="3867" t="s">
        <v>5872</v>
      </c>
      <c r="N134" s="3867"/>
      <c r="O134" s="3867"/>
      <c r="P134" s="3868"/>
      <c r="Q134" s="317"/>
      <c r="R134" s="317"/>
      <c r="S134" s="2834" t="s">
        <v>77</v>
      </c>
      <c r="T134" s="317"/>
      <c r="AD134" s="317"/>
      <c r="AN134" s="317"/>
      <c r="AO134" s="317"/>
      <c r="AP134" s="318"/>
      <c r="AQ134" s="317"/>
      <c r="AR134" s="317"/>
      <c r="AY134" s="317"/>
      <c r="AZ134" s="231" t="s">
        <v>479</v>
      </c>
      <c r="BA134" s="29"/>
      <c r="BB134" s="19"/>
      <c r="BC134" s="19"/>
      <c r="BD134" s="19"/>
      <c r="BE134" s="19"/>
      <c r="BF134" s="19"/>
      <c r="BG134" s="19"/>
      <c r="BH134" s="19"/>
      <c r="BI134" s="19"/>
      <c r="BJ134" s="19"/>
      <c r="BK134" s="19"/>
      <c r="BL134" s="317"/>
      <c r="BM134"/>
      <c r="BN134"/>
      <c r="BO134"/>
      <c r="BP134" s="317"/>
      <c r="BQ134" s="317"/>
      <c r="BR134" s="317"/>
      <c r="BS134" s="317"/>
      <c r="BT134" s="317"/>
      <c r="BU134" s="317"/>
      <c r="BV134" s="317"/>
      <c r="BW134" s="317"/>
      <c r="BX134" s="317"/>
      <c r="BY134" s="317"/>
      <c r="BZ134" s="317"/>
      <c r="CA134" s="317"/>
      <c r="CB134" s="317"/>
      <c r="CC134" s="317"/>
      <c r="CD134" s="317"/>
      <c r="CE134" s="317"/>
      <c r="CF134" s="317"/>
      <c r="CG134" s="317"/>
      <c r="CH134" s="317"/>
      <c r="CI134" s="317"/>
      <c r="CJ134" s="317"/>
      <c r="CK134" s="317"/>
      <c r="CL134" s="317"/>
      <c r="CM134" s="317"/>
      <c r="CN134" s="317"/>
      <c r="CO134" s="317"/>
      <c r="CP134" s="317"/>
      <c r="CQ134" s="317"/>
      <c r="CR134" s="317"/>
      <c r="CS134" s="317"/>
      <c r="CT134" s="317"/>
      <c r="CU134" s="317"/>
      <c r="CV134" s="317"/>
      <c r="CW134" s="317"/>
      <c r="CX134" s="317"/>
      <c r="CY134" s="317"/>
      <c r="DC134" s="216">
        <v>1</v>
      </c>
    </row>
    <row r="135" spans="1:107" s="212" customFormat="1" ht="24" customHeight="1">
      <c r="A135" s="317"/>
      <c r="B135" s="3272" t="s">
        <v>43</v>
      </c>
      <c r="C135" s="3691" t="s">
        <v>5360</v>
      </c>
      <c r="D135" s="3691"/>
      <c r="E135" s="3762"/>
      <c r="F135" s="3762"/>
      <c r="G135" s="3762"/>
      <c r="H135" s="3866"/>
      <c r="I135" s="317"/>
      <c r="J135" s="3274" t="s">
        <v>43</v>
      </c>
      <c r="K135" s="3691" t="s">
        <v>5360</v>
      </c>
      <c r="L135" s="3691"/>
      <c r="M135" s="3869"/>
      <c r="N135" s="3869"/>
      <c r="O135" s="3869"/>
      <c r="P135" s="3870"/>
      <c r="Q135" s="317"/>
      <c r="R135" s="317"/>
      <c r="S135" s="2834" t="s">
        <v>78</v>
      </c>
      <c r="T135" s="317"/>
      <c r="AD135" s="317"/>
      <c r="AN135" s="317"/>
      <c r="AO135" s="317"/>
      <c r="AP135" s="318"/>
      <c r="AQ135" s="317"/>
      <c r="AR135" s="317"/>
      <c r="AY135" s="317"/>
      <c r="AZ135" s="19"/>
      <c r="BA135" s="19"/>
      <c r="BB135" s="19"/>
      <c r="BC135" s="19"/>
      <c r="BD135" s="19"/>
      <c r="BE135" s="19"/>
      <c r="BF135" s="19"/>
      <c r="BG135" s="19"/>
      <c r="BH135" s="19"/>
      <c r="BI135" s="19"/>
      <c r="BJ135" s="19"/>
      <c r="BK135" s="19"/>
      <c r="BL135" s="317"/>
      <c r="BM135"/>
      <c r="BN135"/>
      <c r="BO135"/>
      <c r="BP135" s="317"/>
      <c r="BQ135" s="317"/>
      <c r="BR135" s="317"/>
      <c r="BS135" s="317"/>
      <c r="BT135" s="317"/>
      <c r="BU135" s="317"/>
      <c r="BV135" s="317"/>
      <c r="BW135" s="317"/>
      <c r="BX135" s="317"/>
      <c r="BY135" s="317"/>
      <c r="BZ135" s="317"/>
      <c r="CA135" s="317"/>
      <c r="CB135" s="317"/>
      <c r="CC135" s="317"/>
      <c r="CD135" s="317"/>
      <c r="CE135" s="317"/>
      <c r="CF135" s="317"/>
      <c r="CG135" s="317"/>
      <c r="CH135" s="317"/>
      <c r="CI135" s="317"/>
      <c r="CJ135" s="317"/>
      <c r="CK135" s="317"/>
      <c r="CL135" s="317"/>
      <c r="CM135" s="317"/>
      <c r="CN135" s="317"/>
      <c r="CO135" s="317"/>
      <c r="CP135" s="317"/>
      <c r="CQ135" s="317"/>
      <c r="CR135" s="317"/>
      <c r="CS135" s="317"/>
      <c r="CT135" s="317"/>
      <c r="CU135" s="317"/>
      <c r="CV135" s="317"/>
      <c r="CW135" s="317"/>
      <c r="CX135" s="317"/>
      <c r="CY135" s="317"/>
      <c r="DC135" s="216">
        <v>1</v>
      </c>
    </row>
    <row r="136" spans="1:107" s="212" customFormat="1" ht="24" customHeight="1">
      <c r="A136" s="317"/>
      <c r="B136" s="3272" t="s">
        <v>43</v>
      </c>
      <c r="C136" s="3813" t="s">
        <v>5883</v>
      </c>
      <c r="D136" s="3813"/>
      <c r="E136" s="321" t="s">
        <v>827</v>
      </c>
      <c r="F136" s="3109" t="s">
        <v>828</v>
      </c>
      <c r="G136" s="322"/>
      <c r="H136" s="323"/>
      <c r="I136" s="317"/>
      <c r="J136" s="3274" t="s">
        <v>43</v>
      </c>
      <c r="K136" s="3813" t="s">
        <v>5883</v>
      </c>
      <c r="L136" s="3813"/>
      <c r="M136" s="321" t="s">
        <v>827</v>
      </c>
      <c r="N136" s="3109" t="s">
        <v>828</v>
      </c>
      <c r="O136" s="322"/>
      <c r="P136" s="323"/>
      <c r="Q136" s="317"/>
      <c r="R136" s="317"/>
      <c r="S136" s="2834" t="s">
        <v>79</v>
      </c>
      <c r="T136" s="317"/>
      <c r="AD136" s="317"/>
      <c r="AN136" s="317"/>
      <c r="AO136" s="317"/>
      <c r="AP136" s="318"/>
      <c r="AQ136" s="317"/>
      <c r="AR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c r="BU136" s="317"/>
      <c r="BV136" s="317"/>
      <c r="BW136" s="317"/>
      <c r="BX136" s="317"/>
      <c r="BY136" s="317"/>
      <c r="BZ136" s="317"/>
      <c r="CA136" s="317"/>
      <c r="CB136" s="317"/>
      <c r="CC136" s="317"/>
      <c r="CD136" s="317"/>
      <c r="CE136" s="317"/>
      <c r="CF136" s="317"/>
      <c r="CG136" s="317"/>
      <c r="CH136" s="317"/>
      <c r="CI136" s="317"/>
      <c r="CJ136" s="317"/>
      <c r="CK136" s="317"/>
      <c r="CL136" s="317"/>
      <c r="CM136" s="317"/>
      <c r="CN136" s="317"/>
      <c r="CO136" s="317"/>
      <c r="CP136" s="317"/>
      <c r="CQ136" s="317"/>
      <c r="CR136" s="317"/>
      <c r="CS136" s="317"/>
      <c r="CT136" s="317"/>
      <c r="CU136" s="317"/>
      <c r="CV136" s="317"/>
      <c r="CW136" s="317"/>
      <c r="CX136" s="317"/>
      <c r="CY136" s="317"/>
      <c r="DC136" s="216">
        <v>1</v>
      </c>
    </row>
    <row r="137" spans="1:107" s="212" customFormat="1" ht="24" customHeight="1">
      <c r="A137" s="317"/>
      <c r="B137" s="3272" t="s">
        <v>43</v>
      </c>
      <c r="C137" s="3093">
        <v>1</v>
      </c>
      <c r="D137" s="499" t="s">
        <v>751</v>
      </c>
      <c r="E137" s="3094">
        <v>120</v>
      </c>
      <c r="F137" s="2834" t="s">
        <v>79</v>
      </c>
      <c r="G137" s="218" t="s">
        <v>5813</v>
      </c>
      <c r="H137" s="3136"/>
      <c r="I137" s="317"/>
      <c r="J137" s="3274" t="s">
        <v>43</v>
      </c>
      <c r="K137" s="3093">
        <v>1</v>
      </c>
      <c r="L137" s="499" t="s">
        <v>751</v>
      </c>
      <c r="M137" s="3094">
        <v>120</v>
      </c>
      <c r="N137" s="2834" t="s">
        <v>79</v>
      </c>
      <c r="O137" s="218" t="s">
        <v>5813</v>
      </c>
      <c r="P137" s="3136"/>
      <c r="Q137" s="317"/>
      <c r="R137" s="317"/>
      <c r="S137" s="197" t="s">
        <v>731</v>
      </c>
      <c r="T137" s="317"/>
      <c r="AD137" s="317"/>
      <c r="AN137" s="317"/>
      <c r="AO137" s="317"/>
      <c r="AP137" s="318"/>
      <c r="AQ137" s="317"/>
      <c r="AR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J137" s="317"/>
      <c r="CK137" s="317"/>
      <c r="CL137" s="317"/>
      <c r="CM137" s="317"/>
      <c r="CN137" s="317"/>
      <c r="CO137" s="317"/>
      <c r="CP137" s="317"/>
      <c r="CQ137" s="317"/>
      <c r="CR137" s="317"/>
      <c r="CS137" s="317"/>
      <c r="CT137" s="317"/>
      <c r="CU137" s="317"/>
      <c r="CV137" s="317"/>
      <c r="CW137" s="317"/>
      <c r="CX137" s="317"/>
      <c r="CY137" s="317"/>
      <c r="DC137" s="216">
        <v>1</v>
      </c>
    </row>
    <row r="138" spans="1:107" s="212" customFormat="1" ht="24" customHeight="1">
      <c r="A138" s="317"/>
      <c r="B138" s="3272" t="s">
        <v>43</v>
      </c>
      <c r="C138" s="504" t="s">
        <v>1882</v>
      </c>
      <c r="D138" s="352" t="s">
        <v>305</v>
      </c>
      <c r="E138" s="504" t="s">
        <v>1883</v>
      </c>
      <c r="F138" s="352" t="s">
        <v>305</v>
      </c>
      <c r="G138" s="3279" t="s">
        <v>1028</v>
      </c>
      <c r="H138" s="3281">
        <f>Y74</f>
        <v>0</v>
      </c>
      <c r="I138" s="317"/>
      <c r="J138" s="3274" t="s">
        <v>43</v>
      </c>
      <c r="K138" s="504" t="s">
        <v>1882</v>
      </c>
      <c r="L138" s="352" t="s">
        <v>305</v>
      </c>
      <c r="M138" s="504" t="s">
        <v>1883</v>
      </c>
      <c r="N138" s="352" t="s">
        <v>305</v>
      </c>
      <c r="O138" s="3279" t="s">
        <v>1028</v>
      </c>
      <c r="P138" s="3281">
        <f>AI74</f>
        <v>0</v>
      </c>
      <c r="Q138" s="317"/>
      <c r="R138" s="317"/>
      <c r="S138" s="198" t="s">
        <v>730</v>
      </c>
      <c r="T138" s="317"/>
      <c r="AD138" s="317"/>
      <c r="AN138" s="317"/>
      <c r="AO138" s="317"/>
      <c r="AP138" s="318"/>
      <c r="AQ138" s="317"/>
      <c r="AR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J138" s="317"/>
      <c r="CK138" s="317"/>
      <c r="CL138" s="317"/>
      <c r="CM138" s="317"/>
      <c r="CN138" s="317"/>
      <c r="CO138" s="317"/>
      <c r="CP138" s="317"/>
      <c r="CQ138" s="317"/>
      <c r="CR138" s="317"/>
      <c r="CS138" s="317"/>
      <c r="CT138" s="317"/>
      <c r="CU138" s="317"/>
      <c r="CV138" s="317"/>
      <c r="CW138" s="317"/>
      <c r="CX138" s="317"/>
      <c r="CY138" s="317"/>
      <c r="DC138" s="216">
        <v>1</v>
      </c>
    </row>
    <row r="139" spans="1:107" ht="24" customHeight="1">
      <c r="B139" s="3272" t="s">
        <v>43</v>
      </c>
      <c r="C139" s="3282" t="s">
        <v>5362</v>
      </c>
      <c r="D139" s="3283" t="s">
        <v>5363</v>
      </c>
      <c r="E139" s="3282" t="s">
        <v>5364</v>
      </c>
      <c r="F139" s="3280" t="s">
        <v>5365</v>
      </c>
      <c r="G139" s="3280" t="s">
        <v>5366</v>
      </c>
      <c r="H139" s="3284" t="s">
        <v>1297</v>
      </c>
      <c r="J139" s="3274" t="s">
        <v>43</v>
      </c>
      <c r="K139" s="3282" t="s">
        <v>5362</v>
      </c>
      <c r="L139" s="3283" t="s">
        <v>5363</v>
      </c>
      <c r="M139" s="3282" t="s">
        <v>5364</v>
      </c>
      <c r="N139" s="3280" t="s">
        <v>5365</v>
      </c>
      <c r="O139" s="3280" t="s">
        <v>5366</v>
      </c>
      <c r="P139" s="3284" t="s">
        <v>1297</v>
      </c>
      <c r="S139" s="196" t="s">
        <v>90</v>
      </c>
      <c r="T139" s="317"/>
      <c r="AP139" s="317"/>
      <c r="AS139" s="317"/>
      <c r="AT139" s="317"/>
      <c r="AU139" s="317"/>
      <c r="AV139" s="317"/>
      <c r="BM139" s="317"/>
      <c r="BN139" s="317"/>
      <c r="BO139" s="317"/>
      <c r="CY139" s="317"/>
      <c r="DC139" s="216">
        <v>1</v>
      </c>
    </row>
    <row r="140" spans="1:107" ht="24" customHeight="1">
      <c r="B140" s="3367" t="str">
        <f>IF(H140&lt;&gt;"","A","►")</f>
        <v>►</v>
      </c>
      <c r="C140" s="280"/>
      <c r="D140" s="3102"/>
      <c r="E140" s="453"/>
      <c r="F140" s="3137"/>
      <c r="G140" s="3100">
        <v>1</v>
      </c>
      <c r="H140" s="3110"/>
      <c r="J140" s="3367" t="str">
        <f>IF(P140&lt;&gt;"","A","►")</f>
        <v>►</v>
      </c>
      <c r="K140" s="280"/>
      <c r="L140" s="3102"/>
      <c r="M140" s="453"/>
      <c r="N140" s="3137"/>
      <c r="O140" s="3100">
        <v>1</v>
      </c>
      <c r="P140" s="3110"/>
      <c r="S140" s="196" t="s">
        <v>91</v>
      </c>
      <c r="T140" s="317"/>
      <c r="AP140" s="317"/>
      <c r="BM140" s="317"/>
      <c r="BN140" s="317"/>
      <c r="BO140" s="317"/>
      <c r="CY140" s="317"/>
      <c r="DC140" s="216">
        <v>1</v>
      </c>
    </row>
    <row r="141" spans="1:107" ht="24" customHeight="1">
      <c r="B141" s="3367" t="str">
        <f t="shared" ref="B141:B146" si="79">IF(H141&lt;&gt;"","A","►")</f>
        <v>►</v>
      </c>
      <c r="C141" s="280"/>
      <c r="D141" s="3102"/>
      <c r="E141" s="453"/>
      <c r="F141" s="3138"/>
      <c r="G141" s="3100">
        <v>1</v>
      </c>
      <c r="H141" s="3111"/>
      <c r="J141" s="3367" t="str">
        <f t="shared" ref="J141:J146" si="80">IF(P141&lt;&gt;"","A","►")</f>
        <v>►</v>
      </c>
      <c r="K141" s="280"/>
      <c r="L141" s="3102"/>
      <c r="M141" s="453"/>
      <c r="N141" s="3138"/>
      <c r="O141" s="3100">
        <v>1</v>
      </c>
      <c r="P141" s="3111"/>
      <c r="S141" s="305" t="s">
        <v>1280</v>
      </c>
      <c r="T141" s="317"/>
      <c r="AP141" s="317"/>
      <c r="BM141" s="317"/>
      <c r="BN141" s="317"/>
      <c r="BO141" s="317"/>
      <c r="CY141" s="317"/>
      <c r="DC141" s="216">
        <v>1</v>
      </c>
    </row>
    <row r="142" spans="1:107" ht="24" customHeight="1">
      <c r="B142" s="3367" t="str">
        <f t="shared" si="79"/>
        <v>►</v>
      </c>
      <c r="C142" s="280"/>
      <c r="D142" s="3102"/>
      <c r="E142" s="453"/>
      <c r="F142" s="3138"/>
      <c r="G142" s="3100">
        <v>1</v>
      </c>
      <c r="H142" s="3110"/>
      <c r="J142" s="3367" t="str">
        <f t="shared" si="80"/>
        <v>►</v>
      </c>
      <c r="K142" s="280"/>
      <c r="L142" s="3102"/>
      <c r="M142" s="453"/>
      <c r="N142" s="3138"/>
      <c r="O142" s="3100">
        <v>1</v>
      </c>
      <c r="P142" s="3110"/>
      <c r="S142" s="300" t="s">
        <v>1286</v>
      </c>
      <c r="T142" s="317"/>
      <c r="AP142" s="317"/>
      <c r="BM142" s="317"/>
      <c r="BN142" s="317"/>
      <c r="BO142" s="317"/>
      <c r="CY142" s="317"/>
      <c r="DC142" s="216">
        <v>1</v>
      </c>
    </row>
    <row r="143" spans="1:107" ht="24" customHeight="1">
      <c r="B143" s="3367" t="str">
        <f t="shared" si="79"/>
        <v>►</v>
      </c>
      <c r="C143" s="3365"/>
      <c r="D143" s="3102"/>
      <c r="E143" s="453"/>
      <c r="F143" s="3138"/>
      <c r="G143" s="3100">
        <v>1</v>
      </c>
      <c r="H143" s="3112"/>
      <c r="J143" s="3367" t="str">
        <f t="shared" si="80"/>
        <v>►</v>
      </c>
      <c r="K143" s="3365"/>
      <c r="L143" s="3102"/>
      <c r="M143" s="453"/>
      <c r="N143" s="3138"/>
      <c r="O143" s="3100">
        <v>1</v>
      </c>
      <c r="P143" s="3112"/>
      <c r="S143" s="300" t="s">
        <v>1291</v>
      </c>
      <c r="T143" s="317"/>
      <c r="AP143" s="317"/>
      <c r="BM143" s="317"/>
      <c r="BN143" s="317"/>
      <c r="BO143" s="317"/>
      <c r="CY143" s="317"/>
      <c r="DC143" s="216">
        <v>1</v>
      </c>
    </row>
    <row r="144" spans="1:107" ht="24" customHeight="1">
      <c r="B144" s="3367" t="str">
        <f t="shared" si="79"/>
        <v>►</v>
      </c>
      <c r="C144" s="3365"/>
      <c r="D144" s="3102"/>
      <c r="E144" s="453"/>
      <c r="F144" s="3138"/>
      <c r="G144" s="3100">
        <v>1</v>
      </c>
      <c r="H144" s="3112"/>
      <c r="J144" s="3367" t="str">
        <f t="shared" si="80"/>
        <v>►</v>
      </c>
      <c r="K144" s="3365"/>
      <c r="L144" s="3102"/>
      <c r="M144" s="453"/>
      <c r="N144" s="3138"/>
      <c r="O144" s="3100">
        <v>1</v>
      </c>
      <c r="P144" s="3112"/>
      <c r="S144" s="3314" t="s">
        <v>5806</v>
      </c>
      <c r="T144" s="317"/>
      <c r="AP144" s="317"/>
      <c r="BM144" s="317"/>
      <c r="BN144" s="317"/>
      <c r="BO144" s="317"/>
      <c r="CY144" s="317"/>
      <c r="DC144" s="216">
        <v>1</v>
      </c>
    </row>
    <row r="145" spans="2:107" ht="24" customHeight="1">
      <c r="B145" s="3367" t="str">
        <f t="shared" si="79"/>
        <v>►</v>
      </c>
      <c r="C145" s="3365"/>
      <c r="D145" s="3102"/>
      <c r="E145" s="453"/>
      <c r="F145" s="3138"/>
      <c r="G145" s="3100">
        <v>1</v>
      </c>
      <c r="H145" s="3110"/>
      <c r="J145" s="3367" t="str">
        <f t="shared" si="80"/>
        <v>►</v>
      </c>
      <c r="K145" s="3365"/>
      <c r="L145" s="3102"/>
      <c r="M145" s="453"/>
      <c r="N145" s="3138"/>
      <c r="O145" s="3100">
        <v>1</v>
      </c>
      <c r="P145" s="3110"/>
      <c r="S145" s="3166" t="s">
        <v>743</v>
      </c>
      <c r="T145" s="317"/>
      <c r="AP145" s="317"/>
      <c r="BM145" s="317"/>
      <c r="BN145" s="317"/>
      <c r="BO145" s="317"/>
      <c r="CY145" s="317"/>
      <c r="DC145" s="216">
        <v>1</v>
      </c>
    </row>
    <row r="146" spans="2:107" ht="24" customHeight="1" thickBot="1">
      <c r="B146" s="3368" t="str">
        <f t="shared" si="79"/>
        <v>►</v>
      </c>
      <c r="C146" s="3366"/>
      <c r="D146" s="3105"/>
      <c r="E146" s="3106"/>
      <c r="F146" s="3139"/>
      <c r="G146" s="3108">
        <v>1</v>
      </c>
      <c r="H146" s="3113"/>
      <c r="J146" s="3368" t="str">
        <f t="shared" si="80"/>
        <v>►</v>
      </c>
      <c r="K146" s="3366"/>
      <c r="L146" s="3105"/>
      <c r="M146" s="3106"/>
      <c r="N146" s="3139"/>
      <c r="O146" s="3108">
        <v>1</v>
      </c>
      <c r="P146" s="3113"/>
      <c r="S146" s="3166" t="s">
        <v>5807</v>
      </c>
      <c r="T146" s="317"/>
      <c r="AP146" s="317"/>
      <c r="BM146" s="317"/>
      <c r="BN146" s="317"/>
      <c r="BO146" s="317"/>
      <c r="CY146" s="317"/>
      <c r="DC146" s="216">
        <v>1</v>
      </c>
    </row>
    <row r="147" spans="2:107" ht="24" customHeight="1">
      <c r="B147" s="3272" t="s">
        <v>43</v>
      </c>
      <c r="C147" s="56" t="s">
        <v>733</v>
      </c>
      <c r="D147" s="44"/>
      <c r="E147" s="44"/>
      <c r="F147" s="44"/>
      <c r="G147" s="44"/>
      <c r="H147" s="3103"/>
      <c r="J147" s="3274" t="s">
        <v>43</v>
      </c>
      <c r="K147" s="56" t="s">
        <v>733</v>
      </c>
      <c r="L147" s="44"/>
      <c r="M147" s="44"/>
      <c r="N147" s="44"/>
      <c r="O147" s="44"/>
      <c r="P147" s="3103"/>
      <c r="S147" s="3166" t="s">
        <v>5808</v>
      </c>
      <c r="T147" s="317"/>
      <c r="AP147" s="317"/>
      <c r="BM147" s="317"/>
      <c r="BN147" s="317"/>
      <c r="BO147" s="317"/>
      <c r="CY147" s="317"/>
      <c r="DC147" s="216">
        <v>1</v>
      </c>
    </row>
    <row r="148" spans="2:107" ht="24" customHeight="1">
      <c r="B148" s="187" t="str">
        <f t="shared" ref="B148:B159" si="81">IF(C148&lt;&gt;"","A","►")</f>
        <v>►</v>
      </c>
      <c r="C148" s="133"/>
      <c r="D148" s="345"/>
      <c r="E148" s="345"/>
      <c r="F148" s="345"/>
      <c r="G148" s="345"/>
      <c r="H148" s="238" t="s">
        <v>838</v>
      </c>
      <c r="J148" s="187" t="str">
        <f t="shared" ref="J148:J159" si="82">IF(K148&lt;&gt;"","A","►")</f>
        <v>►</v>
      </c>
      <c r="K148" s="133"/>
      <c r="L148" s="345"/>
      <c r="M148" s="345"/>
      <c r="N148" s="345"/>
      <c r="O148" s="345"/>
      <c r="P148" s="238" t="s">
        <v>838</v>
      </c>
      <c r="S148" s="3166" t="s">
        <v>225</v>
      </c>
      <c r="T148" s="317"/>
      <c r="AP148" s="317"/>
      <c r="BM148" s="317"/>
      <c r="BN148" s="317"/>
      <c r="BO148" s="317"/>
      <c r="CY148" s="317"/>
      <c r="DC148" s="216">
        <v>1</v>
      </c>
    </row>
    <row r="149" spans="2:107" ht="24" customHeight="1">
      <c r="B149" s="187" t="str">
        <f t="shared" si="81"/>
        <v>►</v>
      </c>
      <c r="C149" s="133"/>
      <c r="D149" s="345"/>
      <c r="E149" s="345"/>
      <c r="F149" s="345"/>
      <c r="G149" s="345"/>
      <c r="H149" s="239" t="s">
        <v>5853</v>
      </c>
      <c r="J149" s="187" t="str">
        <f t="shared" si="82"/>
        <v>►</v>
      </c>
      <c r="K149" s="133"/>
      <c r="L149" s="345"/>
      <c r="M149" s="345"/>
      <c r="N149" s="345"/>
      <c r="O149" s="345"/>
      <c r="P149" s="239" t="s">
        <v>5853</v>
      </c>
      <c r="S149" s="3314" t="s">
        <v>724</v>
      </c>
      <c r="T149" s="317"/>
      <c r="AP149" s="317"/>
      <c r="BM149" s="317"/>
      <c r="BN149" s="317"/>
      <c r="BO149" s="317"/>
      <c r="CY149" s="317"/>
      <c r="DC149" s="216">
        <v>1</v>
      </c>
    </row>
    <row r="150" spans="2:107" ht="24" customHeight="1">
      <c r="B150" s="187" t="str">
        <f t="shared" si="81"/>
        <v>►</v>
      </c>
      <c r="C150" s="133"/>
      <c r="D150" s="345"/>
      <c r="E150" s="345"/>
      <c r="F150" s="345"/>
      <c r="G150" s="345"/>
      <c r="H150" s="239" t="s">
        <v>5854</v>
      </c>
      <c r="J150" s="187" t="str">
        <f t="shared" si="82"/>
        <v>►</v>
      </c>
      <c r="K150" s="133"/>
      <c r="L150" s="345"/>
      <c r="M150" s="345"/>
      <c r="N150" s="345"/>
      <c r="O150" s="345"/>
      <c r="P150" s="239" t="s">
        <v>5854</v>
      </c>
      <c r="S150" s="3314" t="s">
        <v>5809</v>
      </c>
      <c r="T150" s="317"/>
      <c r="AP150" s="317"/>
      <c r="BM150" s="317"/>
      <c r="BN150" s="317"/>
      <c r="BO150" s="317"/>
      <c r="CY150" s="317"/>
      <c r="DC150" s="216">
        <v>1</v>
      </c>
    </row>
    <row r="151" spans="2:107" ht="24" customHeight="1">
      <c r="B151" s="187" t="str">
        <f t="shared" si="81"/>
        <v>►</v>
      </c>
      <c r="C151" s="133"/>
      <c r="D151" s="345"/>
      <c r="E151" s="345"/>
      <c r="F151" s="345"/>
      <c r="G151" s="345"/>
      <c r="H151" s="239" t="s">
        <v>5855</v>
      </c>
      <c r="J151" s="187" t="str">
        <f t="shared" si="82"/>
        <v>►</v>
      </c>
      <c r="K151" s="133"/>
      <c r="L151" s="345"/>
      <c r="M151" s="345"/>
      <c r="N151" s="345"/>
      <c r="O151" s="345"/>
      <c r="P151" s="239" t="s">
        <v>5855</v>
      </c>
      <c r="S151" s="3314" t="s">
        <v>727</v>
      </c>
      <c r="T151" s="317"/>
      <c r="AP151" s="317"/>
      <c r="BM151" s="317"/>
      <c r="BN151" s="317"/>
      <c r="BO151" s="317"/>
      <c r="CY151" s="317"/>
      <c r="DC151" s="216">
        <v>1</v>
      </c>
    </row>
    <row r="152" spans="2:107" ht="24" customHeight="1">
      <c r="B152" s="187" t="str">
        <f t="shared" si="81"/>
        <v>►</v>
      </c>
      <c r="C152" s="133"/>
      <c r="D152" s="345"/>
      <c r="E152" s="345"/>
      <c r="F152" s="345"/>
      <c r="G152" s="345"/>
      <c r="H152" s="239" t="s">
        <v>5856</v>
      </c>
      <c r="J152" s="187" t="str">
        <f t="shared" si="82"/>
        <v>►</v>
      </c>
      <c r="K152" s="133"/>
      <c r="L152" s="345"/>
      <c r="M152" s="345"/>
      <c r="N152" s="345"/>
      <c r="O152" s="345"/>
      <c r="P152" s="239" t="s">
        <v>5856</v>
      </c>
      <c r="S152" s="3314" t="s">
        <v>5810</v>
      </c>
      <c r="T152" s="317"/>
      <c r="BM152" s="317"/>
      <c r="BN152" s="317"/>
      <c r="BO152" s="317"/>
      <c r="CY152" s="317"/>
      <c r="DC152" s="216">
        <v>1</v>
      </c>
    </row>
    <row r="153" spans="2:107" ht="24" customHeight="1">
      <c r="B153" s="187" t="str">
        <f t="shared" si="81"/>
        <v>►</v>
      </c>
      <c r="C153" s="133"/>
      <c r="D153" s="345"/>
      <c r="E153" s="345"/>
      <c r="F153" s="345"/>
      <c r="G153" s="345"/>
      <c r="H153" s="239" t="s">
        <v>5857</v>
      </c>
      <c r="J153" s="187" t="str">
        <f t="shared" si="82"/>
        <v>►</v>
      </c>
      <c r="K153" s="133"/>
      <c r="L153" s="345"/>
      <c r="M153" s="345"/>
      <c r="N153" s="345"/>
      <c r="O153" s="345"/>
      <c r="P153" s="239" t="s">
        <v>5857</v>
      </c>
      <c r="S153" s="3314" t="s">
        <v>5823</v>
      </c>
      <c r="T153" s="317"/>
      <c r="CY153" s="317"/>
      <c r="DC153" s="216">
        <v>1</v>
      </c>
    </row>
    <row r="154" spans="2:107" ht="24" customHeight="1">
      <c r="B154" s="187" t="str">
        <f t="shared" si="81"/>
        <v>►</v>
      </c>
      <c r="C154" s="133"/>
      <c r="D154" s="345"/>
      <c r="E154" s="345"/>
      <c r="F154" s="345"/>
      <c r="G154" s="345"/>
      <c r="H154" s="239" t="s">
        <v>5858</v>
      </c>
      <c r="J154" s="187" t="str">
        <f t="shared" si="82"/>
        <v>►</v>
      </c>
      <c r="K154" s="133"/>
      <c r="L154" s="345"/>
      <c r="M154" s="345"/>
      <c r="N154" s="345"/>
      <c r="O154" s="345"/>
      <c r="P154" s="239" t="s">
        <v>5858</v>
      </c>
      <c r="S154" s="3314" t="s">
        <v>5811</v>
      </c>
      <c r="T154" s="317"/>
      <c r="CY154" s="317"/>
      <c r="DC154" s="216">
        <v>1</v>
      </c>
    </row>
    <row r="155" spans="2:107" ht="24" customHeight="1">
      <c r="B155" s="187" t="str">
        <f t="shared" si="81"/>
        <v>►</v>
      </c>
      <c r="C155" s="133"/>
      <c r="D155" s="345"/>
      <c r="E155" s="345"/>
      <c r="F155" s="345"/>
      <c r="G155" s="345"/>
      <c r="H155" s="239" t="s">
        <v>5859</v>
      </c>
      <c r="J155" s="187" t="str">
        <f t="shared" si="82"/>
        <v>►</v>
      </c>
      <c r="K155" s="133"/>
      <c r="L155" s="345"/>
      <c r="M155" s="345"/>
      <c r="N155" s="345"/>
      <c r="O155" s="345"/>
      <c r="P155" s="239" t="s">
        <v>5859</v>
      </c>
      <c r="S155" s="3314" t="s">
        <v>725</v>
      </c>
      <c r="T155" s="317"/>
      <c r="CY155" s="317"/>
      <c r="DC155" s="216">
        <v>1</v>
      </c>
    </row>
    <row r="156" spans="2:107" ht="24" customHeight="1">
      <c r="B156" s="187" t="str">
        <f t="shared" si="81"/>
        <v>►</v>
      </c>
      <c r="C156" s="133"/>
      <c r="D156" s="345"/>
      <c r="E156" s="345"/>
      <c r="F156" s="345"/>
      <c r="G156" s="345"/>
      <c r="H156" s="239"/>
      <c r="J156" s="187" t="str">
        <f t="shared" si="82"/>
        <v>►</v>
      </c>
      <c r="K156" s="133"/>
      <c r="L156" s="345"/>
      <c r="M156" s="345"/>
      <c r="N156" s="345"/>
      <c r="O156" s="345"/>
      <c r="P156" s="239"/>
      <c r="S156" s="3314" t="s">
        <v>726</v>
      </c>
      <c r="T156" s="317"/>
      <c r="CY156" s="317"/>
      <c r="DC156" s="216">
        <v>1</v>
      </c>
    </row>
    <row r="157" spans="2:107" ht="24" customHeight="1">
      <c r="B157" s="187" t="str">
        <f t="shared" si="81"/>
        <v>►</v>
      </c>
      <c r="C157" s="133"/>
      <c r="D157" s="345"/>
      <c r="E157" s="345"/>
      <c r="F157" s="345"/>
      <c r="G157" s="345"/>
      <c r="H157" s="239"/>
      <c r="J157" s="187" t="str">
        <f t="shared" si="82"/>
        <v>►</v>
      </c>
      <c r="K157" s="133"/>
      <c r="L157" s="345"/>
      <c r="M157" s="345"/>
      <c r="N157" s="345"/>
      <c r="O157" s="345"/>
      <c r="P157" s="239"/>
      <c r="S157" s="3314" t="s">
        <v>723</v>
      </c>
      <c r="T157" s="317"/>
      <c r="CY157" s="317"/>
      <c r="DC157" s="216">
        <v>1</v>
      </c>
    </row>
    <row r="158" spans="2:107" ht="24" customHeight="1">
      <c r="B158" s="187" t="str">
        <f t="shared" si="81"/>
        <v>►</v>
      </c>
      <c r="C158" s="133"/>
      <c r="D158" s="345"/>
      <c r="E158" s="345"/>
      <c r="F158" s="345"/>
      <c r="G158" s="345"/>
      <c r="H158" s="239"/>
      <c r="J158" s="187" t="str">
        <f t="shared" si="82"/>
        <v>►</v>
      </c>
      <c r="K158" s="133"/>
      <c r="L158" s="345"/>
      <c r="M158" s="345"/>
      <c r="N158" s="345"/>
      <c r="O158" s="345"/>
      <c r="P158" s="239"/>
      <c r="S158" s="3166" t="s">
        <v>732</v>
      </c>
      <c r="T158" s="317"/>
      <c r="CY158" s="317"/>
      <c r="DC158" s="216">
        <v>1</v>
      </c>
    </row>
    <row r="159" spans="2:107" ht="24" customHeight="1">
      <c r="B159" s="187" t="str">
        <f t="shared" si="81"/>
        <v>►</v>
      </c>
      <c r="C159" s="133"/>
      <c r="D159" s="345"/>
      <c r="E159" s="345"/>
      <c r="F159" s="345"/>
      <c r="G159" s="345"/>
      <c r="H159" s="239"/>
      <c r="J159" s="187" t="str">
        <f t="shared" si="82"/>
        <v>►</v>
      </c>
      <c r="K159" s="133"/>
      <c r="L159" s="345"/>
      <c r="M159" s="345"/>
      <c r="N159" s="345"/>
      <c r="O159" s="345"/>
      <c r="P159" s="239"/>
      <c r="S159" s="3314" t="s">
        <v>5822</v>
      </c>
      <c r="T159" s="317"/>
      <c r="CY159" s="317"/>
      <c r="DC159" s="216">
        <v>1</v>
      </c>
    </row>
    <row r="160" spans="2:107" ht="24" customHeight="1">
      <c r="B160" s="3272" t="s">
        <v>43</v>
      </c>
      <c r="C160" s="3295" t="s">
        <v>1284</v>
      </c>
      <c r="D160" s="382"/>
      <c r="E160" s="382"/>
      <c r="F160" s="382"/>
      <c r="G160" s="382"/>
      <c r="H160" s="383"/>
      <c r="J160" s="3274" t="s">
        <v>43</v>
      </c>
      <c r="K160" s="3295" t="s">
        <v>1284</v>
      </c>
      <c r="L160" s="382"/>
      <c r="M160" s="382"/>
      <c r="N160" s="382"/>
      <c r="O160" s="382"/>
      <c r="P160" s="383"/>
      <c r="S160" s="3166" t="s">
        <v>207</v>
      </c>
      <c r="T160" s="317"/>
      <c r="CY160" s="317"/>
      <c r="DC160" s="216">
        <v>1</v>
      </c>
    </row>
    <row r="161" spans="1:109" ht="24" customHeight="1">
      <c r="B161" s="3272" t="s">
        <v>43</v>
      </c>
      <c r="C161" s="3294" t="s">
        <v>5374</v>
      </c>
      <c r="D161" s="384"/>
      <c r="E161" s="384"/>
      <c r="F161" s="384"/>
      <c r="G161" s="384"/>
      <c r="H161" s="385"/>
      <c r="J161" s="3274" t="s">
        <v>43</v>
      </c>
      <c r="K161" s="3294" t="s">
        <v>5374</v>
      </c>
      <c r="L161" s="384"/>
      <c r="M161" s="384"/>
      <c r="N161" s="384"/>
      <c r="O161" s="384"/>
      <c r="P161" s="385"/>
      <c r="S161" s="3166" t="s">
        <v>728</v>
      </c>
      <c r="DC161" s="216">
        <v>1</v>
      </c>
    </row>
    <row r="162" spans="1:109" ht="24" customHeight="1">
      <c r="B162" s="3272" t="s">
        <v>43</v>
      </c>
      <c r="C162" s="3298" t="s">
        <v>1269</v>
      </c>
      <c r="D162" s="3296"/>
      <c r="E162" s="3296"/>
      <c r="F162" s="3296"/>
      <c r="G162" s="3296"/>
      <c r="H162" s="3297" t="s">
        <v>28</v>
      </c>
      <c r="J162" s="3274" t="s">
        <v>43</v>
      </c>
      <c r="K162" s="3298" t="s">
        <v>1269</v>
      </c>
      <c r="L162" s="3296"/>
      <c r="M162" s="3296"/>
      <c r="N162" s="3296"/>
      <c r="O162" s="3296"/>
      <c r="P162" s="3297" t="s">
        <v>28</v>
      </c>
      <c r="S162" s="317"/>
      <c r="T162" s="317"/>
      <c r="AP162" s="317"/>
      <c r="BM162" s="317"/>
      <c r="BN162" s="317"/>
      <c r="BO162" s="317"/>
      <c r="CY162" s="317"/>
      <c r="CZ162" s="317"/>
      <c r="DA162" s="317"/>
      <c r="DC162" s="216">
        <v>1</v>
      </c>
    </row>
    <row r="163" spans="1:109" ht="24" customHeight="1" thickBot="1">
      <c r="B163" s="3273" t="s">
        <v>43</v>
      </c>
      <c r="C163" s="292">
        <f ca="1">CELL("largeur",C163)</f>
        <v>13</v>
      </c>
      <c r="D163" s="292">
        <f t="shared" ref="D163:H163" ca="1" si="83">CELL("largeur",D163)</f>
        <v>11</v>
      </c>
      <c r="E163" s="292">
        <f t="shared" ca="1" si="83"/>
        <v>11</v>
      </c>
      <c r="F163" s="292">
        <f t="shared" ca="1" si="83"/>
        <v>11</v>
      </c>
      <c r="G163" s="292">
        <f t="shared" ca="1" si="83"/>
        <v>12</v>
      </c>
      <c r="H163" s="293">
        <f t="shared" ca="1" si="83"/>
        <v>40</v>
      </c>
      <c r="J163" s="3275" t="s">
        <v>43</v>
      </c>
      <c r="K163" s="292">
        <f ca="1">CELL("largeur",K163)</f>
        <v>13</v>
      </c>
      <c r="L163" s="292">
        <f t="shared" ref="L163:P163" ca="1" si="84">CELL("largeur",L163)</f>
        <v>11</v>
      </c>
      <c r="M163" s="292">
        <f t="shared" ca="1" si="84"/>
        <v>11</v>
      </c>
      <c r="N163" s="292">
        <f t="shared" ca="1" si="84"/>
        <v>11</v>
      </c>
      <c r="O163" s="292">
        <f t="shared" ca="1" si="84"/>
        <v>12</v>
      </c>
      <c r="P163" s="293">
        <f t="shared" ca="1" si="84"/>
        <v>40</v>
      </c>
      <c r="R163" s="142"/>
      <c r="DC163" s="216">
        <v>1</v>
      </c>
    </row>
    <row r="164" spans="1:109">
      <c r="R164" s="142"/>
      <c r="DC164" s="629" t="s">
        <v>972</v>
      </c>
    </row>
    <row r="165" spans="1:109">
      <c r="A165" s="216">
        <v>1</v>
      </c>
      <c r="B165" s="216">
        <v>1</v>
      </c>
      <c r="C165" s="216">
        <v>1</v>
      </c>
      <c r="D165" s="216">
        <v>1</v>
      </c>
      <c r="E165" s="216">
        <v>1</v>
      </c>
      <c r="F165" s="216">
        <v>1</v>
      </c>
      <c r="G165" s="216">
        <v>1</v>
      </c>
      <c r="H165" s="216">
        <v>1</v>
      </c>
      <c r="I165" s="216">
        <v>1</v>
      </c>
      <c r="J165" s="216">
        <v>1</v>
      </c>
      <c r="K165" s="216">
        <v>1</v>
      </c>
      <c r="L165" s="216">
        <v>1</v>
      </c>
      <c r="M165" s="216">
        <v>1</v>
      </c>
      <c r="N165" s="216">
        <v>1</v>
      </c>
      <c r="O165" s="216">
        <v>1</v>
      </c>
      <c r="P165" s="216">
        <v>1</v>
      </c>
      <c r="Q165" s="216">
        <v>1</v>
      </c>
      <c r="R165" s="216">
        <v>1</v>
      </c>
      <c r="S165" s="216">
        <v>1</v>
      </c>
      <c r="T165" s="216">
        <v>1</v>
      </c>
      <c r="U165" s="216">
        <v>1</v>
      </c>
      <c r="V165" s="216">
        <v>1</v>
      </c>
      <c r="W165" s="216">
        <v>1</v>
      </c>
      <c r="X165" s="216">
        <v>1</v>
      </c>
      <c r="Y165" s="216">
        <v>1</v>
      </c>
      <c r="Z165" s="216">
        <v>1</v>
      </c>
      <c r="AA165" s="216">
        <v>1</v>
      </c>
      <c r="AB165" s="216">
        <v>1</v>
      </c>
      <c r="AC165" s="216">
        <v>1</v>
      </c>
      <c r="AD165" s="216">
        <v>1</v>
      </c>
      <c r="AE165" s="216">
        <v>1</v>
      </c>
      <c r="AF165" s="216">
        <v>1</v>
      </c>
      <c r="AG165" s="216">
        <v>1</v>
      </c>
      <c r="AH165" s="216">
        <v>1</v>
      </c>
      <c r="AI165" s="216">
        <v>1</v>
      </c>
      <c r="AJ165" s="216">
        <v>1</v>
      </c>
      <c r="AK165" s="216">
        <v>1</v>
      </c>
      <c r="AL165" s="216">
        <v>1</v>
      </c>
      <c r="AM165" s="216">
        <v>1</v>
      </c>
      <c r="AN165" s="216">
        <v>1</v>
      </c>
      <c r="AO165" s="216">
        <v>1</v>
      </c>
      <c r="AP165" s="216">
        <v>1</v>
      </c>
      <c r="AQ165" s="216">
        <v>1</v>
      </c>
      <c r="AR165" s="216">
        <v>1</v>
      </c>
      <c r="AS165" s="216">
        <v>1</v>
      </c>
      <c r="AT165" s="216">
        <v>1</v>
      </c>
      <c r="AU165" s="216">
        <v>1</v>
      </c>
      <c r="AV165" s="216">
        <v>1</v>
      </c>
      <c r="AW165" s="216">
        <v>1</v>
      </c>
      <c r="AX165" s="216">
        <v>1</v>
      </c>
      <c r="AY165" s="216">
        <v>1</v>
      </c>
      <c r="AZ165" s="216">
        <v>1</v>
      </c>
      <c r="BA165" s="216">
        <v>1</v>
      </c>
      <c r="BB165" s="216">
        <v>1</v>
      </c>
      <c r="BC165" s="216">
        <v>1</v>
      </c>
      <c r="BD165" s="216">
        <v>1</v>
      </c>
      <c r="BE165" s="216">
        <v>1</v>
      </c>
      <c r="BF165" s="216">
        <v>1</v>
      </c>
      <c r="BG165" s="216">
        <v>1</v>
      </c>
      <c r="BH165" s="216">
        <v>1</v>
      </c>
      <c r="BI165" s="216">
        <v>1</v>
      </c>
      <c r="BJ165" s="216">
        <v>1</v>
      </c>
      <c r="BK165" s="216">
        <v>1</v>
      </c>
      <c r="BL165" s="216">
        <v>1</v>
      </c>
      <c r="BM165" s="216">
        <v>1</v>
      </c>
      <c r="BN165" s="216">
        <v>1</v>
      </c>
      <c r="BO165" s="216">
        <v>1</v>
      </c>
      <c r="BP165" s="216">
        <v>1</v>
      </c>
      <c r="BQ165" s="216">
        <v>1</v>
      </c>
      <c r="BR165" s="216">
        <v>1</v>
      </c>
      <c r="BS165" s="216">
        <v>1</v>
      </c>
      <c r="BT165" s="216">
        <v>1</v>
      </c>
      <c r="BU165" s="216">
        <v>1</v>
      </c>
      <c r="BV165" s="216">
        <v>1</v>
      </c>
      <c r="BW165" s="216">
        <v>1</v>
      </c>
      <c r="BX165" s="216">
        <v>1</v>
      </c>
      <c r="BY165" s="216">
        <v>1</v>
      </c>
      <c r="BZ165" s="216">
        <v>1</v>
      </c>
      <c r="CA165" s="216">
        <v>1</v>
      </c>
      <c r="CB165" s="216">
        <v>1</v>
      </c>
      <c r="CC165" s="216">
        <v>1</v>
      </c>
      <c r="CD165" s="216">
        <v>1</v>
      </c>
      <c r="CE165" s="216">
        <v>1</v>
      </c>
      <c r="CF165" s="216">
        <v>1</v>
      </c>
      <c r="CG165" s="216">
        <v>1</v>
      </c>
      <c r="CH165" s="216">
        <v>1</v>
      </c>
      <c r="CI165" s="216">
        <v>1</v>
      </c>
      <c r="CJ165" s="216">
        <v>1</v>
      </c>
      <c r="CK165" s="216">
        <v>1</v>
      </c>
      <c r="CL165" s="216">
        <v>1</v>
      </c>
      <c r="CM165" s="216">
        <v>1</v>
      </c>
      <c r="CN165" s="216">
        <v>1</v>
      </c>
      <c r="CO165" s="216">
        <v>1</v>
      </c>
      <c r="CP165" s="216">
        <v>1</v>
      </c>
      <c r="CQ165" s="216">
        <v>1</v>
      </c>
      <c r="CR165" s="216">
        <v>1</v>
      </c>
      <c r="CS165" s="216">
        <v>1</v>
      </c>
      <c r="CT165" s="216">
        <v>1</v>
      </c>
      <c r="CU165" s="216">
        <v>1</v>
      </c>
      <c r="CV165" s="216">
        <v>1</v>
      </c>
      <c r="CW165" s="216">
        <v>1</v>
      </c>
      <c r="CX165" s="216">
        <v>1</v>
      </c>
      <c r="CY165" s="216">
        <v>1</v>
      </c>
      <c r="CZ165" s="216">
        <v>1</v>
      </c>
      <c r="DA165" s="216">
        <v>1</v>
      </c>
      <c r="DB165" s="216">
        <v>1</v>
      </c>
      <c r="DC165" s="1" t="str">
        <f>ADDRESS(ROW(),COLUMN(),4)</f>
        <v>DC165</v>
      </c>
      <c r="DD165" s="630"/>
      <c r="DE165" s="631" t="str">
        <f>ADDRESS(ROW(),COLUMN(),4)</f>
        <v>DE165</v>
      </c>
    </row>
    <row r="166" spans="1:109">
      <c r="R166" s="142"/>
    </row>
    <row r="235" spans="2:16">
      <c r="B235" s="216">
        <v>1</v>
      </c>
      <c r="C235" s="216">
        <v>1</v>
      </c>
      <c r="D235" s="216">
        <v>1</v>
      </c>
      <c r="E235" s="216">
        <v>1</v>
      </c>
      <c r="F235" s="216">
        <v>1</v>
      </c>
      <c r="G235" s="216">
        <v>1</v>
      </c>
      <c r="H235" s="216">
        <v>1</v>
      </c>
      <c r="I235" s="216">
        <v>1</v>
      </c>
      <c r="J235" s="216">
        <v>1</v>
      </c>
      <c r="K235" s="216">
        <v>1</v>
      </c>
      <c r="L235" s="216">
        <v>1</v>
      </c>
      <c r="M235" s="216">
        <v>1</v>
      </c>
      <c r="N235" s="216">
        <v>1</v>
      </c>
      <c r="O235" s="216">
        <v>1</v>
      </c>
      <c r="P235" s="216">
        <v>1</v>
      </c>
    </row>
  </sheetData>
  <mergeCells count="111">
    <mergeCell ref="C4:D4"/>
    <mergeCell ref="F4:G4"/>
    <mergeCell ref="K4:L4"/>
    <mergeCell ref="N4:O4"/>
    <mergeCell ref="C6:D6"/>
    <mergeCell ref="F6:G6"/>
    <mergeCell ref="K6:L6"/>
    <mergeCell ref="N6:O6"/>
    <mergeCell ref="CZ10:DA12"/>
    <mergeCell ref="C11:D11"/>
    <mergeCell ref="K11:L11"/>
    <mergeCell ref="W11:X11"/>
    <mergeCell ref="AG11:AH11"/>
    <mergeCell ref="C12:D12"/>
    <mergeCell ref="K12:L12"/>
    <mergeCell ref="U12:X14"/>
    <mergeCell ref="AE12:AH14"/>
    <mergeCell ref="AS12:AX16"/>
    <mergeCell ref="AS9:AX11"/>
    <mergeCell ref="AZ9:AZ21"/>
    <mergeCell ref="C10:D10"/>
    <mergeCell ref="E10:H11"/>
    <mergeCell ref="K10:L10"/>
    <mergeCell ref="M10:P11"/>
    <mergeCell ref="U10:V11"/>
    <mergeCell ref="W10:X10"/>
    <mergeCell ref="AE10:AF11"/>
    <mergeCell ref="AG10:AH10"/>
    <mergeCell ref="AG26:AH26"/>
    <mergeCell ref="AS26:AT26"/>
    <mergeCell ref="AU26:AX27"/>
    <mergeCell ref="U27:X29"/>
    <mergeCell ref="AE27:AH29"/>
    <mergeCell ref="AS27:AT27"/>
    <mergeCell ref="AS28:AT28"/>
    <mergeCell ref="AS29:AT29"/>
    <mergeCell ref="CZ15:DA18"/>
    <mergeCell ref="AO16:AQ17"/>
    <mergeCell ref="AS17:AX18"/>
    <mergeCell ref="AO23:AQ24"/>
    <mergeCell ref="AS24:AX24"/>
    <mergeCell ref="U25:V26"/>
    <mergeCell ref="W25:X25"/>
    <mergeCell ref="AE25:AF26"/>
    <mergeCell ref="AG25:AH25"/>
    <mergeCell ref="W26:X26"/>
    <mergeCell ref="AG41:AH41"/>
    <mergeCell ref="C42:D42"/>
    <mergeCell ref="K42:L42"/>
    <mergeCell ref="U42:X44"/>
    <mergeCell ref="AE42:AH44"/>
    <mergeCell ref="C43:D43"/>
    <mergeCell ref="K43:L43"/>
    <mergeCell ref="AS30:AT30"/>
    <mergeCell ref="U40:V41"/>
    <mergeCell ref="W40:X40"/>
    <mergeCell ref="AE40:AF41"/>
    <mergeCell ref="AG40:AH40"/>
    <mergeCell ref="C41:D41"/>
    <mergeCell ref="E41:H42"/>
    <mergeCell ref="K41:L41"/>
    <mergeCell ref="M41:P42"/>
    <mergeCell ref="W41:X41"/>
    <mergeCell ref="U57:X59"/>
    <mergeCell ref="AE57:AH59"/>
    <mergeCell ref="U70:V71"/>
    <mergeCell ref="W70:X70"/>
    <mergeCell ref="AE70:AF71"/>
    <mergeCell ref="AG70:AH70"/>
    <mergeCell ref="W71:X71"/>
    <mergeCell ref="AG71:AH71"/>
    <mergeCell ref="AT45:AW46"/>
    <mergeCell ref="AT53:AW54"/>
    <mergeCell ref="U55:V56"/>
    <mergeCell ref="W55:X55"/>
    <mergeCell ref="AE55:AF56"/>
    <mergeCell ref="AG55:AH55"/>
    <mergeCell ref="W56:X56"/>
    <mergeCell ref="AG56:AH56"/>
    <mergeCell ref="C72:D72"/>
    <mergeCell ref="E72:H73"/>
    <mergeCell ref="K72:L72"/>
    <mergeCell ref="M72:P73"/>
    <mergeCell ref="U72:X74"/>
    <mergeCell ref="AE72:AH74"/>
    <mergeCell ref="C73:D73"/>
    <mergeCell ref="K73:L73"/>
    <mergeCell ref="C74:D74"/>
    <mergeCell ref="K74:L74"/>
    <mergeCell ref="C103:D103"/>
    <mergeCell ref="E103:H104"/>
    <mergeCell ref="K103:L103"/>
    <mergeCell ref="M103:P104"/>
    <mergeCell ref="C104:D104"/>
    <mergeCell ref="K104:L104"/>
    <mergeCell ref="AS80:AS81"/>
    <mergeCell ref="AT80:AX81"/>
    <mergeCell ref="AS82:AS84"/>
    <mergeCell ref="AT82:AX84"/>
    <mergeCell ref="AS88:AX88"/>
    <mergeCell ref="AX91:AX92"/>
    <mergeCell ref="C136:D136"/>
    <mergeCell ref="K136:L136"/>
    <mergeCell ref="C105:D105"/>
    <mergeCell ref="K105:L105"/>
    <mergeCell ref="C134:D134"/>
    <mergeCell ref="E134:H135"/>
    <mergeCell ref="K134:L134"/>
    <mergeCell ref="M134:P135"/>
    <mergeCell ref="C135:D135"/>
    <mergeCell ref="K135:L135"/>
  </mergeCells>
  <hyperlinks>
    <hyperlink ref="BR39" r:id="rId1"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766756D1-C879-417E-A0EC-A456A917E969}"/>
    <hyperlink ref="BR26" r:id="rId2" xr:uid="{34E57DDD-F1F2-42C9-9A47-BC3FE97A69D0}"/>
    <hyperlink ref="BR28" r:id="rId3" xr:uid="{85B235A0-A3CE-43A1-AC82-5DB1C4804D32}"/>
    <hyperlink ref="BR31" r:id="rId4" xr:uid="{E1544A9E-A76B-4C92-8175-37F6633961A6}"/>
    <hyperlink ref="BR33" r:id="rId5" xr:uid="{AE5FAD87-99D8-4ED7-B1B4-BA5E1B5AC9A8}"/>
    <hyperlink ref="AZ112" r:id="rId6" xr:uid="{72E6CFE4-C198-4D5B-AFE9-021754CE6C86}"/>
    <hyperlink ref="AZ116" r:id="rId7" xr:uid="{32EFF4BB-FD12-4734-9136-63FBC07F4F0C}"/>
    <hyperlink ref="U7" r:id="rId8" xr:uid="{539013D7-2E27-477C-974F-8D48AD1CB12F}"/>
    <hyperlink ref="U5" r:id="rId9" xr:uid="{1FD87866-5A84-48C0-AB4B-E0839BD3FCD4}"/>
    <hyperlink ref="AE5" r:id="rId10" xr:uid="{1499613B-1571-4A6C-97FB-C69C5EC26E2F}"/>
    <hyperlink ref="AF7" r:id="rId11" xr:uid="{88AC6441-646E-4EA7-A64B-896F2BA5A978}"/>
  </hyperlinks>
  <printOptions horizontalCentered="1"/>
  <pageMargins left="0.31496062992125984" right="0.11811023622047245" top="0.15748031496062992" bottom="0.15748031496062992" header="0.11811023622047245" footer="0.11811023622047245"/>
  <pageSetup paperSize="9" scale="46" orientation="portrait"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EAE1-986D-444F-866A-07AA413027C4}">
  <sheetPr>
    <pageSetUpPr fitToPage="1"/>
  </sheetPr>
  <dimension ref="A1:DE235"/>
  <sheetViews>
    <sheetView showZeros="0" zoomScaleNormal="100" workbookViewId="0">
      <selection activeCell="H5" sqref="H5"/>
    </sheetView>
  </sheetViews>
  <sheetFormatPr baseColWidth="10" defaultRowHeight="15"/>
  <cols>
    <col min="1" max="1" width="4.42578125" style="317" customWidth="1"/>
    <col min="2" max="2" width="3.85546875" style="317" customWidth="1"/>
    <col min="3" max="3" width="13.7109375" style="317" customWidth="1"/>
    <col min="4" max="6" width="11.7109375" style="317" customWidth="1"/>
    <col min="7" max="7" width="12.7109375" style="317" customWidth="1"/>
    <col min="8" max="8" width="40.7109375" style="317" customWidth="1"/>
    <col min="9" max="9" width="3.5703125" style="317" customWidth="1"/>
    <col min="10" max="10" width="3.85546875" style="317" customWidth="1"/>
    <col min="11" max="11" width="13.7109375" style="317" customWidth="1"/>
    <col min="12" max="14" width="11.7109375" style="317" customWidth="1"/>
    <col min="15" max="15" width="12.7109375" style="317" customWidth="1"/>
    <col min="16" max="16" width="40.7109375" style="317" customWidth="1"/>
    <col min="17" max="18" width="4.42578125" style="317" customWidth="1"/>
    <col min="19" max="19" width="11.5703125" style="142" customWidth="1"/>
    <col min="20" max="20" width="6.5703125" style="142" customWidth="1"/>
    <col min="21" max="21" width="30.7109375" style="317" customWidth="1"/>
    <col min="22" max="24" width="9.7109375" style="317" customWidth="1"/>
    <col min="25" max="26" width="12.7109375" style="317" customWidth="1"/>
    <col min="27" max="27" width="9.7109375" style="317" customWidth="1"/>
    <col min="28" max="28" width="13.7109375" style="317" customWidth="1"/>
    <col min="29" max="29" width="9.7109375" style="317" customWidth="1"/>
    <col min="30" max="30" width="11.7109375" style="317" customWidth="1"/>
    <col min="31" max="31" width="30.7109375" style="317" customWidth="1"/>
    <col min="32" max="34" width="9.7109375" style="317" customWidth="1"/>
    <col min="35" max="36" width="12.7109375" style="317" customWidth="1"/>
    <col min="37" max="37" width="9.7109375" style="317" customWidth="1"/>
    <col min="38" max="38" width="13.5703125" style="317" customWidth="1"/>
    <col min="39" max="39" width="9.7109375" style="317" customWidth="1"/>
    <col min="40" max="40" width="11.7109375" style="317" customWidth="1"/>
    <col min="41" max="41" width="16.28515625" style="317" customWidth="1"/>
    <col min="42" max="42" width="9" style="318" customWidth="1"/>
    <col min="43" max="43" width="9.42578125" style="317" customWidth="1"/>
    <col min="44" max="44" width="12.7109375" style="317" customWidth="1"/>
    <col min="45" max="48" width="11.7109375" style="213" customWidth="1"/>
    <col min="49" max="49" width="12.7109375" style="317" customWidth="1"/>
    <col min="50" max="50" width="40.7109375" style="317" customWidth="1"/>
    <col min="51" max="52" width="11.42578125" style="317"/>
    <col min="53" max="53" width="17.85546875" style="317" customWidth="1"/>
    <col min="54" max="54" width="15.42578125" style="317" customWidth="1"/>
    <col min="55" max="64" width="11.42578125" style="317"/>
    <col min="68" max="102" width="11.42578125" style="317"/>
    <col min="103" max="103" width="8.7109375" style="213" customWidth="1"/>
    <col min="104" max="104" width="11.42578125" style="212"/>
    <col min="105" max="105" width="43.5703125" style="212" customWidth="1"/>
    <col min="106" max="106" width="11.42578125" style="317"/>
    <col min="107" max="107" width="8.7109375" style="213" customWidth="1"/>
    <col min="108" max="108" width="11.42578125" style="212"/>
    <col min="109" max="109" width="43.5703125" style="212" customWidth="1"/>
    <col min="110" max="16384" width="11.42578125" style="317"/>
  </cols>
  <sheetData>
    <row r="1" spans="1:109" ht="17.25" thickTop="1" thickBot="1">
      <c r="A1" s="2861" t="s">
        <v>5197</v>
      </c>
      <c r="B1" s="220" t="str">
        <f t="shared" ref="B1:P1" si="0">SUBSTITUTE(ADDRESS(1,COLUMN(),4),"1","")</f>
        <v>B</v>
      </c>
      <c r="C1" s="220" t="str">
        <f t="shared" si="0"/>
        <v>C</v>
      </c>
      <c r="D1" s="220" t="str">
        <f t="shared" si="0"/>
        <v>D</v>
      </c>
      <c r="E1" s="220" t="str">
        <f t="shared" si="0"/>
        <v>E</v>
      </c>
      <c r="F1" s="220" t="str">
        <f t="shared" si="0"/>
        <v>F</v>
      </c>
      <c r="G1" s="220" t="str">
        <f t="shared" si="0"/>
        <v>G</v>
      </c>
      <c r="H1" s="220" t="str">
        <f t="shared" si="0"/>
        <v>H</v>
      </c>
      <c r="I1" s="220" t="str">
        <f t="shared" si="0"/>
        <v>I</v>
      </c>
      <c r="J1" s="220" t="str">
        <f t="shared" si="0"/>
        <v>J</v>
      </c>
      <c r="K1" s="220" t="str">
        <f t="shared" si="0"/>
        <v>K</v>
      </c>
      <c r="L1" s="220" t="str">
        <f t="shared" si="0"/>
        <v>L</v>
      </c>
      <c r="M1" s="220" t="str">
        <f t="shared" si="0"/>
        <v>M</v>
      </c>
      <c r="N1" s="220" t="str">
        <f t="shared" si="0"/>
        <v>N</v>
      </c>
      <c r="O1" s="220" t="str">
        <f t="shared" si="0"/>
        <v>O</v>
      </c>
      <c r="P1" s="220" t="str">
        <f t="shared" si="0"/>
        <v>P</v>
      </c>
      <c r="Q1" s="2861"/>
      <c r="R1" s="2861" t="s">
        <v>5197</v>
      </c>
      <c r="S1" s="317"/>
      <c r="T1" s="317"/>
      <c r="U1" s="220" t="str">
        <f t="shared" ref="U1:AK1" si="1">SUBSTITUTE(ADDRESS(1,COLUMN(),4),"1","")</f>
        <v>U</v>
      </c>
      <c r="V1" s="220" t="str">
        <f t="shared" si="1"/>
        <v>V</v>
      </c>
      <c r="W1" s="220" t="str">
        <f t="shared" si="1"/>
        <v>W</v>
      </c>
      <c r="X1" s="220" t="str">
        <f t="shared" si="1"/>
        <v>X</v>
      </c>
      <c r="Y1" s="220" t="str">
        <f t="shared" si="1"/>
        <v>Y</v>
      </c>
      <c r="Z1" s="220" t="str">
        <f t="shared" si="1"/>
        <v>Z</v>
      </c>
      <c r="AA1" s="220" t="str">
        <f t="shared" si="1"/>
        <v>AA</v>
      </c>
      <c r="AB1" s="2865"/>
      <c r="AC1" s="2865"/>
      <c r="AE1" s="220" t="str">
        <f t="shared" si="1"/>
        <v>AE</v>
      </c>
      <c r="AF1" s="220" t="str">
        <f t="shared" si="1"/>
        <v>AF</v>
      </c>
      <c r="AG1" s="220" t="str">
        <f t="shared" si="1"/>
        <v>AG</v>
      </c>
      <c r="AH1" s="220" t="str">
        <f t="shared" si="1"/>
        <v>AH</v>
      </c>
      <c r="AI1" s="220" t="str">
        <f t="shared" si="1"/>
        <v>AI</v>
      </c>
      <c r="AJ1" s="220" t="str">
        <f t="shared" si="1"/>
        <v>AJ</v>
      </c>
      <c r="AK1" s="220" t="str">
        <f t="shared" si="1"/>
        <v>AK</v>
      </c>
      <c r="AL1" s="2865"/>
      <c r="AM1" s="2865"/>
      <c r="AP1" s="317"/>
      <c r="AS1" s="170" t="str">
        <f t="shared" ref="AS1:AX1" si="2">SUBSTITUTE(ADDRESS(1,COLUMN(),4),"1","")</f>
        <v>AS</v>
      </c>
      <c r="AT1" s="170" t="str">
        <f t="shared" si="2"/>
        <v>AT</v>
      </c>
      <c r="AU1" s="170" t="str">
        <f t="shared" si="2"/>
        <v>AU</v>
      </c>
      <c r="AV1" s="170" t="str">
        <f t="shared" si="2"/>
        <v>AV</v>
      </c>
      <c r="AW1" s="170" t="str">
        <f t="shared" si="2"/>
        <v>AW</v>
      </c>
      <c r="AX1" s="170" t="str">
        <f t="shared" si="2"/>
        <v>AX</v>
      </c>
      <c r="CY1" s="317"/>
      <c r="CZ1" s="317"/>
      <c r="DA1" s="317"/>
      <c r="DC1" s="216">
        <v>1</v>
      </c>
      <c r="DD1" s="584" t="str">
        <f>SUBSTITUTE(ADDRESS(1,COLUMN(),4),"1","")</f>
        <v>DD</v>
      </c>
      <c r="DE1" s="585" t="str">
        <f>SUBSTITUTE(ADDRESS(1,COLUMN(),4),"1","")</f>
        <v>DE</v>
      </c>
    </row>
    <row r="2" spans="1:109" ht="30" customHeight="1" thickBot="1">
      <c r="B2" s="2827">
        <f t="shared" ref="B2:P2" ca="1" si="3">CELL("largeur",B2)</f>
        <v>3</v>
      </c>
      <c r="C2" s="2827">
        <f t="shared" ca="1" si="3"/>
        <v>13</v>
      </c>
      <c r="D2" s="2827">
        <f t="shared" ca="1" si="3"/>
        <v>11</v>
      </c>
      <c r="E2" s="2827">
        <f t="shared" ca="1" si="3"/>
        <v>11</v>
      </c>
      <c r="F2" s="2827">
        <f t="shared" ca="1" si="3"/>
        <v>11</v>
      </c>
      <c r="G2" s="2827">
        <f t="shared" ca="1" si="3"/>
        <v>12</v>
      </c>
      <c r="H2" s="2827">
        <f t="shared" ca="1" si="3"/>
        <v>40</v>
      </c>
      <c r="I2" s="2827">
        <f t="shared" ca="1" si="3"/>
        <v>3</v>
      </c>
      <c r="J2" s="2827">
        <f t="shared" ca="1" si="3"/>
        <v>3</v>
      </c>
      <c r="K2" s="2827">
        <f t="shared" ca="1" si="3"/>
        <v>13</v>
      </c>
      <c r="L2" s="2827">
        <f t="shared" ca="1" si="3"/>
        <v>11</v>
      </c>
      <c r="M2" s="2827">
        <f t="shared" ca="1" si="3"/>
        <v>11</v>
      </c>
      <c r="N2" s="2827">
        <f t="shared" ca="1" si="3"/>
        <v>11</v>
      </c>
      <c r="O2" s="2827">
        <f t="shared" ca="1" si="3"/>
        <v>12</v>
      </c>
      <c r="P2" s="2827">
        <f t="shared" ca="1" si="3"/>
        <v>40</v>
      </c>
      <c r="S2" s="317"/>
      <c r="T2" s="317"/>
      <c r="U2" s="2827">
        <f t="shared" ref="U2:AK2" ca="1" si="4">CELL("largeur",U2)</f>
        <v>30</v>
      </c>
      <c r="V2" s="2827">
        <f t="shared" ca="1" si="4"/>
        <v>9</v>
      </c>
      <c r="W2" s="2827">
        <f t="shared" ca="1" si="4"/>
        <v>9</v>
      </c>
      <c r="X2" s="2827">
        <f t="shared" ca="1" si="4"/>
        <v>9</v>
      </c>
      <c r="Y2" s="2827">
        <f t="shared" ca="1" si="4"/>
        <v>12</v>
      </c>
      <c r="Z2" s="2827">
        <f t="shared" ca="1" si="4"/>
        <v>12</v>
      </c>
      <c r="AA2" s="2826">
        <f t="shared" ca="1" si="4"/>
        <v>9</v>
      </c>
      <c r="AB2" s="3146"/>
      <c r="AC2" s="3146"/>
      <c r="AE2" s="2827">
        <f t="shared" ca="1" si="4"/>
        <v>30</v>
      </c>
      <c r="AF2" s="2827">
        <f t="shared" ca="1" si="4"/>
        <v>9</v>
      </c>
      <c r="AG2" s="2827">
        <f t="shared" ca="1" si="4"/>
        <v>9</v>
      </c>
      <c r="AH2" s="2827">
        <f t="shared" ca="1" si="4"/>
        <v>9</v>
      </c>
      <c r="AI2" s="2827">
        <f t="shared" ca="1" si="4"/>
        <v>12</v>
      </c>
      <c r="AJ2" s="2827">
        <f t="shared" ca="1" si="4"/>
        <v>12</v>
      </c>
      <c r="AK2" s="2826">
        <f t="shared" ca="1" si="4"/>
        <v>9</v>
      </c>
      <c r="AL2" s="3146"/>
      <c r="AM2" s="3146"/>
      <c r="AP2" s="317"/>
      <c r="AS2" s="171">
        <f t="shared" ref="AS2:AX2" ca="1" si="5">CELL("largeur",AS2)</f>
        <v>11</v>
      </c>
      <c r="AT2" s="171">
        <f t="shared" ca="1" si="5"/>
        <v>11</v>
      </c>
      <c r="AU2" s="171">
        <f t="shared" ca="1" si="5"/>
        <v>11</v>
      </c>
      <c r="AV2" s="171">
        <f t="shared" ca="1" si="5"/>
        <v>11</v>
      </c>
      <c r="AW2" s="171">
        <f t="shared" ca="1" si="5"/>
        <v>12</v>
      </c>
      <c r="AX2" s="171">
        <f t="shared" ca="1" si="5"/>
        <v>40</v>
      </c>
      <c r="CY2" s="317"/>
      <c r="CZ2" s="317"/>
      <c r="DA2" s="317"/>
      <c r="DC2" s="216">
        <v>1</v>
      </c>
      <c r="DD2" s="11"/>
      <c r="DE2" s="11" t="s">
        <v>2004</v>
      </c>
    </row>
    <row r="3" spans="1:109" ht="24" customHeight="1" thickBot="1">
      <c r="B3" s="14"/>
      <c r="C3" s="7"/>
      <c r="J3" s="14"/>
      <c r="K3" s="7"/>
      <c r="S3" s="317"/>
      <c r="T3" s="317"/>
      <c r="U3" s="3277"/>
      <c r="AA3" s="8"/>
      <c r="AB3" s="8"/>
      <c r="AC3" s="8"/>
      <c r="AE3" s="2851"/>
      <c r="AP3" s="317"/>
      <c r="AT3" s="3186"/>
      <c r="AU3" s="3185"/>
      <c r="AV3" s="816"/>
      <c r="AW3" s="952"/>
      <c r="AX3"/>
      <c r="CY3" s="317"/>
      <c r="CZ3" s="317"/>
      <c r="DA3" s="317"/>
      <c r="DC3" s="216">
        <v>1</v>
      </c>
      <c r="DD3" s="23" cm="1">
        <f t="array" aca="1" ref="DD3" ca="1">COUNTA(A1:DC165+COUNTBLANK(A1:DC165))</f>
        <v>17655</v>
      </c>
      <c r="DE3" s="24" t="str">
        <f>"cellules entre"&amp;" " &amp;R1&amp;" et  "&amp;DC165</f>
        <v>cellules entre A1 et  DC165</v>
      </c>
    </row>
    <row r="4" spans="1:109" ht="24" customHeight="1">
      <c r="C4" s="3710" t="s">
        <v>320</v>
      </c>
      <c r="D4" s="3710"/>
      <c r="F4" s="3691" t="s">
        <v>839</v>
      </c>
      <c r="G4" s="3691"/>
      <c r="K4" s="3691" t="s">
        <v>1044</v>
      </c>
      <c r="L4" s="3691"/>
      <c r="N4" s="3691" t="s">
        <v>147</v>
      </c>
      <c r="O4" s="3691"/>
      <c r="S4" s="317"/>
      <c r="T4" s="317"/>
      <c r="U4" s="3278" t="s">
        <v>5751</v>
      </c>
      <c r="AC4" s="8"/>
      <c r="AE4" s="3156" t="s">
        <v>5465</v>
      </c>
      <c r="AP4" s="317"/>
      <c r="AS4" s="213" t="s">
        <v>28</v>
      </c>
      <c r="AT4" s="3183"/>
      <c r="AU4" s="3184"/>
      <c r="AV4" s="877"/>
      <c r="AW4" s="965"/>
      <c r="AX4" s="213"/>
      <c r="CY4" s="317"/>
      <c r="CZ4" s="317"/>
      <c r="DA4" s="317"/>
      <c r="DC4" s="216">
        <v>1</v>
      </c>
      <c r="DD4" s="23">
        <f ca="1">COUNTA(A1:DC165)</f>
        <v>3150</v>
      </c>
      <c r="DE4" s="24" t="s">
        <v>2006</v>
      </c>
    </row>
    <row r="5" spans="1:109" ht="24" customHeight="1" thickBot="1">
      <c r="C5" s="135"/>
      <c r="D5" s="135"/>
      <c r="F5" s="112"/>
      <c r="G5" s="112"/>
      <c r="K5" s="114"/>
      <c r="L5" s="114"/>
      <c r="N5" s="114"/>
      <c r="O5" s="114"/>
      <c r="T5" s="317"/>
      <c r="U5" s="3157" t="s">
        <v>5752</v>
      </c>
      <c r="AE5" s="3157" t="s">
        <v>66</v>
      </c>
      <c r="AP5" s="317"/>
      <c r="AT5" s="337"/>
      <c r="AU5" s="3178"/>
      <c r="AV5" s="935"/>
      <c r="AW5" s="1046"/>
      <c r="AX5" s="213"/>
      <c r="CY5" s="317"/>
      <c r="CZ5" s="317"/>
      <c r="DA5" s="317"/>
      <c r="DC5" s="216">
        <v>1</v>
      </c>
      <c r="DD5" s="23">
        <f ca="1">COUNTBLANK(A1:DC165)</f>
        <v>14517</v>
      </c>
      <c r="DE5" s="24" t="s">
        <v>21</v>
      </c>
    </row>
    <row r="6" spans="1:109" ht="24" customHeight="1">
      <c r="C6" s="3710" t="s">
        <v>1046</v>
      </c>
      <c r="D6" s="3710"/>
      <c r="F6" s="3691" t="s">
        <v>1043</v>
      </c>
      <c r="G6" s="3691"/>
      <c r="K6" s="3691" t="s">
        <v>1266</v>
      </c>
      <c r="L6" s="3691"/>
      <c r="N6" s="3691" t="s">
        <v>1267</v>
      </c>
      <c r="O6" s="3691"/>
      <c r="T6" s="317"/>
      <c r="U6" s="3278" t="s">
        <v>5753</v>
      </c>
      <c r="AE6" s="133" t="s">
        <v>5850</v>
      </c>
      <c r="AF6" s="345"/>
      <c r="AP6" s="317"/>
      <c r="AT6" s="3179"/>
      <c r="AU6" s="3180"/>
      <c r="AV6" s="940"/>
      <c r="AW6" s="1066"/>
      <c r="AX6" s="213"/>
      <c r="BM6" s="317"/>
      <c r="BN6" s="317"/>
      <c r="BO6" s="317"/>
      <c r="CY6" s="317"/>
      <c r="CZ6" s="317"/>
      <c r="DA6" s="317"/>
      <c r="DC6" s="216">
        <v>1</v>
      </c>
      <c r="DD6" s="23">
        <f>SUM(DC1:DC163)+2</f>
        <v>165</v>
      </c>
      <c r="DE6" s="24" t="s">
        <v>392</v>
      </c>
    </row>
    <row r="7" spans="1:109" ht="24" customHeight="1">
      <c r="C7" s="3167" t="s">
        <v>5849</v>
      </c>
      <c r="T7" s="317"/>
      <c r="U7" s="3157" t="s">
        <v>478</v>
      </c>
      <c r="AE7" s="133"/>
      <c r="AF7" s="50" t="s">
        <v>5438</v>
      </c>
      <c r="AP7" s="317"/>
      <c r="AT7" s="3181"/>
      <c r="AU7" s="3182"/>
      <c r="AV7" s="3167" t="s">
        <v>5750</v>
      </c>
      <c r="AX7" s="213"/>
      <c r="CY7" s="317"/>
      <c r="CZ7" s="317"/>
      <c r="DA7" s="317"/>
      <c r="DC7" s="216">
        <v>1</v>
      </c>
      <c r="DD7" s="23">
        <f>SUM(A165:DB165)+1</f>
        <v>107</v>
      </c>
      <c r="DE7" s="24" t="s">
        <v>2009</v>
      </c>
    </row>
    <row r="8" spans="1:109" ht="24" customHeight="1" thickBot="1">
      <c r="C8" s="3277"/>
      <c r="G8" s="339"/>
      <c r="H8" s="3277" t="s">
        <v>5848</v>
      </c>
      <c r="T8" s="317"/>
      <c r="AE8" s="213"/>
      <c r="AF8" s="3102" t="s">
        <v>5376</v>
      </c>
      <c r="AG8" s="212" t="s">
        <v>5851</v>
      </c>
      <c r="AP8" s="317"/>
      <c r="AW8"/>
      <c r="AX8"/>
      <c r="CY8" s="317"/>
      <c r="CZ8" s="317"/>
      <c r="DA8" s="317"/>
      <c r="DC8" s="216">
        <v>1</v>
      </c>
    </row>
    <row r="9" spans="1:109" ht="24" customHeight="1" thickBot="1">
      <c r="T9" s="317"/>
      <c r="AP9" s="317"/>
      <c r="AS9" s="3758" t="s">
        <v>1782</v>
      </c>
      <c r="AT9" s="3759"/>
      <c r="AU9" s="3759"/>
      <c r="AV9" s="3759"/>
      <c r="AW9" s="3759"/>
      <c r="AX9" s="3760"/>
      <c r="AZ9" s="3766" t="s">
        <v>1296</v>
      </c>
      <c r="BA9" s="99"/>
      <c r="BB9" s="99"/>
      <c r="BC9" s="99"/>
      <c r="BD9" s="532" t="s">
        <v>1890</v>
      </c>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Y9" s="317"/>
      <c r="CZ9" s="317"/>
      <c r="DA9" s="317"/>
      <c r="DC9" s="216">
        <v>1</v>
      </c>
    </row>
    <row r="10" spans="1:109" ht="24" customHeight="1">
      <c r="B10" s="176" t="s">
        <v>43</v>
      </c>
      <c r="C10" s="3815" t="s">
        <v>1046</v>
      </c>
      <c r="D10" s="3815"/>
      <c r="E10" s="3964" t="s">
        <v>5467</v>
      </c>
      <c r="F10" s="3964"/>
      <c r="G10" s="3964"/>
      <c r="H10" s="3965"/>
      <c r="J10" s="176" t="s">
        <v>43</v>
      </c>
      <c r="K10" s="3815" t="s">
        <v>1046</v>
      </c>
      <c r="L10" s="3815"/>
      <c r="M10" s="3968" t="s">
        <v>5468</v>
      </c>
      <c r="N10" s="3968"/>
      <c r="O10" s="3968"/>
      <c r="P10" s="3969"/>
      <c r="S10" s="308" t="s">
        <v>1294</v>
      </c>
      <c r="T10" s="317"/>
      <c r="U10" s="3951" t="str">
        <f>E10</f>
        <v>1 AMERICANO</v>
      </c>
      <c r="V10" s="3952"/>
      <c r="W10" s="3955" t="str">
        <f>C10</f>
        <v>AVEC ALCOOL</v>
      </c>
      <c r="X10" s="3955"/>
      <c r="Y10" s="3153"/>
      <c r="Z10" s="3153"/>
      <c r="AA10" s="3140"/>
      <c r="AB10" s="3140"/>
      <c r="AC10" s="3141" t="s">
        <v>5402</v>
      </c>
      <c r="AE10" s="3956" t="str">
        <f>M10</f>
        <v>6 CHAMPAGNE COCKTAIL</v>
      </c>
      <c r="AF10" s="3957"/>
      <c r="AG10" s="3960" t="str">
        <f>W10</f>
        <v>AVEC ALCOOL</v>
      </c>
      <c r="AH10" s="3960"/>
      <c r="AI10" s="3153"/>
      <c r="AJ10" s="3153"/>
      <c r="AK10" s="3140"/>
      <c r="AL10" s="3140"/>
      <c r="AM10" s="3141" t="s">
        <v>5402</v>
      </c>
      <c r="AP10" s="317"/>
      <c r="AS10" s="3761"/>
      <c r="AT10" s="3762"/>
      <c r="AU10" s="3762"/>
      <c r="AV10" s="3762"/>
      <c r="AW10" s="3762"/>
      <c r="AX10" s="3763"/>
      <c r="AZ10" s="3766"/>
      <c r="BA10" s="13"/>
      <c r="BB10" s="478" t="s">
        <v>1888</v>
      </c>
      <c r="BC10" s="497" t="s">
        <v>43</v>
      </c>
      <c r="BD10" s="2832" t="s">
        <v>69</v>
      </c>
      <c r="BE10" s="2833" t="s">
        <v>377</v>
      </c>
      <c r="BF10" s="3086" t="s">
        <v>1280</v>
      </c>
      <c r="BG10" s="3086" t="s">
        <v>1286</v>
      </c>
      <c r="BH10" s="3086" t="s">
        <v>1291</v>
      </c>
      <c r="BI10" s="2836" t="s">
        <v>731</v>
      </c>
      <c r="BJ10" s="2837" t="s">
        <v>730</v>
      </c>
      <c r="BK10" s="2835" t="s">
        <v>91</v>
      </c>
      <c r="BL10" s="2835" t="s">
        <v>90</v>
      </c>
      <c r="BM10" s="3092" t="s">
        <v>68</v>
      </c>
      <c r="BN10" s="2834" t="s">
        <v>70</v>
      </c>
      <c r="BO10" s="2834" t="s">
        <v>77</v>
      </c>
      <c r="BP10" s="2834" t="s">
        <v>78</v>
      </c>
      <c r="BQ10" s="2834" t="s">
        <v>79</v>
      </c>
      <c r="BR10" s="3314" t="s">
        <v>5806</v>
      </c>
      <c r="BS10" s="3166" t="s">
        <v>743</v>
      </c>
      <c r="BT10" s="3166" t="s">
        <v>5807</v>
      </c>
      <c r="BU10" s="3166" t="s">
        <v>5808</v>
      </c>
      <c r="BV10" s="3166" t="s">
        <v>225</v>
      </c>
      <c r="BW10" s="3314" t="s">
        <v>724</v>
      </c>
      <c r="BX10" s="3314" t="s">
        <v>5809</v>
      </c>
      <c r="BY10" s="3314" t="s">
        <v>727</v>
      </c>
      <c r="BZ10" s="3314" t="s">
        <v>5810</v>
      </c>
      <c r="CA10" s="3314" t="s">
        <v>5823</v>
      </c>
      <c r="CB10" s="3314" t="s">
        <v>5811</v>
      </c>
      <c r="CC10" s="3314" t="s">
        <v>725</v>
      </c>
      <c r="CD10" s="3314" t="s">
        <v>726</v>
      </c>
      <c r="CE10" s="3166" t="s">
        <v>753</v>
      </c>
      <c r="CF10" s="3166" t="s">
        <v>752</v>
      </c>
      <c r="CG10" s="3314" t="s">
        <v>723</v>
      </c>
      <c r="CH10" s="3166" t="s">
        <v>732</v>
      </c>
      <c r="CI10" s="3314" t="s">
        <v>5822</v>
      </c>
      <c r="CJ10" s="3166" t="s">
        <v>742</v>
      </c>
      <c r="CK10" s="3166" t="s">
        <v>207</v>
      </c>
      <c r="CL10" s="3166" t="s">
        <v>728</v>
      </c>
      <c r="CM10" s="3160" t="s">
        <v>5764</v>
      </c>
      <c r="CN10" s="3160" t="s">
        <v>5765</v>
      </c>
      <c r="CO10" s="3160" t="s">
        <v>1358</v>
      </c>
      <c r="CP10" s="3160" t="s">
        <v>5768</v>
      </c>
      <c r="CQ10" s="3160" t="s">
        <v>1360</v>
      </c>
      <c r="CR10" s="3160" t="s">
        <v>5766</v>
      </c>
      <c r="CS10" s="3166" t="s">
        <v>744</v>
      </c>
      <c r="CT10" s="3166" t="s">
        <v>744</v>
      </c>
      <c r="CU10" s="3166" t="s">
        <v>744</v>
      </c>
      <c r="CV10" s="3166" t="s">
        <v>744</v>
      </c>
      <c r="CW10" s="497" t="s">
        <v>43</v>
      </c>
      <c r="CX10" s="491" t="s">
        <v>1788</v>
      </c>
      <c r="CY10" s="327"/>
      <c r="CZ10" s="3781" t="s">
        <v>1296</v>
      </c>
      <c r="DA10" s="3782"/>
      <c r="DC10" s="216">
        <v>1</v>
      </c>
    </row>
    <row r="11" spans="1:109" ht="24" customHeight="1">
      <c r="B11" s="3209" t="s">
        <v>43</v>
      </c>
      <c r="C11" s="3691" t="s">
        <v>5360</v>
      </c>
      <c r="D11" s="3691"/>
      <c r="E11" s="3966"/>
      <c r="F11" s="3966"/>
      <c r="G11" s="3966"/>
      <c r="H11" s="3967"/>
      <c r="J11" s="3218" t="s">
        <v>43</v>
      </c>
      <c r="K11" s="3691" t="s">
        <v>5360</v>
      </c>
      <c r="L11" s="3691"/>
      <c r="M11" s="3970"/>
      <c r="N11" s="3970"/>
      <c r="O11" s="3970"/>
      <c r="P11" s="3971"/>
      <c r="S11" s="309" t="s">
        <v>1295</v>
      </c>
      <c r="T11" s="317"/>
      <c r="U11" s="3953"/>
      <c r="V11" s="3954"/>
      <c r="W11" s="3962" t="str">
        <f>C11</f>
        <v>LONG DRINK</v>
      </c>
      <c r="X11" s="3962"/>
      <c r="Y11" s="327"/>
      <c r="Z11" s="244" t="s">
        <v>5814</v>
      </c>
      <c r="AA11" s="250">
        <v>2</v>
      </c>
      <c r="AB11" s="3160" t="s">
        <v>5804</v>
      </c>
      <c r="AC11" s="331">
        <f>IFERROR(INDEX($BD$11:$CV$11, MATCH(AB11, $BD$10:$CV$10, 0)), 0) + IFERROR(INDEX($BD$16:$CV$16, MATCH(AB11, $BD$15:$CV$15, 0)), 0)</f>
        <v>0.12</v>
      </c>
      <c r="AE11" s="3958"/>
      <c r="AF11" s="3959"/>
      <c r="AG11" s="3963" t="str">
        <f>K11</f>
        <v>LONG DRINK</v>
      </c>
      <c r="AH11" s="3963"/>
      <c r="AI11" s="327"/>
      <c r="AJ11" s="244" t="s">
        <v>5814</v>
      </c>
      <c r="AK11" s="250">
        <v>2</v>
      </c>
      <c r="AL11" s="3135" t="s">
        <v>750</v>
      </c>
      <c r="AM11" s="331">
        <f>IFERROR(INDEX($BD$11:$CV$11, MATCH(AL11, $BD$10:$CV$10, 0)), 0) + IFERROR(INDEX($BD$16:$CV$16, MATCH(AL11, $BD$15:$CV$15, 0)), 0)</f>
        <v>0.12</v>
      </c>
      <c r="AP11" s="317"/>
      <c r="AS11" s="3761"/>
      <c r="AT11" s="3762"/>
      <c r="AU11" s="3762"/>
      <c r="AV11" s="3762"/>
      <c r="AW11" s="3762"/>
      <c r="AX11" s="3763"/>
      <c r="AZ11" s="3766"/>
      <c r="BA11" s="13"/>
      <c r="BB11" s="475"/>
      <c r="BC11" s="475" t="s">
        <v>1786</v>
      </c>
      <c r="BD11" s="520">
        <v>1E-3</v>
      </c>
      <c r="BE11" s="521">
        <v>1</v>
      </c>
      <c r="BF11" s="522">
        <v>0</v>
      </c>
      <c r="BG11" s="522">
        <v>0</v>
      </c>
      <c r="BH11" s="522">
        <v>0</v>
      </c>
      <c r="BI11" s="523">
        <v>0.25</v>
      </c>
      <c r="BJ11" s="523">
        <v>0.5</v>
      </c>
      <c r="BK11" s="479">
        <v>0.25</v>
      </c>
      <c r="BL11" s="479">
        <v>0.5</v>
      </c>
      <c r="BM11" s="479">
        <v>0.1</v>
      </c>
      <c r="BN11" s="479">
        <v>1</v>
      </c>
      <c r="BO11" s="479">
        <v>0.1</v>
      </c>
      <c r="BP11" s="479">
        <v>0.01</v>
      </c>
      <c r="BQ11" s="479">
        <v>1E-3</v>
      </c>
      <c r="BR11" s="479">
        <f t="shared" ref="BR11" si="6">BR12 / 1000</f>
        <v>5.0000000000000001E-3</v>
      </c>
      <c r="BS11" s="479">
        <f>BS12 / 1000</f>
        <v>0.35</v>
      </c>
      <c r="BT11" s="479">
        <f t="shared" ref="BT11:CL11" si="7">BT12 / 1000</f>
        <v>4.9299999999999995E-3</v>
      </c>
      <c r="BU11" s="479">
        <f t="shared" si="7"/>
        <v>0.01</v>
      </c>
      <c r="BV11" s="479">
        <f t="shared" si="7"/>
        <v>4.9299999999999995E-3</v>
      </c>
      <c r="BW11" s="479">
        <f t="shared" si="7"/>
        <v>2.5000000000000001E-3</v>
      </c>
      <c r="BX11" s="479">
        <f t="shared" si="7"/>
        <v>5.67E-2</v>
      </c>
      <c r="BY11" s="479">
        <f t="shared" si="7"/>
        <v>4.4999999999999998E-2</v>
      </c>
      <c r="BZ11" s="530">
        <f t="shared" si="7"/>
        <v>2.8300000000000002E-2</v>
      </c>
      <c r="CA11" s="479">
        <f t="shared" si="7"/>
        <v>0.03</v>
      </c>
      <c r="CB11" s="479">
        <f t="shared" si="7"/>
        <v>2.9600000000000001E-2</v>
      </c>
      <c r="CC11" s="479">
        <f t="shared" si="7"/>
        <v>0.15</v>
      </c>
      <c r="CD11" s="479">
        <f t="shared" si="7"/>
        <v>0.04</v>
      </c>
      <c r="CE11" s="479">
        <f t="shared" si="7"/>
        <v>0.32</v>
      </c>
      <c r="CF11" s="479">
        <f t="shared" si="7"/>
        <v>0.12</v>
      </c>
      <c r="CG11" s="479">
        <f t="shared" si="7"/>
        <v>5.9000000000000007E-3</v>
      </c>
      <c r="CH11" s="479">
        <f t="shared" si="7"/>
        <v>0.15</v>
      </c>
      <c r="CI11" s="479">
        <f t="shared" si="7"/>
        <v>1E-3</v>
      </c>
      <c r="CJ11" s="479">
        <f t="shared" si="7"/>
        <v>0.2366</v>
      </c>
      <c r="CK11" s="479">
        <f t="shared" si="7"/>
        <v>0.03</v>
      </c>
      <c r="CL11" s="479">
        <f t="shared" si="7"/>
        <v>0.22500000000000001</v>
      </c>
      <c r="CM11" s="479">
        <f>CM12 / 1000</f>
        <v>0.35</v>
      </c>
      <c r="CN11" s="479">
        <f t="shared" ref="CN11:CV11" si="8">CN12 / 1000</f>
        <v>7.4999999999999997E-2</v>
      </c>
      <c r="CO11" s="479">
        <f t="shared" si="8"/>
        <v>0.19500000000000001</v>
      </c>
      <c r="CP11" s="479">
        <f t="shared" si="8"/>
        <v>0.27500000000000002</v>
      </c>
      <c r="CQ11" s="479">
        <f t="shared" si="8"/>
        <v>0.25</v>
      </c>
      <c r="CR11" s="479">
        <f t="shared" si="8"/>
        <v>0.3</v>
      </c>
      <c r="CS11" s="3353">
        <f t="shared" si="8"/>
        <v>5.0000000000000001E-4</v>
      </c>
      <c r="CT11" s="3353">
        <f t="shared" si="8"/>
        <v>5.0000000000000001E-4</v>
      </c>
      <c r="CU11" s="3353">
        <f t="shared" si="8"/>
        <v>5.0000000000000001E-4</v>
      </c>
      <c r="CV11" s="3353">
        <f t="shared" si="8"/>
        <v>5.0000000000000001E-4</v>
      </c>
      <c r="CW11" s="475"/>
      <c r="CX11" s="54" t="s">
        <v>1789</v>
      </c>
      <c r="CY11" s="327"/>
      <c r="CZ11" s="3783"/>
      <c r="DA11" s="3784"/>
      <c r="DC11" s="216">
        <v>1</v>
      </c>
    </row>
    <row r="12" spans="1:109" ht="24" customHeight="1">
      <c r="B12" s="3209" t="s">
        <v>43</v>
      </c>
      <c r="C12" s="3813" t="s">
        <v>1409</v>
      </c>
      <c r="D12" s="3813"/>
      <c r="E12" s="321" t="s">
        <v>827</v>
      </c>
      <c r="F12" s="3109" t="s">
        <v>5361</v>
      </c>
      <c r="G12" s="322"/>
      <c r="H12" s="323"/>
      <c r="J12" s="3218" t="s">
        <v>43</v>
      </c>
      <c r="K12" s="3813" t="s">
        <v>5466</v>
      </c>
      <c r="L12" s="3813"/>
      <c r="M12" s="321" t="s">
        <v>827</v>
      </c>
      <c r="N12" s="3109" t="s">
        <v>5361</v>
      </c>
      <c r="O12" s="322"/>
      <c r="P12" s="323"/>
      <c r="S12" s="3283" t="s">
        <v>5363</v>
      </c>
      <c r="T12" s="317"/>
      <c r="U12" s="3891" t="s">
        <v>837</v>
      </c>
      <c r="V12" s="3892"/>
      <c r="W12" s="3892"/>
      <c r="X12" s="3892"/>
      <c r="Y12" s="327"/>
      <c r="Z12" s="245" t="str">
        <f>"Volume "&amp; AB11</f>
        <v>Volume Trembler(s)</v>
      </c>
      <c r="AA12" s="252">
        <v>150</v>
      </c>
      <c r="AB12" s="2834" t="s">
        <v>79</v>
      </c>
      <c r="AC12" s="331">
        <f>IFERROR(INDEX(BD11:CV11, MATCH(AB12, BD10:CV10, 0)) * AA12, 0) + IFERROR(INDEX(BD16:CV16, MATCH(AB12, BD15:CV15, 0)) * AA12, 0)</f>
        <v>0.15</v>
      </c>
      <c r="AE12" s="3891" t="s">
        <v>837</v>
      </c>
      <c r="AF12" s="3892"/>
      <c r="AG12" s="3892"/>
      <c r="AH12" s="3892"/>
      <c r="AI12" s="327"/>
      <c r="AJ12" s="245" t="str">
        <f>"Volume "&amp; AL11</f>
        <v>Volume flute(s)</v>
      </c>
      <c r="AK12" s="252">
        <v>150</v>
      </c>
      <c r="AL12" s="2834" t="s">
        <v>79</v>
      </c>
      <c r="AM12" s="331">
        <f>IFERROR(INDEX(BD11:CV11, MATCH(AL12, BD10:CV10, 0)) * AK12, 0) + IFERROR(INDEX(BD16:CV16, MATCH(AL12, BD15:CV15, 0)) * AK12, 0)</f>
        <v>0.15</v>
      </c>
      <c r="AP12" s="317"/>
      <c r="AS12" s="3793" t="s">
        <v>5651</v>
      </c>
      <c r="AT12" s="3794"/>
      <c r="AU12" s="3794"/>
      <c r="AV12" s="3794"/>
      <c r="AW12" s="3794"/>
      <c r="AX12" s="3795"/>
      <c r="AZ12" s="3766"/>
      <c r="BA12" s="13"/>
      <c r="BB12" s="477" t="s">
        <v>1887</v>
      </c>
      <c r="BC12" s="497" t="s">
        <v>740</v>
      </c>
      <c r="BD12" s="483"/>
      <c r="BE12" s="483"/>
      <c r="BF12" s="483"/>
      <c r="BG12" s="483"/>
      <c r="BH12" s="483"/>
      <c r="BI12" s="483"/>
      <c r="BJ12" s="483"/>
      <c r="BK12" s="483"/>
      <c r="BL12" s="483"/>
      <c r="BM12" s="483"/>
      <c r="BN12" s="484"/>
      <c r="BO12" s="483"/>
      <c r="BP12" s="483"/>
      <c r="BQ12" s="483"/>
      <c r="BR12" s="472">
        <v>5</v>
      </c>
      <c r="BS12" s="472">
        <v>350</v>
      </c>
      <c r="BT12" s="481">
        <v>4.93</v>
      </c>
      <c r="BU12" s="472">
        <v>10</v>
      </c>
      <c r="BV12" s="481">
        <v>4.93</v>
      </c>
      <c r="BW12" s="481">
        <v>2.5</v>
      </c>
      <c r="BX12" s="480">
        <v>56.7</v>
      </c>
      <c r="BY12" s="472">
        <v>45</v>
      </c>
      <c r="BZ12" s="531">
        <v>28.3</v>
      </c>
      <c r="CA12" s="472">
        <v>30</v>
      </c>
      <c r="CB12" s="480">
        <v>29.6</v>
      </c>
      <c r="CC12" s="472">
        <v>150</v>
      </c>
      <c r="CD12" s="472">
        <v>40</v>
      </c>
      <c r="CE12" s="472">
        <v>320</v>
      </c>
      <c r="CF12" s="472">
        <v>120</v>
      </c>
      <c r="CG12" s="481">
        <v>5.9</v>
      </c>
      <c r="CH12" s="472">
        <v>150</v>
      </c>
      <c r="CI12" s="472">
        <v>1</v>
      </c>
      <c r="CJ12" s="480">
        <v>236.6</v>
      </c>
      <c r="CK12" s="472">
        <v>30</v>
      </c>
      <c r="CL12" s="472">
        <v>225</v>
      </c>
      <c r="CM12" s="472">
        <v>350</v>
      </c>
      <c r="CN12" s="472">
        <v>75</v>
      </c>
      <c r="CO12" s="472">
        <v>195</v>
      </c>
      <c r="CP12" s="472">
        <v>275</v>
      </c>
      <c r="CQ12" s="472">
        <v>250</v>
      </c>
      <c r="CR12" s="472">
        <v>300</v>
      </c>
      <c r="CS12" s="480">
        <v>0.5</v>
      </c>
      <c r="CT12" s="480">
        <v>0.5</v>
      </c>
      <c r="CU12" s="480">
        <v>0.5</v>
      </c>
      <c r="CV12" s="480">
        <v>0.5</v>
      </c>
      <c r="CW12" s="497" t="s">
        <v>740</v>
      </c>
      <c r="CX12" s="175" t="s">
        <v>1889</v>
      </c>
      <c r="CY12" s="327"/>
      <c r="CZ12" s="3785"/>
      <c r="DA12" s="3786"/>
      <c r="DC12" s="216">
        <v>1</v>
      </c>
    </row>
    <row r="13" spans="1:109" ht="24" customHeight="1">
      <c r="B13" s="3209" t="s">
        <v>43</v>
      </c>
      <c r="C13" s="3093">
        <v>1</v>
      </c>
      <c r="D13" s="499" t="s">
        <v>751</v>
      </c>
      <c r="E13" s="3094">
        <v>120</v>
      </c>
      <c r="F13" s="2834" t="s">
        <v>79</v>
      </c>
      <c r="G13" s="218" t="s">
        <v>5813</v>
      </c>
      <c r="H13" s="3136"/>
      <c r="J13" s="3218" t="s">
        <v>43</v>
      </c>
      <c r="K13" s="3093">
        <v>1</v>
      </c>
      <c r="L13" s="3135" t="s">
        <v>750</v>
      </c>
      <c r="M13" s="3094">
        <v>120</v>
      </c>
      <c r="N13" s="2834" t="s">
        <v>79</v>
      </c>
      <c r="O13" s="218" t="s">
        <v>5813</v>
      </c>
      <c r="P13" s="3136"/>
      <c r="S13" s="2832" t="s">
        <v>69</v>
      </c>
      <c r="T13" s="317"/>
      <c r="U13" s="3891"/>
      <c r="V13" s="3892"/>
      <c r="W13" s="3892"/>
      <c r="X13" s="3892"/>
      <c r="Y13" s="3325" t="s">
        <v>1028</v>
      </c>
      <c r="Z13" s="500">
        <f>IFERROR(INDEX(BD11:CS11,MATCH(F13,BD10:CS10,0))*E13,0)+IFERROR(INDEX(BD16:CS16,MATCH(F13,BD15:CS15,0))*E13,0)</f>
        <v>0.12</v>
      </c>
      <c r="AA13" s="3369">
        <f>AC12*AA11</f>
        <v>0.3</v>
      </c>
      <c r="AB13" s="302">
        <f>IFERROR(AA13/Z13,0)</f>
        <v>2.5</v>
      </c>
      <c r="AC13" s="545"/>
      <c r="AD13" s="317">
        <f>Z13*0.4</f>
        <v>4.8000000000000001E-2</v>
      </c>
      <c r="AE13" s="3891"/>
      <c r="AF13" s="3892"/>
      <c r="AG13" s="3892"/>
      <c r="AH13" s="3892"/>
      <c r="AI13" s="3325" t="s">
        <v>1028</v>
      </c>
      <c r="AJ13" s="500">
        <f>IFERROR(INDEX(BD11:CV11,MATCH(N13,BD10:CV10,0))*M13,0)+IFERROR(INDEX(BD16:CV16,MATCH(N13,BD15:CV15,0))*M13,0)</f>
        <v>0.12</v>
      </c>
      <c r="AK13" s="3369">
        <f>AM12*AK11</f>
        <v>0.3</v>
      </c>
      <c r="AL13" s="302">
        <f>IFERROR(AK13/AJ13,0)</f>
        <v>2.5</v>
      </c>
      <c r="AM13" s="545"/>
      <c r="AS13" s="3793"/>
      <c r="AT13" s="3794"/>
      <c r="AU13" s="3794"/>
      <c r="AV13" s="3794"/>
      <c r="AW13" s="3794"/>
      <c r="AX13" s="3795"/>
      <c r="AZ13" s="3766"/>
      <c r="BA13" s="13"/>
      <c r="BB13" s="13"/>
      <c r="BC13" s="477"/>
      <c r="BD13" s="471"/>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c r="CH13" s="327"/>
      <c r="CI13" s="327"/>
      <c r="CJ13" s="327"/>
      <c r="CK13" s="327"/>
      <c r="CL13" s="469" t="s">
        <v>1783</v>
      </c>
      <c r="CM13" s="473">
        <v>200</v>
      </c>
      <c r="CN13" s="473">
        <v>30</v>
      </c>
      <c r="CO13" s="473">
        <v>150</v>
      </c>
      <c r="CP13" s="473">
        <v>200</v>
      </c>
      <c r="CQ13" s="473">
        <v>200</v>
      </c>
      <c r="CR13" s="473">
        <v>200</v>
      </c>
      <c r="CS13" s="327"/>
      <c r="CT13" s="327"/>
      <c r="CU13" s="327"/>
      <c r="CV13" s="327"/>
      <c r="CW13" s="477"/>
      <c r="CX13" s="327"/>
      <c r="CY13" s="327"/>
      <c r="CZ13" s="317"/>
      <c r="DA13" s="317"/>
      <c r="DC13" s="216">
        <v>1</v>
      </c>
    </row>
    <row r="14" spans="1:109" ht="24" customHeight="1">
      <c r="B14" s="3209" t="s">
        <v>43</v>
      </c>
      <c r="C14" s="504" t="s">
        <v>1882</v>
      </c>
      <c r="D14" s="352" t="s">
        <v>305</v>
      </c>
      <c r="E14" s="504" t="s">
        <v>1883</v>
      </c>
      <c r="F14" s="352" t="s">
        <v>305</v>
      </c>
      <c r="G14" s="3312" t="s">
        <v>1028</v>
      </c>
      <c r="H14" s="3313">
        <f>Y14</f>
        <v>0.17</v>
      </c>
      <c r="J14" s="3218" t="s">
        <v>43</v>
      </c>
      <c r="K14" s="504" t="s">
        <v>1882</v>
      </c>
      <c r="L14" s="352" t="s">
        <v>305</v>
      </c>
      <c r="M14" s="504" t="s">
        <v>1883</v>
      </c>
      <c r="N14" s="352" t="s">
        <v>305</v>
      </c>
      <c r="O14" s="3312" t="s">
        <v>1028</v>
      </c>
      <c r="P14" s="3313">
        <f>AI14</f>
        <v>0.42</v>
      </c>
      <c r="S14" s="2833" t="s">
        <v>377</v>
      </c>
      <c r="T14" s="317"/>
      <c r="U14" s="3891"/>
      <c r="V14" s="3892"/>
      <c r="W14" s="3892"/>
      <c r="X14" s="3892"/>
      <c r="Y14" s="3324">
        <f>IFERROR(ROUND(AA23/AC23/100,2),0)</f>
        <v>0.17</v>
      </c>
      <c r="Z14" s="3323" t="str">
        <f>IF(AC23&gt;=AA13,"","compléter avec")</f>
        <v/>
      </c>
      <c r="AA14" s="3327" t="str">
        <f>IF(AC23&gt;AA13,"",ROUND((AA13-AC23)*1000,1)&amp;" ml")</f>
        <v/>
      </c>
      <c r="AB14" s="3328" t="str">
        <f>IF(AC23&gt;AA13,"",ROUND((AA13-AC23)*100,2)&amp;" cl")</f>
        <v/>
      </c>
      <c r="AC14" s="3326" t="str">
        <f>IF(AC23&gt;AA13,"",ROUND(AA13-AC23,3)&amp;" L")</f>
        <v/>
      </c>
      <c r="AE14" s="3891"/>
      <c r="AF14" s="3892"/>
      <c r="AG14" s="3892"/>
      <c r="AH14" s="3892"/>
      <c r="AI14" s="3324">
        <f>IFERROR(ROUND(AK23/AM23/100,2),0)</f>
        <v>0.42</v>
      </c>
      <c r="AJ14" s="3323" t="str">
        <f>IF(AM23&gt;=AK13,"","compléter avec")</f>
        <v>compléter avec</v>
      </c>
      <c r="AK14" s="3327" t="str">
        <f>IF(AM23&gt;AK13,"",ROUND((AK13-AM23)*1000,1)&amp;" ml")</f>
        <v>299.4 ml</v>
      </c>
      <c r="AL14" s="3328" t="str">
        <f>IF(AM23&gt;AK13,"",ROUND((AK13-AM23)*100,2)&amp;" cl")</f>
        <v>29.94 cl</v>
      </c>
      <c r="AM14" s="3326" t="str">
        <f>IF(AM23&gt;AK13,"",ROUND(AK13-AM23,3)&amp;" L")</f>
        <v>0.299 L</v>
      </c>
      <c r="AS14" s="3793"/>
      <c r="AT14" s="3794"/>
      <c r="AU14" s="3794"/>
      <c r="AV14" s="3794"/>
      <c r="AW14" s="3794"/>
      <c r="AX14" s="3795"/>
      <c r="AZ14" s="3766"/>
      <c r="BA14" s="13"/>
      <c r="BB14" s="13"/>
      <c r="BC14" s="327"/>
      <c r="BD14" s="498" t="s">
        <v>1787</v>
      </c>
      <c r="BE14" s="327"/>
      <c r="BF14" s="327"/>
      <c r="BG14" s="327"/>
      <c r="BH14" s="327"/>
      <c r="BI14" s="327"/>
      <c r="BJ14" s="327"/>
      <c r="BK14" s="327"/>
      <c r="BL14" s="532" t="s">
        <v>5650</v>
      </c>
      <c r="BM14" s="327"/>
      <c r="BN14" s="327"/>
      <c r="BO14" s="327"/>
      <c r="BP14" s="327"/>
      <c r="BQ14" s="327"/>
      <c r="BR14" s="327"/>
      <c r="BS14" s="340"/>
      <c r="BT14" s="327"/>
      <c r="BU14" s="327"/>
      <c r="BV14" s="327"/>
      <c r="BW14" s="105"/>
      <c r="BX14" s="428"/>
      <c r="BY14" s="428"/>
      <c r="BZ14" s="428"/>
      <c r="CA14" s="428"/>
      <c r="CB14" s="428"/>
      <c r="CC14" s="428"/>
      <c r="CD14" s="428"/>
      <c r="CE14" s="428"/>
      <c r="CF14" s="407"/>
      <c r="CG14" s="3321" t="s">
        <v>1787</v>
      </c>
      <c r="CH14" s="407"/>
      <c r="CI14" s="407"/>
      <c r="CJ14" s="327"/>
      <c r="CK14" s="327"/>
      <c r="CL14" s="470" t="s">
        <v>1784</v>
      </c>
      <c r="CM14" s="474">
        <v>500</v>
      </c>
      <c r="CN14" s="474">
        <v>120</v>
      </c>
      <c r="CO14" s="474">
        <v>240</v>
      </c>
      <c r="CP14" s="474">
        <v>350</v>
      </c>
      <c r="CQ14" s="474">
        <v>300</v>
      </c>
      <c r="CR14" s="474">
        <v>400</v>
      </c>
      <c r="CS14" s="327"/>
      <c r="CT14" s="327"/>
      <c r="CU14" s="327"/>
      <c r="CV14" s="327"/>
      <c r="CW14" s="327"/>
      <c r="CX14" s="327"/>
      <c r="CY14" s="327"/>
      <c r="CZ14" s="327"/>
      <c r="DA14" s="488" t="s">
        <v>1787</v>
      </c>
      <c r="DC14" s="216">
        <v>1</v>
      </c>
    </row>
    <row r="15" spans="1:109" ht="24" customHeight="1">
      <c r="B15" s="3209" t="s">
        <v>43</v>
      </c>
      <c r="C15" s="3282" t="s">
        <v>5362</v>
      </c>
      <c r="D15" s="3283" t="s">
        <v>5363</v>
      </c>
      <c r="E15" s="3282" t="s">
        <v>5364</v>
      </c>
      <c r="F15" s="3280" t="s">
        <v>5365</v>
      </c>
      <c r="G15" s="3280" t="s">
        <v>5366</v>
      </c>
      <c r="H15" s="3284" t="s">
        <v>1297</v>
      </c>
      <c r="J15" s="3218" t="s">
        <v>43</v>
      </c>
      <c r="K15" s="3282" t="s">
        <v>5362</v>
      </c>
      <c r="L15" s="3283" t="s">
        <v>5363</v>
      </c>
      <c r="M15" s="3282" t="s">
        <v>5364</v>
      </c>
      <c r="N15" s="3280" t="s">
        <v>5365</v>
      </c>
      <c r="O15" s="3280" t="s">
        <v>5366</v>
      </c>
      <c r="P15" s="3284" t="s">
        <v>1297</v>
      </c>
      <c r="S15" s="3092" t="s">
        <v>68</v>
      </c>
      <c r="T15" s="317"/>
      <c r="U15" s="3158" t="s">
        <v>1297</v>
      </c>
      <c r="V15" s="3142" t="s">
        <v>1886</v>
      </c>
      <c r="W15" s="3142"/>
      <c r="X15" s="3142"/>
      <c r="Y15" s="3142"/>
      <c r="Z15" s="3142" t="s">
        <v>1281</v>
      </c>
      <c r="AA15" s="3147" t="s">
        <v>1028</v>
      </c>
      <c r="AB15" s="3150" t="s">
        <v>5748</v>
      </c>
      <c r="AC15" s="3176" t="s">
        <v>5749</v>
      </c>
      <c r="AE15" s="3158" t="s">
        <v>1297</v>
      </c>
      <c r="AF15" s="3142" t="s">
        <v>1886</v>
      </c>
      <c r="AG15" s="3142"/>
      <c r="AH15" s="3142"/>
      <c r="AI15" s="3142"/>
      <c r="AJ15" s="3142" t="s">
        <v>1281</v>
      </c>
      <c r="AK15" s="3147" t="s">
        <v>1028</v>
      </c>
      <c r="AL15" s="3150" t="s">
        <v>5748</v>
      </c>
      <c r="AM15" s="3176" t="s">
        <v>5749</v>
      </c>
      <c r="AP15" s="317"/>
      <c r="AS15" s="3793"/>
      <c r="AT15" s="3794"/>
      <c r="AU15" s="3794"/>
      <c r="AV15" s="3794"/>
      <c r="AW15" s="3794"/>
      <c r="AX15" s="3795"/>
      <c r="AZ15" s="3766"/>
      <c r="BA15" s="13"/>
      <c r="BB15" s="478" t="s">
        <v>1888</v>
      </c>
      <c r="BC15" s="497" t="s">
        <v>43</v>
      </c>
      <c r="BD15" s="3160" t="s">
        <v>5769</v>
      </c>
      <c r="BE15" s="3160" t="s">
        <v>729</v>
      </c>
      <c r="BF15" s="3160" t="s">
        <v>5770</v>
      </c>
      <c r="BG15" s="3160" t="s">
        <v>5771</v>
      </c>
      <c r="BH15" s="3160" t="s">
        <v>5772</v>
      </c>
      <c r="BI15" s="3160" t="s">
        <v>5773</v>
      </c>
      <c r="BJ15" s="3160" t="s">
        <v>5774</v>
      </c>
      <c r="BK15" s="3160" t="s">
        <v>5775</v>
      </c>
      <c r="BL15" s="3160" t="s">
        <v>5776</v>
      </c>
      <c r="BM15" s="3160" t="s">
        <v>5777</v>
      </c>
      <c r="BN15" s="3160" t="s">
        <v>5778</v>
      </c>
      <c r="BO15" s="3160" t="s">
        <v>5779</v>
      </c>
      <c r="BP15" s="3160" t="s">
        <v>5780</v>
      </c>
      <c r="BQ15" s="3160" t="s">
        <v>5781</v>
      </c>
      <c r="BR15" s="3160" t="s">
        <v>5782</v>
      </c>
      <c r="BS15" s="3160" t="s">
        <v>5783</v>
      </c>
      <c r="BT15" s="3160" t="s">
        <v>5784</v>
      </c>
      <c r="BU15" s="3160" t="s">
        <v>5785</v>
      </c>
      <c r="BV15" s="3160" t="s">
        <v>5786</v>
      </c>
      <c r="BW15" s="3160" t="s">
        <v>5787</v>
      </c>
      <c r="BX15" s="3160" t="s">
        <v>5788</v>
      </c>
      <c r="BY15" s="3160" t="s">
        <v>5789</v>
      </c>
      <c r="BZ15" s="3160" t="s">
        <v>1776</v>
      </c>
      <c r="CA15" s="3160" t="s">
        <v>5790</v>
      </c>
      <c r="CB15" s="3160" t="s">
        <v>5791</v>
      </c>
      <c r="CC15" s="3160" t="s">
        <v>5792</v>
      </c>
      <c r="CD15" s="3160" t="s">
        <v>5793</v>
      </c>
      <c r="CE15" s="3160" t="s">
        <v>5794</v>
      </c>
      <c r="CF15" s="3160" t="s">
        <v>5795</v>
      </c>
      <c r="CG15" s="3160" t="s">
        <v>5702</v>
      </c>
      <c r="CH15" s="3160" t="s">
        <v>5796</v>
      </c>
      <c r="CI15" s="3160" t="s">
        <v>5797</v>
      </c>
      <c r="CJ15" s="3160" t="s">
        <v>5798</v>
      </c>
      <c r="CK15" s="3160" t="s">
        <v>5799</v>
      </c>
      <c r="CL15" s="3160" t="s">
        <v>5706</v>
      </c>
      <c r="CM15" s="3160" t="s">
        <v>5767</v>
      </c>
      <c r="CN15" s="3160" t="s">
        <v>5800</v>
      </c>
      <c r="CO15" s="3160" t="s">
        <v>5801</v>
      </c>
      <c r="CP15" s="3160" t="s">
        <v>5802</v>
      </c>
      <c r="CQ15" s="3160" t="s">
        <v>5803</v>
      </c>
      <c r="CR15" s="3160" t="s">
        <v>5804</v>
      </c>
      <c r="CS15" s="3160" t="s">
        <v>5703</v>
      </c>
      <c r="CT15" s="3160" t="s">
        <v>5805</v>
      </c>
      <c r="CU15" s="3166" t="s">
        <v>744</v>
      </c>
      <c r="CV15" s="3166" t="s">
        <v>744</v>
      </c>
      <c r="CW15" s="497" t="s">
        <v>43</v>
      </c>
      <c r="CX15" s="491" t="s">
        <v>1788</v>
      </c>
      <c r="CY15" s="327"/>
      <c r="CZ15" s="3781" t="s">
        <v>1296</v>
      </c>
      <c r="DA15" s="3782"/>
      <c r="DC15" s="216">
        <v>1</v>
      </c>
    </row>
    <row r="16" spans="1:109" ht="24" customHeight="1">
      <c r="B16" s="187" t="str">
        <f>IF(H16&lt;&gt;"","A","►")</f>
        <v>A</v>
      </c>
      <c r="C16" s="280">
        <v>4</v>
      </c>
      <c r="D16" s="3092" t="s">
        <v>68</v>
      </c>
      <c r="E16" s="453"/>
      <c r="F16" s="3137">
        <v>25</v>
      </c>
      <c r="G16" s="3100">
        <v>1</v>
      </c>
      <c r="H16" s="3110" t="s">
        <v>1277</v>
      </c>
      <c r="J16" s="187" t="str">
        <f>IF(P16&lt;&gt;"","A","►")</f>
        <v>A</v>
      </c>
      <c r="K16" s="3098">
        <v>1</v>
      </c>
      <c r="L16" s="3314" t="s">
        <v>5822</v>
      </c>
      <c r="M16" s="453" t="s">
        <v>5463</v>
      </c>
      <c r="N16" s="3311">
        <v>44.75</v>
      </c>
      <c r="O16" s="3100">
        <v>0.95</v>
      </c>
      <c r="P16" s="3110" t="s">
        <v>5435</v>
      </c>
      <c r="S16" s="2834" t="s">
        <v>70</v>
      </c>
      <c r="T16" s="317"/>
      <c r="U16" s="3202" t="str">
        <f t="shared" ref="U16:U22" si="9">H16</f>
        <v>bitter Campari</v>
      </c>
      <c r="V16" s="3206">
        <f>IF(AC23=0,0,AC16/AC23)</f>
        <v>0.39408866995073893</v>
      </c>
      <c r="W16" s="3207" t="str">
        <f>IF(AC16=0,0,IF(OR(D16="Kg",D16="g",D16="demi(s)",D16="quart(s)"),IF(ROUND(AC16,3)&gt;=1,ROUND(AC16,3)&amp;" Kg",ROUND(AC16*1000,0)&amp;" g"),IF(D16="demi(s)",ROUND(AC16*0.5,0)&amp;" demi(s)",IF(D16="quart(s)",ROUND(AC16*0.25,0)&amp;" quart(s)",IF(ROUND(AC16,3)&gt;=1,ROUND(AC16,3)&amp;" L",ROUND(AC16*100,0)&amp;" cl")))))</f>
        <v>12 cl</v>
      </c>
      <c r="X16" s="3203">
        <f>C16*AB13</f>
        <v>10</v>
      </c>
      <c r="Y16" s="3204" t="str">
        <f>D16</f>
        <v>/10</v>
      </c>
      <c r="Z16" s="3205">
        <f t="shared" ref="Z16:Z18" si="10">E16</f>
        <v>0</v>
      </c>
      <c r="AA16" s="3355">
        <f t="shared" ref="AA16:AA22" si="11">AC16*F16</f>
        <v>3</v>
      </c>
      <c r="AB16" s="3332">
        <f>IFERROR(INDEX(BD11:CV11, MATCH(D16, BD10:CV10, 0)) * C16*G16*Z13, 0) + IFERROR(INDEX(BD16:CV16, MATCH(D16, BD15:CV15, 0)) * C16*G16*Z13, 0)</f>
        <v>4.8000000000000001E-2</v>
      </c>
      <c r="AC16" s="3333">
        <f>ROUND(AB16 * AB13, IF(AB16 *AB13&gt;= 0.0001, 4, 6))</f>
        <v>0.12</v>
      </c>
      <c r="AD16" s="317">
        <f>AB16*AB13</f>
        <v>0.12</v>
      </c>
      <c r="AE16" s="3211" t="str">
        <f>P16</f>
        <v>angostura bitter</v>
      </c>
      <c r="AF16" s="3215">
        <f>IF(AM23=0,0,AM16/AM23)</f>
        <v>0.5</v>
      </c>
      <c r="AG16" s="3216" t="str">
        <f>IF(AM16=0,0,IF(OR(L16="Kg",N16="g",L16="demi(s)",L16="quart(s)"),IF(ROUND(AM16,3)&gt;=1,ROUND(AM16,3)&amp;" Kg",ROUND(AM16*1000,0)&amp;" g"),IF(L16="demi(s)",ROUND(AM16*0.5,0)&amp;" demi(s)",IF(L16="quart(s)",ROUND(AM16*0.25,0)&amp;" quart(s)",IF(ROUND(AM16,3)&gt;=1,ROUND(AM16,3)&amp;" L",ROUND(AM16*100,0)&amp;" cl")))))</f>
        <v>0 cl</v>
      </c>
      <c r="AH16" s="3212">
        <f>K16*AL13</f>
        <v>2.5</v>
      </c>
      <c r="AI16" s="3213" t="str">
        <f>L16</f>
        <v>Trait(s)</v>
      </c>
      <c r="AJ16" s="3214" t="str">
        <f>M16</f>
        <v>trait(s)</v>
      </c>
      <c r="AK16" s="3354">
        <f>AM16*N16</f>
        <v>1.3424999999999999E-2</v>
      </c>
      <c r="AL16" s="3329">
        <f>IFERROR(INDEX(BD11:CV11, MATCH(L16, BD10:CV10, 0)) * K16*O16*AJ13, 0) + IFERROR(INDEX(BD16:CV16, MATCH(L16, BD15:CV15, 0)) * K16*O16*AJ13, 0)</f>
        <v>1.1399999999999999E-4</v>
      </c>
      <c r="AM16" s="3330">
        <f>ROUND(AL16 * AL13, IF(AL16 * AL13 &gt;= 0.0001, 4, 6))</f>
        <v>2.9999999999999997E-4</v>
      </c>
      <c r="AO16" s="3764" t="s">
        <v>1290</v>
      </c>
      <c r="AP16" s="3686"/>
      <c r="AQ16" s="3765"/>
      <c r="AR16" s="327"/>
      <c r="AS16" s="3793"/>
      <c r="AT16" s="3794"/>
      <c r="AU16" s="3794"/>
      <c r="AV16" s="3794"/>
      <c r="AW16" s="3794"/>
      <c r="AX16" s="3795"/>
      <c r="AZ16" s="3766"/>
      <c r="BA16" s="13"/>
      <c r="BB16" s="475"/>
      <c r="BC16" s="475" t="s">
        <v>1786</v>
      </c>
      <c r="BD16" s="479">
        <f t="shared" ref="BD16:CV16" si="12">BD17 / 1000</f>
        <v>0.12</v>
      </c>
      <c r="BE16" s="479">
        <f t="shared" si="12"/>
        <v>0.22500000000000001</v>
      </c>
      <c r="BF16" s="479">
        <f t="shared" si="12"/>
        <v>0.185</v>
      </c>
      <c r="BG16" s="479">
        <f t="shared" si="12"/>
        <v>0.09</v>
      </c>
      <c r="BH16" s="479">
        <f t="shared" si="12"/>
        <v>0.04</v>
      </c>
      <c r="BI16" s="479">
        <f t="shared" si="12"/>
        <v>0.15</v>
      </c>
      <c r="BJ16" s="479">
        <f t="shared" si="12"/>
        <v>0.22500000000000001</v>
      </c>
      <c r="BK16" s="479">
        <f t="shared" si="12"/>
        <v>0.12</v>
      </c>
      <c r="BL16" s="479">
        <f t="shared" si="12"/>
        <v>0.19500000000000001</v>
      </c>
      <c r="BM16" s="479">
        <f t="shared" si="12"/>
        <v>9.7500000000000003E-2</v>
      </c>
      <c r="BN16" s="479">
        <f t="shared" si="12"/>
        <v>0.12</v>
      </c>
      <c r="BO16" s="479">
        <f t="shared" si="12"/>
        <v>0.24</v>
      </c>
      <c r="BP16" s="479">
        <f t="shared" si="12"/>
        <v>0.22500000000000001</v>
      </c>
      <c r="BQ16" s="479">
        <f t="shared" si="12"/>
        <v>0.35</v>
      </c>
      <c r="BR16" s="479">
        <f t="shared" si="12"/>
        <v>0.06</v>
      </c>
      <c r="BS16" s="479">
        <f t="shared" si="12"/>
        <v>0.19500000000000001</v>
      </c>
      <c r="BT16" s="479">
        <f t="shared" si="12"/>
        <v>0.18</v>
      </c>
      <c r="BU16" s="479">
        <f t="shared" si="12"/>
        <v>0.09</v>
      </c>
      <c r="BV16" s="479">
        <f t="shared" si="12"/>
        <v>0.25</v>
      </c>
      <c r="BW16" s="479">
        <f t="shared" si="12"/>
        <v>0.24</v>
      </c>
      <c r="BX16" s="479">
        <f t="shared" si="12"/>
        <v>4.4999999999999998E-2</v>
      </c>
      <c r="BY16" s="479">
        <f t="shared" si="12"/>
        <v>0.105</v>
      </c>
      <c r="BZ16" s="479">
        <f t="shared" si="12"/>
        <v>0.25</v>
      </c>
      <c r="CA16" s="479">
        <f t="shared" si="12"/>
        <v>0.56799999999999995</v>
      </c>
      <c r="CB16" s="479">
        <f t="shared" si="12"/>
        <v>0.47299999999999998</v>
      </c>
      <c r="CC16" s="479">
        <f t="shared" si="12"/>
        <v>0.22500000000000001</v>
      </c>
      <c r="CD16" s="479">
        <f t="shared" si="12"/>
        <v>4.4999999999999998E-2</v>
      </c>
      <c r="CE16" s="479">
        <f t="shared" si="12"/>
        <v>0.27500000000000002</v>
      </c>
      <c r="CF16" s="479">
        <f t="shared" si="12"/>
        <v>0.24</v>
      </c>
      <c r="CG16" s="479">
        <f t="shared" si="12"/>
        <v>0.12</v>
      </c>
      <c r="CH16" s="479">
        <f t="shared" si="12"/>
        <v>0.04</v>
      </c>
      <c r="CI16" s="479">
        <f t="shared" si="12"/>
        <v>9.7500000000000003E-2</v>
      </c>
      <c r="CJ16" s="479">
        <f t="shared" si="12"/>
        <v>0.2</v>
      </c>
      <c r="CK16" s="479">
        <f t="shared" si="12"/>
        <v>0.3</v>
      </c>
      <c r="CL16" s="479">
        <f t="shared" si="12"/>
        <v>0.12</v>
      </c>
      <c r="CM16" s="479">
        <f t="shared" si="12"/>
        <v>0.12</v>
      </c>
      <c r="CN16" s="479">
        <f t="shared" si="12"/>
        <v>0.2</v>
      </c>
      <c r="CO16" s="479">
        <f t="shared" si="12"/>
        <v>4.4999999999999998E-2</v>
      </c>
      <c r="CP16" s="479">
        <f t="shared" si="12"/>
        <v>0.3</v>
      </c>
      <c r="CQ16" s="479">
        <f t="shared" si="12"/>
        <v>0.2</v>
      </c>
      <c r="CR16" s="479">
        <f t="shared" si="12"/>
        <v>0.12</v>
      </c>
      <c r="CS16" s="479">
        <f t="shared" si="12"/>
        <v>0.23658999999999999</v>
      </c>
      <c r="CT16" s="479">
        <f t="shared" si="12"/>
        <v>7.0000000000000007E-2</v>
      </c>
      <c r="CU16" s="3353">
        <f t="shared" si="12"/>
        <v>5.0000000000000001E-4</v>
      </c>
      <c r="CV16" s="3353">
        <f t="shared" si="12"/>
        <v>5.0000000000000001E-4</v>
      </c>
      <c r="CW16" s="475"/>
      <c r="CX16" s="54" t="s">
        <v>1789</v>
      </c>
      <c r="CY16" s="327"/>
      <c r="CZ16" s="3783"/>
      <c r="DA16" s="3784"/>
      <c r="DC16" s="216">
        <v>1</v>
      </c>
    </row>
    <row r="17" spans="2:107" ht="24" customHeight="1">
      <c r="B17" s="187" t="str">
        <f t="shared" ref="B17:B22" si="13">IF(H17&lt;&gt;"","A","►")</f>
        <v>A</v>
      </c>
      <c r="C17" s="280">
        <v>5</v>
      </c>
      <c r="D17" s="3092" t="s">
        <v>68</v>
      </c>
      <c r="E17" s="453"/>
      <c r="F17" s="3138">
        <v>14</v>
      </c>
      <c r="G17" s="3100">
        <v>1.03</v>
      </c>
      <c r="H17" s="3111" t="s">
        <v>1276</v>
      </c>
      <c r="J17" s="187" t="str">
        <f t="shared" ref="J17:J22" si="14">IF(P17&lt;&gt;"","A","►")</f>
        <v>A</v>
      </c>
      <c r="K17" s="3098">
        <v>1</v>
      </c>
      <c r="L17" s="300" t="s">
        <v>1286</v>
      </c>
      <c r="M17" s="453"/>
      <c r="N17" s="3099"/>
      <c r="O17" s="3100">
        <v>1</v>
      </c>
      <c r="P17" s="3111" t="s">
        <v>5432</v>
      </c>
      <c r="S17" s="2834" t="s">
        <v>77</v>
      </c>
      <c r="T17" s="317"/>
      <c r="U17" s="3154" t="str">
        <f t="shared" si="9"/>
        <v>vermouth rouge Italien</v>
      </c>
      <c r="V17" s="3155">
        <f>IF(AC23=0,0,AC17/AC23)</f>
        <v>0.5073891625615764</v>
      </c>
      <c r="W17" s="241" t="str">
        <f t="shared" ref="W17:W22" si="15">IF(AC17=0,0,IF(OR(D17="Kg",D17="g",D17="demi(s)",D17="quart(s)"),IF(ROUND(AC17,3)&gt;=1,ROUND(AC17,3)&amp;" Kg",ROUND(AC17*1000,0)&amp;" g"),IF(D17="demi(s)",ROUND(AC17*0.5,0)&amp;" demi(s)",IF(D17="quart(s)",ROUND(AC17*0.25,0)&amp;" quart(s)",IF(ROUND(AC17,3)&gt;=1,ROUND(AC17,3)&amp;" L",ROUND(AC17*100,0)&amp;" cl")))))</f>
        <v>15 cl</v>
      </c>
      <c r="X17" s="253">
        <f>C17*AB13</f>
        <v>12.5</v>
      </c>
      <c r="Y17" s="3159" t="str">
        <f t="shared" ref="Y17:Z22" si="16">D17</f>
        <v>/10</v>
      </c>
      <c r="Z17" s="339">
        <f t="shared" si="10"/>
        <v>0</v>
      </c>
      <c r="AA17" s="3356">
        <f t="shared" si="11"/>
        <v>2.1629999999999998</v>
      </c>
      <c r="AB17" s="3151">
        <f>IFERROR(INDEX(BD11:CV11, MATCH(D17, BD10:CV10, 0)) * C17*G17*Z13, 0) + IFERROR(INDEX(BD16:CV16, MATCH(D17, BD15:CV15, 0)) * C17*G17*Z13, 0)</f>
        <v>6.1800000000000001E-2</v>
      </c>
      <c r="AC17" s="3331">
        <f>ROUND(AB17 * AB13, IF(AB17 *AB13&gt;= 0.0001, 4, 6))</f>
        <v>0.1545</v>
      </c>
      <c r="AD17" s="317">
        <f>Z13*AB17</f>
        <v>7.4159999999999998E-3</v>
      </c>
      <c r="AE17" s="3154" t="str">
        <f t="shared" ref="AE17:AE22" si="17">P17</f>
        <v>sucre morceau</v>
      </c>
      <c r="AF17" s="3155">
        <f>IF(AM23=0,0,AM17/AM23)</f>
        <v>0</v>
      </c>
      <c r="AG17" s="241">
        <f t="shared" ref="AG17:AG22" si="18">IF(AM17=0,0,IF(OR(L17="Kg",N17="g",L17="demi(s)",L17="quart(s)"),IF(ROUND(AM17,3)&gt;=1,ROUND(AM17,3)&amp;" Kg",ROUND(AM17*1000,0)&amp;" g"),IF(L17="demi(s)",ROUND(AM17*0.5,0)&amp;" demi(s)",IF(L17="quart(s)",ROUND(AM17*0.25,0)&amp;" quart(s)",IF(ROUND(AM17,3)&gt;=1,ROUND(AM17,3)&amp;" L",ROUND(AM17*100,0)&amp;" cl")))))</f>
        <v>0</v>
      </c>
      <c r="AH17" s="253">
        <f>K17*AL13</f>
        <v>2.5</v>
      </c>
      <c r="AI17" s="3159" t="str">
        <f t="shared" ref="AI17:AJ22" si="19">L17</f>
        <v>Quart</v>
      </c>
      <c r="AJ17" s="339">
        <f t="shared" si="19"/>
        <v>0</v>
      </c>
      <c r="AK17" s="3356">
        <f t="shared" ref="AK17:AK22" si="20">AM17*N17</f>
        <v>0</v>
      </c>
      <c r="AL17" s="3151">
        <f>IFERROR(INDEX(BD11:CV11, MATCH(L17, BD10:CV10, 0)) * K17*O17*AJ13, 0) + IFERROR(INDEX(BD16:CV16, MATCH(L17, BD15:CV15, 0)) * K17*O17*AJ13, 0)</f>
        <v>0</v>
      </c>
      <c r="AM17" s="3331">
        <f>ROUND(AL17 * AL13, IF(AL17 * AL13 &gt;= 0.0001, 4, 6))</f>
        <v>0</v>
      </c>
      <c r="AO17" s="3688"/>
      <c r="AP17" s="3689"/>
      <c r="AQ17" s="3690"/>
      <c r="AR17" s="327"/>
      <c r="AS17" s="3796" t="s">
        <v>1787</v>
      </c>
      <c r="AT17" s="3797"/>
      <c r="AU17" s="3797"/>
      <c r="AV17" s="3797"/>
      <c r="AW17" s="3797"/>
      <c r="AX17" s="3798"/>
      <c r="AZ17" s="3766"/>
      <c r="BA17" s="13"/>
      <c r="BB17" s="477" t="s">
        <v>1887</v>
      </c>
      <c r="BC17" s="497" t="s">
        <v>740</v>
      </c>
      <c r="BD17" s="472">
        <v>120</v>
      </c>
      <c r="BE17" s="472">
        <v>225</v>
      </c>
      <c r="BF17" s="472">
        <v>185</v>
      </c>
      <c r="BG17" s="472">
        <v>90</v>
      </c>
      <c r="BH17" s="472">
        <v>40</v>
      </c>
      <c r="BI17" s="472">
        <v>150</v>
      </c>
      <c r="BJ17" s="472">
        <v>225</v>
      </c>
      <c r="BK17" s="472">
        <v>120</v>
      </c>
      <c r="BL17" s="472">
        <v>195</v>
      </c>
      <c r="BM17" s="472">
        <v>97.5</v>
      </c>
      <c r="BN17" s="472">
        <v>120</v>
      </c>
      <c r="BO17" s="472">
        <v>240</v>
      </c>
      <c r="BP17" s="472">
        <v>225</v>
      </c>
      <c r="BQ17" s="472">
        <v>350</v>
      </c>
      <c r="BR17" s="472">
        <v>60</v>
      </c>
      <c r="BS17" s="472">
        <v>195</v>
      </c>
      <c r="BT17" s="472">
        <v>180</v>
      </c>
      <c r="BU17" s="472">
        <v>90</v>
      </c>
      <c r="BV17" s="472">
        <v>250</v>
      </c>
      <c r="BW17" s="472">
        <v>240</v>
      </c>
      <c r="BX17" s="472">
        <v>45</v>
      </c>
      <c r="BY17" s="472">
        <v>105</v>
      </c>
      <c r="BZ17" s="472">
        <v>250</v>
      </c>
      <c r="CA17" s="472">
        <v>568</v>
      </c>
      <c r="CB17" s="472">
        <v>473</v>
      </c>
      <c r="CC17" s="472">
        <v>225</v>
      </c>
      <c r="CD17" s="472">
        <v>45</v>
      </c>
      <c r="CE17" s="472">
        <v>275</v>
      </c>
      <c r="CF17" s="472">
        <v>240</v>
      </c>
      <c r="CG17" s="472">
        <v>120</v>
      </c>
      <c r="CH17" s="472">
        <v>40</v>
      </c>
      <c r="CI17" s="472">
        <v>97.5</v>
      </c>
      <c r="CJ17" s="472">
        <v>200</v>
      </c>
      <c r="CK17" s="472">
        <v>300</v>
      </c>
      <c r="CL17" s="472">
        <v>120</v>
      </c>
      <c r="CM17" s="472">
        <v>120</v>
      </c>
      <c r="CN17" s="472">
        <v>200</v>
      </c>
      <c r="CO17" s="485">
        <v>45</v>
      </c>
      <c r="CP17" s="485">
        <v>300</v>
      </c>
      <c r="CQ17" s="485">
        <v>200</v>
      </c>
      <c r="CR17" s="485">
        <v>120</v>
      </c>
      <c r="CS17" s="485">
        <v>236.59</v>
      </c>
      <c r="CT17" s="485">
        <v>70</v>
      </c>
      <c r="CU17" s="480">
        <v>0.5</v>
      </c>
      <c r="CV17" s="480">
        <v>0.5</v>
      </c>
      <c r="CW17" s="497" t="s">
        <v>740</v>
      </c>
      <c r="CX17" s="175" t="s">
        <v>1889</v>
      </c>
      <c r="CY17" s="327"/>
      <c r="CZ17" s="3783"/>
      <c r="DA17" s="3784"/>
      <c r="DC17" s="216">
        <v>1</v>
      </c>
    </row>
    <row r="18" spans="2:107" ht="24" customHeight="1">
      <c r="B18" s="187" t="str">
        <f t="shared" si="13"/>
        <v>A</v>
      </c>
      <c r="C18" s="280">
        <v>1</v>
      </c>
      <c r="D18" s="3092" t="s">
        <v>68</v>
      </c>
      <c r="E18" s="453"/>
      <c r="F18" s="3138"/>
      <c r="G18" s="3100">
        <v>1</v>
      </c>
      <c r="H18" s="3110" t="s">
        <v>1278</v>
      </c>
      <c r="J18" s="187" t="str">
        <f t="shared" si="14"/>
        <v>A</v>
      </c>
      <c r="K18" s="3098">
        <v>1</v>
      </c>
      <c r="L18" s="3314" t="s">
        <v>5822</v>
      </c>
      <c r="M18" s="453"/>
      <c r="N18" s="3099">
        <v>40</v>
      </c>
      <c r="O18" s="3100">
        <v>0.95</v>
      </c>
      <c r="P18" s="3112" t="s">
        <v>5433</v>
      </c>
      <c r="S18" s="2834" t="s">
        <v>78</v>
      </c>
      <c r="T18" s="317"/>
      <c r="U18" s="3202" t="str">
        <f t="shared" si="9"/>
        <v>eau gazeuse ou Soda</v>
      </c>
      <c r="V18" s="3206">
        <f>IF(AC23=0,0,AC18/AC23)</f>
        <v>9.8522167487684734E-2</v>
      </c>
      <c r="W18" s="3207" t="str">
        <f t="shared" si="15"/>
        <v>3 cl</v>
      </c>
      <c r="X18" s="3203">
        <f>C18*AB13</f>
        <v>2.5</v>
      </c>
      <c r="Y18" s="3204" t="str">
        <f t="shared" si="16"/>
        <v>/10</v>
      </c>
      <c r="Z18" s="3205">
        <f t="shared" si="10"/>
        <v>0</v>
      </c>
      <c r="AA18" s="3355">
        <f t="shared" si="11"/>
        <v>0</v>
      </c>
      <c r="AB18" s="3332">
        <f>IFERROR(INDEX(BD11:CV11, MATCH(D18, BD10:CV10, 0)) * C18*G18*Z13, 0) + IFERROR(INDEX(BD16:CV16, MATCH(D18, BD15:CV15, 0)) * C18*G18*Z13, 0)</f>
        <v>1.2E-2</v>
      </c>
      <c r="AC18" s="3333">
        <f>ROUND(AB18 * AB13, IF(AB18 *AB13&gt;= 0.0001, 4, 6))</f>
        <v>0.03</v>
      </c>
      <c r="AD18" s="317">
        <f>Z13*AB18</f>
        <v>1.4399999999999999E-3</v>
      </c>
      <c r="AE18" s="3211" t="str">
        <f t="shared" si="17"/>
        <v>cognac</v>
      </c>
      <c r="AF18" s="3215">
        <f>IF(AM23=0,0,AM18/AM23)</f>
        <v>0.5</v>
      </c>
      <c r="AG18" s="3216" t="str">
        <f t="shared" si="18"/>
        <v>0 cl</v>
      </c>
      <c r="AH18" s="3212">
        <f>K18*AL13</f>
        <v>2.5</v>
      </c>
      <c r="AI18" s="3213" t="str">
        <f t="shared" si="19"/>
        <v>Trait(s)</v>
      </c>
      <c r="AJ18" s="3214">
        <f t="shared" si="19"/>
        <v>0</v>
      </c>
      <c r="AK18" s="3354">
        <f t="shared" si="20"/>
        <v>1.1999999999999999E-2</v>
      </c>
      <c r="AL18" s="3329">
        <f>IFERROR(INDEX(BD11:CV11, MATCH(L18, BD10:CV10, 0)) * K18*O18*AJ13, 0) + IFERROR(INDEX(BD16:CV16, MATCH(L18, BD15:CV15, 0)) * K18*O18*AJ13, 0)</f>
        <v>1.1399999999999999E-4</v>
      </c>
      <c r="AM18" s="3330">
        <f>ROUND(AL18 * AL13, IF(AL18 * AL13 &gt;= 0.0001, 4, 6))</f>
        <v>2.9999999999999997E-4</v>
      </c>
      <c r="AO18" s="197" t="s">
        <v>731</v>
      </c>
      <c r="AP18" s="246" t="s">
        <v>5824</v>
      </c>
      <c r="AQ18" s="327"/>
      <c r="AR18" s="327"/>
      <c r="AS18" s="3796"/>
      <c r="AT18" s="3797"/>
      <c r="AU18" s="3797"/>
      <c r="AV18" s="3797"/>
      <c r="AW18" s="3797"/>
      <c r="AX18" s="3798"/>
      <c r="AZ18" s="3766"/>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492"/>
      <c r="CX18" s="327"/>
      <c r="CY18" s="327"/>
      <c r="CZ18" s="3783"/>
      <c r="DA18" s="3784"/>
      <c r="DC18" s="216">
        <v>1</v>
      </c>
    </row>
    <row r="19" spans="2:107" ht="24" customHeight="1">
      <c r="B19" s="187" t="str">
        <f t="shared" si="13"/>
        <v>A</v>
      </c>
      <c r="C19" s="3098">
        <v>1</v>
      </c>
      <c r="D19" s="300" t="s">
        <v>1280</v>
      </c>
      <c r="E19" s="453" t="s">
        <v>473</v>
      </c>
      <c r="F19" s="3138"/>
      <c r="G19" s="3100">
        <v>1</v>
      </c>
      <c r="H19" s="3112" t="s">
        <v>1274</v>
      </c>
      <c r="J19" s="187" t="str">
        <f t="shared" si="14"/>
        <v>A</v>
      </c>
      <c r="K19" s="3101"/>
      <c r="L19" s="3102"/>
      <c r="M19" s="3102" t="s">
        <v>5376</v>
      </c>
      <c r="N19" s="3099">
        <v>12</v>
      </c>
      <c r="O19" s="3100">
        <v>0.98</v>
      </c>
      <c r="P19" s="3112" t="s">
        <v>5375</v>
      </c>
      <c r="S19" s="2834" t="s">
        <v>79</v>
      </c>
      <c r="T19" s="317"/>
      <c r="U19" s="3154" t="str">
        <f t="shared" si="9"/>
        <v>tranche d'orange</v>
      </c>
      <c r="V19" s="3155">
        <f>IF(AC23=0,0,AC19/AC23)</f>
        <v>0</v>
      </c>
      <c r="W19" s="241">
        <f t="shared" si="15"/>
        <v>0</v>
      </c>
      <c r="X19" s="253">
        <f>C19*AB13</f>
        <v>2.5</v>
      </c>
      <c r="Y19" s="3159" t="str">
        <f t="shared" si="16"/>
        <v>demi</v>
      </c>
      <c r="Z19" s="339" t="str">
        <f>E19</f>
        <v>tranches</v>
      </c>
      <c r="AA19" s="3356">
        <f t="shared" si="11"/>
        <v>0</v>
      </c>
      <c r="AB19" s="3151">
        <f>IFERROR(INDEX(BD11:CV11, MATCH(D19, BD10:CV10, 0)) * C19*G19*Z13, 0) + IFERROR(INDEX(BD16:CV16, MATCH(D19, BD15:CV15, 0)) * C19*G19*Z13, 0)</f>
        <v>0</v>
      </c>
      <c r="AC19" s="3331">
        <f>ROUND(AB19 * AB13, IF(AB19 *AB13&gt;= 0.0001, 4, 6))</f>
        <v>0</v>
      </c>
      <c r="AE19" s="3154" t="str">
        <f t="shared" si="17"/>
        <v>champagne</v>
      </c>
      <c r="AF19" s="3155">
        <f>IF(AM23=0,0,AM19/AM23)</f>
        <v>0</v>
      </c>
      <c r="AG19" s="241">
        <f t="shared" si="18"/>
        <v>0</v>
      </c>
      <c r="AH19" s="253">
        <f>K19*AL13</f>
        <v>0</v>
      </c>
      <c r="AI19" s="3159">
        <f t="shared" si="19"/>
        <v>0</v>
      </c>
      <c r="AJ19" s="339" t="str">
        <f t="shared" si="19"/>
        <v>completer</v>
      </c>
      <c r="AK19" s="3356">
        <f t="shared" si="20"/>
        <v>0</v>
      </c>
      <c r="AL19" s="3151">
        <f>IFERROR(INDEX(BD11:CV11, MATCH(L19, BD10:CV10, 0)) * K19*O19*AJ13, 0) + IFERROR(INDEX(BD16:CV16, MATCH(L19, BD15:CV15, 0)) * K19*O19*AJ13, 0)</f>
        <v>0</v>
      </c>
      <c r="AM19" s="3331">
        <f>ROUND(AL19 * AL13, IF(AL19 * AL13 &gt;= 0.0001, 4, 6))</f>
        <v>0</v>
      </c>
      <c r="AO19" s="198" t="s">
        <v>730</v>
      </c>
      <c r="AP19" s="246" t="s">
        <v>5824</v>
      </c>
      <c r="AQ19" s="327"/>
      <c r="AR19" s="327"/>
      <c r="AS19" s="538"/>
      <c r="AT19" s="539"/>
      <c r="AU19" s="539"/>
      <c r="AV19" s="539"/>
      <c r="AW19"/>
      <c r="AX19" s="100"/>
      <c r="AZ19" s="3766"/>
      <c r="BA19" s="489" t="s">
        <v>1785</v>
      </c>
      <c r="BB19" s="414"/>
      <c r="BC19" s="414"/>
      <c r="BD19" s="471"/>
      <c r="BE19" s="471"/>
      <c r="BF19" s="471"/>
      <c r="BG19" s="471"/>
      <c r="BH19" s="471"/>
      <c r="BI19" s="471"/>
      <c r="BJ19" s="471"/>
      <c r="BK19" s="414"/>
      <c r="BL19" s="489" t="s">
        <v>1785</v>
      </c>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90"/>
      <c r="CV19" s="490"/>
      <c r="CW19" s="414"/>
      <c r="CX19" s="327"/>
      <c r="CY19" s="327"/>
      <c r="CZ19" s="317"/>
      <c r="DA19" s="317"/>
      <c r="DC19" s="216">
        <v>1</v>
      </c>
    </row>
    <row r="20" spans="2:107" ht="24" customHeight="1">
      <c r="B20" s="187" t="str">
        <f t="shared" si="13"/>
        <v>A</v>
      </c>
      <c r="C20" s="3098">
        <v>1</v>
      </c>
      <c r="D20" s="300" t="s">
        <v>1280</v>
      </c>
      <c r="E20" s="453" t="s">
        <v>473</v>
      </c>
      <c r="F20" s="3138"/>
      <c r="G20" s="3100">
        <v>1</v>
      </c>
      <c r="H20" s="3112" t="s">
        <v>1275</v>
      </c>
      <c r="J20" s="187" t="str">
        <f t="shared" si="14"/>
        <v>A</v>
      </c>
      <c r="K20" s="3098">
        <v>1</v>
      </c>
      <c r="L20" s="3102"/>
      <c r="M20" s="453" t="s">
        <v>5439</v>
      </c>
      <c r="N20" s="3099"/>
      <c r="O20" s="3100">
        <v>1</v>
      </c>
      <c r="P20" s="3110" t="s">
        <v>5434</v>
      </c>
      <c r="S20" s="197" t="s">
        <v>731</v>
      </c>
      <c r="T20" s="317"/>
      <c r="U20" s="3202" t="str">
        <f t="shared" si="9"/>
        <v>tranche de citron</v>
      </c>
      <c r="V20" s="3206">
        <f>IF(AC23=0,0,AC20/AC23)</f>
        <v>0</v>
      </c>
      <c r="W20" s="3207">
        <f t="shared" si="15"/>
        <v>0</v>
      </c>
      <c r="X20" s="3203">
        <f>C20*AB13</f>
        <v>2.5</v>
      </c>
      <c r="Y20" s="3204" t="str">
        <f t="shared" si="16"/>
        <v>demi</v>
      </c>
      <c r="Z20" s="3205" t="str">
        <f t="shared" si="16"/>
        <v>tranches</v>
      </c>
      <c r="AA20" s="3355">
        <f t="shared" si="11"/>
        <v>0</v>
      </c>
      <c r="AB20" s="3332">
        <f>IFERROR(INDEX(BD11:CV11, MATCH(D20, BD10:CV10, 0)) * C20*G20*Z13, 0) + IFERROR(INDEX(BD16:CV16, MATCH(D20, BD15:CV15, 0)) * C20*G20*Z13, 0)</f>
        <v>0</v>
      </c>
      <c r="AC20" s="3333">
        <f>ROUND(AB20 * AB13, IF(AB20 *AB13&gt;= 0.0001, 4, 6))</f>
        <v>0</v>
      </c>
      <c r="AE20" s="3211" t="str">
        <f t="shared" si="17"/>
        <v>zeste d'orange</v>
      </c>
      <c r="AF20" s="3215">
        <f>IF(AM23=0,0,AM20/AM23)</f>
        <v>0</v>
      </c>
      <c r="AG20" s="3216">
        <f t="shared" si="18"/>
        <v>0</v>
      </c>
      <c r="AH20" s="3212">
        <f>K20*AL13</f>
        <v>2.5</v>
      </c>
      <c r="AI20" s="3213">
        <f t="shared" si="19"/>
        <v>0</v>
      </c>
      <c r="AJ20" s="3214" t="str">
        <f t="shared" si="19"/>
        <v>zeste</v>
      </c>
      <c r="AK20" s="3354">
        <f t="shared" si="20"/>
        <v>0</v>
      </c>
      <c r="AL20" s="3329">
        <f>IFERROR(INDEX(BD11:CV11, MATCH(L20, BD10:CV10, 0)) * K20*O20*AJ13, 0) + IFERROR(INDEX(BD16:CV16, MATCH(L20, BD15:CV15, 0)) * K20*O20*AJ13, 0)</f>
        <v>0</v>
      </c>
      <c r="AM20" s="3330">
        <f>ROUND(AL20 * AL13, IF(AL20 * AL13 &gt;= 0.0001, 4, 6))</f>
        <v>0</v>
      </c>
      <c r="AO20" s="196" t="s">
        <v>90</v>
      </c>
      <c r="AP20" s="246" t="s">
        <v>5825</v>
      </c>
      <c r="AQ20" s="327"/>
      <c r="AR20" s="327"/>
      <c r="AS20" s="3276" t="s">
        <v>68</v>
      </c>
      <c r="AT20" s="3160" t="s">
        <v>1360</v>
      </c>
      <c r="AU20" s="3160" t="s">
        <v>5796</v>
      </c>
      <c r="AV20" s="3160" t="s">
        <v>5779</v>
      </c>
      <c r="AW20" s="3160" t="s">
        <v>5799</v>
      </c>
      <c r="AX20" s="541" t="s">
        <v>1923</v>
      </c>
      <c r="AZ20" s="3766"/>
      <c r="BA20" s="469"/>
      <c r="BB20" s="469"/>
      <c r="BC20" s="469" t="s">
        <v>1783</v>
      </c>
      <c r="BD20" s="473">
        <v>90</v>
      </c>
      <c r="BE20" s="473">
        <v>150</v>
      </c>
      <c r="BF20" s="473">
        <v>120</v>
      </c>
      <c r="BG20" s="473">
        <v>60</v>
      </c>
      <c r="BH20" s="473">
        <v>20</v>
      </c>
      <c r="BI20" s="473">
        <v>120</v>
      </c>
      <c r="BJ20" s="473">
        <v>150</v>
      </c>
      <c r="BK20" s="473">
        <v>90</v>
      </c>
      <c r="BL20" s="473">
        <v>150</v>
      </c>
      <c r="BM20" s="473">
        <v>75</v>
      </c>
      <c r="BN20" s="473">
        <v>90</v>
      </c>
      <c r="BO20" s="473">
        <v>180</v>
      </c>
      <c r="BP20" s="473">
        <v>150</v>
      </c>
      <c r="BQ20" s="473">
        <v>250</v>
      </c>
      <c r="BR20" s="473">
        <v>30</v>
      </c>
      <c r="BS20" s="473">
        <v>150</v>
      </c>
      <c r="BT20" s="473">
        <v>120</v>
      </c>
      <c r="BU20" s="473">
        <v>60</v>
      </c>
      <c r="BV20" s="473">
        <v>200</v>
      </c>
      <c r="BW20" s="473">
        <v>180</v>
      </c>
      <c r="BX20" s="473">
        <v>30</v>
      </c>
      <c r="BY20" s="473">
        <v>90</v>
      </c>
      <c r="BZ20" s="473">
        <v>200</v>
      </c>
      <c r="CA20" s="473">
        <v>568</v>
      </c>
      <c r="CB20" s="473">
        <v>473</v>
      </c>
      <c r="CC20" s="473">
        <v>150</v>
      </c>
      <c r="CD20" s="473">
        <v>30</v>
      </c>
      <c r="CE20" s="473">
        <v>150</v>
      </c>
      <c r="CF20" s="473">
        <v>180</v>
      </c>
      <c r="CG20" s="473">
        <v>90</v>
      </c>
      <c r="CH20" s="473">
        <v>20</v>
      </c>
      <c r="CI20" s="473">
        <v>75</v>
      </c>
      <c r="CJ20" s="473">
        <v>150</v>
      </c>
      <c r="CK20" s="473">
        <v>200</v>
      </c>
      <c r="CL20" s="473">
        <v>90</v>
      </c>
      <c r="CM20" s="473">
        <v>90</v>
      </c>
      <c r="CN20" s="473">
        <v>150</v>
      </c>
      <c r="CO20" s="473">
        <v>30</v>
      </c>
      <c r="CP20" s="486">
        <v>200</v>
      </c>
      <c r="CQ20" s="486">
        <v>150</v>
      </c>
      <c r="CR20" s="486">
        <v>90</v>
      </c>
      <c r="CS20" s="486">
        <v>236.59</v>
      </c>
      <c r="CT20" s="486">
        <v>50</v>
      </c>
      <c r="CU20" s="486"/>
      <c r="CV20" s="486"/>
      <c r="CW20" s="493" t="s">
        <v>1790</v>
      </c>
      <c r="CX20" s="493"/>
      <c r="CY20" s="317"/>
      <c r="CZ20" s="317"/>
      <c r="DA20" s="317"/>
      <c r="DC20" s="216">
        <v>1</v>
      </c>
    </row>
    <row r="21" spans="2:107" ht="24" customHeight="1">
      <c r="B21" s="187" t="str">
        <f t="shared" si="13"/>
        <v>A</v>
      </c>
      <c r="C21" s="3098"/>
      <c r="D21" s="3102"/>
      <c r="E21" s="453"/>
      <c r="F21" s="3138"/>
      <c r="G21" s="3100"/>
      <c r="H21" s="3110" t="s">
        <v>5386</v>
      </c>
      <c r="J21" s="187" t="str">
        <f t="shared" si="14"/>
        <v>A</v>
      </c>
      <c r="K21" s="3098"/>
      <c r="L21" s="3102"/>
      <c r="M21" s="453"/>
      <c r="N21" s="3138"/>
      <c r="O21" s="3100"/>
      <c r="P21" s="3110" t="s">
        <v>5882</v>
      </c>
      <c r="S21" s="198" t="s">
        <v>730</v>
      </c>
      <c r="T21" s="317"/>
      <c r="U21" s="3154" t="str">
        <f t="shared" si="9"/>
        <v>glace</v>
      </c>
      <c r="V21" s="3155">
        <f>IF(AC23=0,0,AC21/AC23)</f>
        <v>0</v>
      </c>
      <c r="W21" s="241">
        <f t="shared" si="15"/>
        <v>0</v>
      </c>
      <c r="X21" s="253">
        <f>C21*AB13</f>
        <v>0</v>
      </c>
      <c r="Y21" s="3159">
        <f t="shared" si="16"/>
        <v>0</v>
      </c>
      <c r="Z21" s="339">
        <f t="shared" si="16"/>
        <v>0</v>
      </c>
      <c r="AA21" s="3356">
        <f t="shared" si="11"/>
        <v>0</v>
      </c>
      <c r="AB21" s="3151">
        <f>IFERROR(INDEX(BD11:CV11, MATCH(D21, BD10:CV10, 0)) * C21*G21*Z13, 0) + IFERROR(INDEX(BD16:CV16, MATCH(D21, BD15:CV15, 0)) * C21*G21*Z13, 0)</f>
        <v>0</v>
      </c>
      <c r="AC21" s="3331">
        <f>ROUND(AB21 * AB13, IF(AB21 *AB13&gt;= 0.0001, 4, 6))</f>
        <v>0</v>
      </c>
      <c r="AE21" s="3154" t="str">
        <f t="shared" si="17"/>
        <v>"compléter" fausse les résultats</v>
      </c>
      <c r="AF21" s="3155">
        <f>IF(AM23=0,0,AM21/AM23)</f>
        <v>0</v>
      </c>
      <c r="AG21" s="241">
        <f t="shared" si="18"/>
        <v>0</v>
      </c>
      <c r="AH21" s="253">
        <f>K21*AL13</f>
        <v>0</v>
      </c>
      <c r="AI21" s="3159">
        <f t="shared" si="19"/>
        <v>0</v>
      </c>
      <c r="AJ21" s="339">
        <f t="shared" si="19"/>
        <v>0</v>
      </c>
      <c r="AK21" s="3356">
        <f t="shared" si="20"/>
        <v>0</v>
      </c>
      <c r="AL21" s="3151">
        <f>IFERROR(INDEX(BD11:CV11, MATCH(L21, BD10:CV10, 0)) * K21*O21*AJ13, 0) + IFERROR(INDEX(BD16:CV16, MATCH(L21, BD15:CV15, 0)) * K21*O21*AJ13, 0)</f>
        <v>0</v>
      </c>
      <c r="AM21" s="3331">
        <f>ROUND(AL21 * AL13, IF(AL21 * AL13 &gt;= 0.0001, 4, 6))</f>
        <v>0</v>
      </c>
      <c r="AO21" s="196" t="s">
        <v>91</v>
      </c>
      <c r="AP21" s="246" t="s">
        <v>5825</v>
      </c>
      <c r="AQ21" s="327"/>
      <c r="AR21" s="327"/>
      <c r="AS21" s="542">
        <v>0.1</v>
      </c>
      <c r="AT21" s="479">
        <f t="shared" ref="AT21:AW21" si="21">AT22 / 1000</f>
        <v>0.25</v>
      </c>
      <c r="AU21" s="479">
        <f t="shared" si="21"/>
        <v>0.04</v>
      </c>
      <c r="AV21" s="479">
        <f t="shared" si="21"/>
        <v>0.24</v>
      </c>
      <c r="AW21" s="479">
        <f t="shared" si="21"/>
        <v>0.3</v>
      </c>
      <c r="AX21" s="543" t="s">
        <v>1789</v>
      </c>
      <c r="AZ21" s="3766"/>
      <c r="BA21" s="468"/>
      <c r="BB21" s="470"/>
      <c r="BC21" s="470" t="s">
        <v>1784</v>
      </c>
      <c r="BD21" s="474">
        <v>150</v>
      </c>
      <c r="BE21" s="474">
        <v>300</v>
      </c>
      <c r="BF21" s="474">
        <v>250</v>
      </c>
      <c r="BG21" s="474">
        <v>120</v>
      </c>
      <c r="BH21" s="474">
        <v>60</v>
      </c>
      <c r="BI21" s="474">
        <v>180</v>
      </c>
      <c r="BJ21" s="474">
        <v>300</v>
      </c>
      <c r="BK21" s="474">
        <v>150</v>
      </c>
      <c r="BL21" s="474">
        <v>240</v>
      </c>
      <c r="BM21" s="474">
        <v>120</v>
      </c>
      <c r="BN21" s="474">
        <v>150</v>
      </c>
      <c r="BO21" s="474">
        <v>300</v>
      </c>
      <c r="BP21" s="474">
        <v>300</v>
      </c>
      <c r="BQ21" s="474">
        <v>450</v>
      </c>
      <c r="BR21" s="474">
        <v>90</v>
      </c>
      <c r="BS21" s="474">
        <v>240</v>
      </c>
      <c r="BT21" s="474">
        <v>240</v>
      </c>
      <c r="BU21" s="474">
        <v>120</v>
      </c>
      <c r="BV21" s="474">
        <v>300</v>
      </c>
      <c r="BW21" s="474">
        <v>300</v>
      </c>
      <c r="BX21" s="474">
        <v>60</v>
      </c>
      <c r="BY21" s="474">
        <v>120</v>
      </c>
      <c r="BZ21" s="474">
        <v>300</v>
      </c>
      <c r="CA21" s="474">
        <v>568</v>
      </c>
      <c r="CB21" s="474">
        <v>473</v>
      </c>
      <c r="CC21" s="474">
        <v>300</v>
      </c>
      <c r="CD21" s="474">
        <v>60</v>
      </c>
      <c r="CE21" s="474">
        <v>400</v>
      </c>
      <c r="CF21" s="474">
        <v>300</v>
      </c>
      <c r="CG21" s="474">
        <v>150</v>
      </c>
      <c r="CH21" s="474">
        <v>60</v>
      </c>
      <c r="CI21" s="474">
        <v>120</v>
      </c>
      <c r="CJ21" s="474">
        <v>250</v>
      </c>
      <c r="CK21" s="474">
        <v>400</v>
      </c>
      <c r="CL21" s="474">
        <v>150</v>
      </c>
      <c r="CM21" s="474">
        <v>150</v>
      </c>
      <c r="CN21" s="474">
        <v>250</v>
      </c>
      <c r="CO21" s="474">
        <v>60</v>
      </c>
      <c r="CP21" s="487">
        <v>400</v>
      </c>
      <c r="CQ21" s="487">
        <v>250</v>
      </c>
      <c r="CR21" s="487">
        <v>150</v>
      </c>
      <c r="CS21" s="487">
        <v>236.59</v>
      </c>
      <c r="CT21" s="487">
        <v>90</v>
      </c>
      <c r="CU21" s="487"/>
      <c r="CV21" s="487"/>
      <c r="CW21" s="494" t="s">
        <v>1791</v>
      </c>
      <c r="CX21" s="494"/>
      <c r="CY21" s="317"/>
      <c r="CZ21" s="317"/>
      <c r="DA21" s="317"/>
      <c r="DC21" s="216">
        <v>1</v>
      </c>
    </row>
    <row r="22" spans="2:107" ht="24" customHeight="1" thickBot="1">
      <c r="B22" s="3104" t="str">
        <f t="shared" si="13"/>
        <v>►</v>
      </c>
      <c r="C22" s="3114"/>
      <c r="D22" s="3105"/>
      <c r="E22" s="3106"/>
      <c r="F22" s="3139"/>
      <c r="G22" s="3108"/>
      <c r="H22" s="3113"/>
      <c r="J22" s="3104" t="str">
        <f t="shared" si="14"/>
        <v>►</v>
      </c>
      <c r="K22" s="3114"/>
      <c r="L22" s="3105"/>
      <c r="M22" s="3106"/>
      <c r="N22" s="3107"/>
      <c r="O22" s="3108"/>
      <c r="P22" s="3113"/>
      <c r="S22" s="196" t="s">
        <v>90</v>
      </c>
      <c r="T22" s="317"/>
      <c r="U22" s="3208">
        <f t="shared" si="9"/>
        <v>0</v>
      </c>
      <c r="V22" s="3206">
        <f>IF(AC23=0,0,AC22/AC23)</f>
        <v>0</v>
      </c>
      <c r="W22" s="3207">
        <f t="shared" si="15"/>
        <v>0</v>
      </c>
      <c r="X22" s="3203">
        <f>C22*AB13</f>
        <v>0</v>
      </c>
      <c r="Y22" s="3204">
        <f t="shared" si="16"/>
        <v>0</v>
      </c>
      <c r="Z22" s="3205">
        <f t="shared" si="16"/>
        <v>0</v>
      </c>
      <c r="AA22" s="3355">
        <f t="shared" si="11"/>
        <v>0</v>
      </c>
      <c r="AB22" s="3332">
        <f>IFERROR(INDEX(BD11:CV11, MATCH(D22, BD10:CV10, 0)) * C22*G22*Z13, 0) + IFERROR(INDEX(BD16:CV16, MATCH(D22, BD15:CV15, 0)) * C22*G22*Z13, 0)</f>
        <v>0</v>
      </c>
      <c r="AC22" s="3333">
        <f>ROUND(AB22 * AB13, IF(AB22 *AB13&gt;= 0.0001, 4, 6))</f>
        <v>0</v>
      </c>
      <c r="AE22" s="3217">
        <f t="shared" si="17"/>
        <v>0</v>
      </c>
      <c r="AF22" s="3215">
        <f>IF(AM23=0,0,AM22/AM23)</f>
        <v>0</v>
      </c>
      <c r="AG22" s="3216">
        <f t="shared" si="18"/>
        <v>0</v>
      </c>
      <c r="AH22" s="3212">
        <f>K22*AL13</f>
        <v>0</v>
      </c>
      <c r="AI22" s="3213">
        <f t="shared" si="19"/>
        <v>0</v>
      </c>
      <c r="AJ22" s="3214">
        <f t="shared" si="19"/>
        <v>0</v>
      </c>
      <c r="AK22" s="3354">
        <f t="shared" si="20"/>
        <v>0</v>
      </c>
      <c r="AL22" s="3329">
        <f>IFERROR(INDEX(BD11:CV11, MATCH(L22, BD10:CV10, 0)) * K22*O22*AJ13, 0) + IFERROR(INDEX(BD16:CV16, MATCH(L22, BD15:CV15, 0)) * K22*O22*AJ13, 0)</f>
        <v>0</v>
      </c>
      <c r="AM22" s="3330">
        <f>ROUND(AL22 * AL13, IF(AL22 * AL13 &gt;= 0.0001, 4, 6))</f>
        <v>0</v>
      </c>
      <c r="AP22" s="340"/>
      <c r="AQ22" s="327"/>
      <c r="AR22" s="327"/>
      <c r="AS22" s="544"/>
      <c r="AT22" s="472">
        <v>250</v>
      </c>
      <c r="AU22" s="472">
        <v>40</v>
      </c>
      <c r="AV22" s="472">
        <v>240</v>
      </c>
      <c r="AW22" s="472">
        <v>300</v>
      </c>
      <c r="AX22" s="541" t="s">
        <v>1924</v>
      </c>
      <c r="DC22" s="216">
        <v>1</v>
      </c>
    </row>
    <row r="23" spans="2:107" ht="24" customHeight="1" thickBot="1">
      <c r="B23" s="3209" t="s">
        <v>43</v>
      </c>
      <c r="C23" s="56" t="s">
        <v>733</v>
      </c>
      <c r="D23" s="44"/>
      <c r="E23" s="44"/>
      <c r="F23" s="44"/>
      <c r="G23" s="44"/>
      <c r="H23" s="3103"/>
      <c r="J23" s="3218" t="s">
        <v>43</v>
      </c>
      <c r="K23" s="56" t="s">
        <v>733</v>
      </c>
      <c r="L23" s="44"/>
      <c r="M23" s="44"/>
      <c r="N23" s="44"/>
      <c r="O23" s="44"/>
      <c r="P23" s="3103"/>
      <c r="S23" s="196" t="s">
        <v>91</v>
      </c>
      <c r="T23" s="317"/>
      <c r="U23" s="3152"/>
      <c r="V23" s="3322">
        <f>SUM(V16:V22)*10</f>
        <v>10.000000000000002</v>
      </c>
      <c r="W23" s="3144"/>
      <c r="X23" s="3144"/>
      <c r="Y23" s="3144"/>
      <c r="Z23" s="3144"/>
      <c r="AA23" s="3149">
        <f>SUM(AA16:AA22)</f>
        <v>5.1630000000000003</v>
      </c>
      <c r="AB23" s="3145">
        <f>SUM(AB16:AB22)</f>
        <v>0.12180000000000001</v>
      </c>
      <c r="AC23" s="3148">
        <f>SUM(AC16:AC22)</f>
        <v>0.30449999999999999</v>
      </c>
      <c r="AE23" s="3152"/>
      <c r="AF23" s="3143" t="s">
        <v>604</v>
      </c>
      <c r="AG23" s="3144"/>
      <c r="AH23" s="3144"/>
      <c r="AI23" s="3144"/>
      <c r="AJ23" s="3144"/>
      <c r="AK23" s="3149">
        <f>SUM(AK16:AK22)</f>
        <v>2.5424999999999996E-2</v>
      </c>
      <c r="AL23" s="3145">
        <f>SUM(AL16:AL22)</f>
        <v>2.2799999999999999E-4</v>
      </c>
      <c r="AM23" s="3148">
        <f>SUM(AM16:AM22)</f>
        <v>5.9999999999999995E-4</v>
      </c>
      <c r="AO23" s="3679" t="s">
        <v>1293</v>
      </c>
      <c r="AP23" s="3680"/>
      <c r="AQ23" s="3681"/>
      <c r="AR23" s="327"/>
      <c r="AS23" s="25"/>
      <c r="AT23" s="5"/>
      <c r="AU23" s="5"/>
      <c r="AV23" s="5"/>
      <c r="AW23"/>
      <c r="AX23" s="100"/>
      <c r="BL23" s="13"/>
      <c r="CY23" s="317"/>
      <c r="DC23" s="216">
        <v>1</v>
      </c>
    </row>
    <row r="24" spans="2:107" ht="24" customHeight="1" thickBot="1">
      <c r="B24" s="187" t="str">
        <f t="shared" ref="B24:B35" si="22">IF(C24&lt;&gt;"","A","►")</f>
        <v>A</v>
      </c>
      <c r="C24" s="133" t="s">
        <v>5356</v>
      </c>
      <c r="D24" s="345"/>
      <c r="E24" s="345"/>
      <c r="F24" s="345"/>
      <c r="G24" s="345"/>
      <c r="H24" s="238" t="s">
        <v>838</v>
      </c>
      <c r="J24" s="187" t="str">
        <f t="shared" ref="J24:J35" si="23">IF(K24&lt;&gt;"","A","►")</f>
        <v>A</v>
      </c>
      <c r="K24" s="133" t="s">
        <v>5367</v>
      </c>
      <c r="L24" s="345"/>
      <c r="M24" s="345"/>
      <c r="N24" s="345"/>
      <c r="O24" s="345"/>
      <c r="P24" s="238" t="s">
        <v>838</v>
      </c>
      <c r="S24" s="305" t="s">
        <v>1280</v>
      </c>
      <c r="T24" s="317"/>
      <c r="AO24" s="3682"/>
      <c r="AP24" s="3683"/>
      <c r="AQ24" s="3684"/>
      <c r="AR24" s="327"/>
      <c r="AS24" s="3879" t="s">
        <v>5754</v>
      </c>
      <c r="AT24" s="3880"/>
      <c r="AU24" s="3880"/>
      <c r="AV24" s="3880"/>
      <c r="AW24" s="3880"/>
      <c r="AX24" s="3881"/>
      <c r="AZ24" s="99"/>
      <c r="BA24" s="5"/>
      <c r="BB24" s="5"/>
      <c r="BC24" s="5"/>
      <c r="BD24" s="5"/>
      <c r="BE24" s="5"/>
      <c r="BF24" s="5"/>
      <c r="BG24" s="5"/>
      <c r="BH24" s="5"/>
      <c r="BI24" s="5"/>
      <c r="BJ24" s="5"/>
      <c r="BK24" s="5"/>
      <c r="BL24" s="13"/>
      <c r="CY24" s="317"/>
      <c r="DC24" s="216">
        <v>1</v>
      </c>
    </row>
    <row r="25" spans="2:107" ht="24" customHeight="1" thickBot="1">
      <c r="B25" s="187" t="str">
        <f t="shared" si="22"/>
        <v>A</v>
      </c>
      <c r="C25" s="133" t="s">
        <v>5380</v>
      </c>
      <c r="D25" s="345"/>
      <c r="E25" s="345"/>
      <c r="F25" s="345"/>
      <c r="G25" s="345"/>
      <c r="H25" s="239" t="s">
        <v>5853</v>
      </c>
      <c r="J25" s="187" t="str">
        <f t="shared" si="23"/>
        <v>A</v>
      </c>
      <c r="K25" s="133" t="s">
        <v>5430</v>
      </c>
      <c r="L25" s="345"/>
      <c r="M25" s="345"/>
      <c r="N25" s="345"/>
      <c r="O25" s="345"/>
      <c r="P25" s="239" t="s">
        <v>5853</v>
      </c>
      <c r="S25" s="300" t="s">
        <v>1286</v>
      </c>
      <c r="T25" s="317"/>
      <c r="U25" s="3940" t="str">
        <f>E41</f>
        <v>2  BARBOTTAGE</v>
      </c>
      <c r="V25" s="3941"/>
      <c r="W25" s="3944" t="str">
        <f>C41</f>
        <v>AVEC ALCOOL</v>
      </c>
      <c r="X25" s="3944"/>
      <c r="Y25" s="3153"/>
      <c r="Z25" s="3153"/>
      <c r="AA25" s="3140"/>
      <c r="AB25" s="3140"/>
      <c r="AC25" s="3141" t="s">
        <v>5402</v>
      </c>
      <c r="AE25" s="3945" t="str">
        <f>M41</f>
        <v>7 FLORIDA</v>
      </c>
      <c r="AF25" s="3946"/>
      <c r="AG25" s="3949" t="str">
        <f>W25</f>
        <v>AVEC ALCOOL</v>
      </c>
      <c r="AH25" s="3949"/>
      <c r="AI25" s="3153"/>
      <c r="AJ25" s="3153"/>
      <c r="AK25" s="3140"/>
      <c r="AL25" s="3140"/>
      <c r="AM25" s="3141" t="s">
        <v>5402</v>
      </c>
      <c r="AO25" s="305" t="s">
        <v>1280</v>
      </c>
      <c r="AP25" s="246" t="s">
        <v>1274</v>
      </c>
      <c r="AQ25" s="327"/>
      <c r="AR25" s="327"/>
      <c r="AS25" s="3299" t="s">
        <v>5755</v>
      </c>
      <c r="AX25" s="334"/>
      <c r="AZ25" s="99"/>
      <c r="BA25" s="5"/>
      <c r="BB25" s="5"/>
      <c r="BC25" s="5"/>
      <c r="BD25" s="5"/>
      <c r="BE25" s="5"/>
      <c r="BF25" s="5"/>
      <c r="BG25" s="5"/>
      <c r="BH25" s="5"/>
      <c r="BI25" s="5"/>
      <c r="BJ25" s="5"/>
      <c r="BK25" s="5"/>
      <c r="BL25" s="13"/>
      <c r="CY25" s="317"/>
      <c r="DC25" s="216">
        <v>1</v>
      </c>
    </row>
    <row r="26" spans="2:107" ht="24" customHeight="1">
      <c r="B26" s="187" t="str">
        <f t="shared" si="22"/>
        <v>A</v>
      </c>
      <c r="C26" s="133" t="s">
        <v>5381</v>
      </c>
      <c r="D26" s="345"/>
      <c r="E26" s="345"/>
      <c r="F26" s="345"/>
      <c r="G26" s="345"/>
      <c r="H26" s="239" t="s">
        <v>5854</v>
      </c>
      <c r="J26" s="187" t="str">
        <f t="shared" si="23"/>
        <v>A</v>
      </c>
      <c r="K26" s="133" t="s">
        <v>5410</v>
      </c>
      <c r="L26" s="345"/>
      <c r="M26" s="345"/>
      <c r="N26" s="345"/>
      <c r="O26" s="345"/>
      <c r="P26" s="239" t="s">
        <v>5854</v>
      </c>
      <c r="S26" s="300" t="s">
        <v>1291</v>
      </c>
      <c r="T26" s="317"/>
      <c r="U26" s="3942"/>
      <c r="V26" s="3943"/>
      <c r="W26" s="3950" t="str">
        <f>C42</f>
        <v>LONG DRINK</v>
      </c>
      <c r="X26" s="3950"/>
      <c r="Y26" s="327"/>
      <c r="Z26" s="244" t="s">
        <v>5814</v>
      </c>
      <c r="AA26" s="250">
        <v>2</v>
      </c>
      <c r="AB26" s="499" t="s">
        <v>750</v>
      </c>
      <c r="AC26" s="331">
        <f>IFERROR(INDEX($BD$11:$CV$11, MATCH(AB26, $BD$10:$CV$10, 0)), 0) + IFERROR(INDEX($BD$16:$CV$16, MATCH(AB26, $BD$15:$CV$15, 0)), 0)</f>
        <v>0.12</v>
      </c>
      <c r="AE26" s="3947"/>
      <c r="AF26" s="3948"/>
      <c r="AG26" s="3961" t="str">
        <f>K42</f>
        <v>LONG DRINK</v>
      </c>
      <c r="AH26" s="3961"/>
      <c r="AI26" s="327"/>
      <c r="AJ26" s="244" t="s">
        <v>5814</v>
      </c>
      <c r="AK26" s="250">
        <v>2</v>
      </c>
      <c r="AL26" s="3160" t="s">
        <v>5804</v>
      </c>
      <c r="AM26" s="331">
        <f>IFERROR(INDEX($BD$11:$CV$11, MATCH(AL26, $BD$10:$CV$10, 0)), 0) + IFERROR(INDEX($BD$16:$CV$16, MATCH(AL26, $BD$15:$CV$15, 0)), 0)</f>
        <v>0.12</v>
      </c>
      <c r="AO26" s="300" t="s">
        <v>1286</v>
      </c>
      <c r="AP26" s="246" t="s">
        <v>1289</v>
      </c>
      <c r="AQ26" s="327"/>
      <c r="AR26" s="327"/>
      <c r="AS26" s="3814" t="s">
        <v>1046</v>
      </c>
      <c r="AT26" s="3815"/>
      <c r="AU26" s="3775" t="s">
        <v>5756</v>
      </c>
      <c r="AV26" s="3775"/>
      <c r="AW26" s="3775"/>
      <c r="AX26" s="3776"/>
      <c r="AZ26" s="3125" t="s">
        <v>5</v>
      </c>
      <c r="BA26" s="18"/>
      <c r="BB26" s="19"/>
      <c r="BC26" s="19"/>
      <c r="BD26" s="19"/>
      <c r="BE26" s="19"/>
      <c r="BF26" s="19"/>
      <c r="BG26" s="19"/>
      <c r="BH26" s="19"/>
      <c r="BI26" s="19"/>
      <c r="BJ26" s="19"/>
      <c r="BK26" s="19"/>
      <c r="BL26" s="13"/>
      <c r="BQ26" s="2711" t="s">
        <v>1269</v>
      </c>
      <c r="BR26" s="311" t="s">
        <v>482</v>
      </c>
      <c r="BS26" s="19"/>
      <c r="BT26" s="19"/>
      <c r="BU26" s="19"/>
      <c r="BV26" s="19"/>
      <c r="BW26" s="19"/>
      <c r="CY26" s="317"/>
      <c r="DC26" s="216">
        <v>1</v>
      </c>
    </row>
    <row r="27" spans="2:107" ht="24" customHeight="1">
      <c r="B27" s="187" t="str">
        <f t="shared" si="22"/>
        <v>A</v>
      </c>
      <c r="C27" s="133" t="s">
        <v>5357</v>
      </c>
      <c r="D27" s="345"/>
      <c r="E27" s="345"/>
      <c r="F27" s="345"/>
      <c r="G27" s="345"/>
      <c r="H27" s="239" t="s">
        <v>5855</v>
      </c>
      <c r="J27" s="187" t="str">
        <f t="shared" si="23"/>
        <v>A</v>
      </c>
      <c r="K27" s="133" t="s">
        <v>5431</v>
      </c>
      <c r="L27" s="345"/>
      <c r="M27" s="345"/>
      <c r="N27" s="345"/>
      <c r="O27" s="345"/>
      <c r="P27" s="239" t="s">
        <v>5855</v>
      </c>
      <c r="S27" s="3314" t="s">
        <v>5806</v>
      </c>
      <c r="T27" s="317"/>
      <c r="U27" s="3891" t="s">
        <v>837</v>
      </c>
      <c r="V27" s="3892"/>
      <c r="W27" s="3892"/>
      <c r="X27" s="3892"/>
      <c r="Y27" s="327"/>
      <c r="Z27" s="245" t="str">
        <f>"Volume "&amp; AB26</f>
        <v>Volume flute(s)</v>
      </c>
      <c r="AA27" s="252">
        <v>150</v>
      </c>
      <c r="AB27" s="2834" t="s">
        <v>79</v>
      </c>
      <c r="AC27" s="331">
        <f>IFERROR(INDEX(BD11:CV11, MATCH(AB27, BD10:CV10, 0)) * AA27, 0) + IFERROR(INDEX(BD16:CV16, MATCH(AB27, BD15:CV15, 0)) * AA27, 0)</f>
        <v>0.15</v>
      </c>
      <c r="AE27" s="3891" t="s">
        <v>837</v>
      </c>
      <c r="AF27" s="3892"/>
      <c r="AG27" s="3892"/>
      <c r="AH27" s="3892"/>
      <c r="AI27" s="327"/>
      <c r="AJ27" s="245" t="str">
        <f>"Volume "&amp; AL26</f>
        <v>Volume Trembler(s)</v>
      </c>
      <c r="AK27" s="252">
        <v>150</v>
      </c>
      <c r="AL27" s="2834" t="s">
        <v>79</v>
      </c>
      <c r="AM27" s="331">
        <f>IFERROR(INDEX(BD11:CV11, MATCH(AL27, BD10:CV10, 0)) * AK27, 0) + IFERROR(INDEX(BD16:CV16, MATCH(AL27, BD15:CV15, 0)) * AK27, 0)</f>
        <v>0.15</v>
      </c>
      <c r="AO27" s="300" t="s">
        <v>1291</v>
      </c>
      <c r="AP27" s="246" t="s">
        <v>1292</v>
      </c>
      <c r="AQ27" s="327"/>
      <c r="AR27" s="327"/>
      <c r="AS27" s="3779" t="s">
        <v>320</v>
      </c>
      <c r="AT27" s="3780"/>
      <c r="AU27" s="3777"/>
      <c r="AV27" s="3777"/>
      <c r="AW27" s="3777"/>
      <c r="AX27" s="3778"/>
      <c r="AZ27" s="39" t="s">
        <v>10</v>
      </c>
      <c r="BA27" s="29"/>
      <c r="BB27" s="19"/>
      <c r="BC27" s="19"/>
      <c r="BD27" s="19"/>
      <c r="BE27" s="19"/>
      <c r="BF27" s="19"/>
      <c r="BG27" s="19"/>
      <c r="BH27" s="19"/>
      <c r="BI27" s="19"/>
      <c r="BJ27" s="19"/>
      <c r="BK27" s="19"/>
      <c r="BL27" s="13"/>
      <c r="CY27" s="317"/>
      <c r="DC27" s="216">
        <v>1</v>
      </c>
    </row>
    <row r="28" spans="2:107" ht="24" customHeight="1">
      <c r="B28" s="187" t="str">
        <f t="shared" si="22"/>
        <v>A</v>
      </c>
      <c r="C28" s="133" t="s">
        <v>5358</v>
      </c>
      <c r="D28" s="345"/>
      <c r="E28" s="345"/>
      <c r="F28" s="345"/>
      <c r="G28" s="345"/>
      <c r="H28" s="239" t="s">
        <v>5856</v>
      </c>
      <c r="J28" s="187" t="str">
        <f t="shared" si="23"/>
        <v>A</v>
      </c>
      <c r="K28" s="133" t="s">
        <v>5373</v>
      </c>
      <c r="L28" s="345"/>
      <c r="M28" s="345"/>
      <c r="N28" s="345"/>
      <c r="O28" s="345"/>
      <c r="P28" s="239" t="s">
        <v>5856</v>
      </c>
      <c r="S28" s="3166" t="s">
        <v>743</v>
      </c>
      <c r="T28" s="317"/>
      <c r="U28" s="3891"/>
      <c r="V28" s="3892"/>
      <c r="W28" s="3892"/>
      <c r="X28" s="3892"/>
      <c r="Y28" s="3325" t="s">
        <v>1028</v>
      </c>
      <c r="Z28" s="500">
        <f>IFERROR(INDEX(BD11:CS11,MATCH(F44,BD10:CS10,0))*E44,0)+IFERROR(INDEX(BD16:CS16,MATCH(F44,BD15:CS15,0))*E44,0)</f>
        <v>0.12</v>
      </c>
      <c r="AA28" s="3369">
        <f>AC27*AA26</f>
        <v>0.3</v>
      </c>
      <c r="AB28" s="302">
        <f>IFERROR(AA28/Z28,0)</f>
        <v>2.5</v>
      </c>
      <c r="AC28" s="545"/>
      <c r="AE28" s="3891"/>
      <c r="AF28" s="3892"/>
      <c r="AG28" s="3892"/>
      <c r="AH28" s="3892"/>
      <c r="AI28" s="3325" t="s">
        <v>1028</v>
      </c>
      <c r="AJ28" s="500">
        <f>IFERROR(INDEX(BD11:CS11,MATCH(N44,BD10:CS10,0))*M44,0)+IFERROR(INDEX(BD16:CS16,MATCH(N44,BD15:CS15,0))*M44,0)</f>
        <v>0.12</v>
      </c>
      <c r="AK28" s="3369">
        <f>AM27*AK26</f>
        <v>0.3</v>
      </c>
      <c r="AL28" s="302">
        <f>IFERROR(AK28/AJ28,0)</f>
        <v>2.5</v>
      </c>
      <c r="AM28" s="545"/>
      <c r="AP28" s="317"/>
      <c r="AS28" s="3811" t="s">
        <v>839</v>
      </c>
      <c r="AT28" s="3691"/>
      <c r="AU28" s="3300" t="s">
        <v>5757</v>
      </c>
      <c r="AV28" s="428"/>
      <c r="AW28" s="101"/>
      <c r="AX28" s="3301"/>
      <c r="AZ28" s="67" t="s">
        <v>18</v>
      </c>
      <c r="BA28" s="29"/>
      <c r="BB28" s="19"/>
      <c r="BC28" s="19"/>
      <c r="BD28" s="19"/>
      <c r="BE28" s="19"/>
      <c r="BF28" s="19"/>
      <c r="BG28" s="19"/>
      <c r="BH28" s="19"/>
      <c r="BI28" s="19"/>
      <c r="BJ28" s="19"/>
      <c r="BK28" s="19"/>
      <c r="BL28" s="13"/>
      <c r="BQ28" s="2711" t="s">
        <v>1269</v>
      </c>
      <c r="BR28" s="311" t="s">
        <v>485</v>
      </c>
      <c r="BS28" s="19"/>
      <c r="BT28" s="19"/>
      <c r="BU28" s="19"/>
      <c r="BV28" s="19"/>
      <c r="BW28" s="19"/>
      <c r="CY28" s="317"/>
      <c r="DC28" s="216">
        <v>1</v>
      </c>
    </row>
    <row r="29" spans="2:107" ht="24" customHeight="1">
      <c r="B29" s="187" t="str">
        <f t="shared" si="22"/>
        <v>A</v>
      </c>
      <c r="C29" s="133" t="s">
        <v>5359</v>
      </c>
      <c r="D29" s="345"/>
      <c r="E29" s="345"/>
      <c r="F29" s="345"/>
      <c r="G29" s="345"/>
      <c r="H29" s="239" t="s">
        <v>5857</v>
      </c>
      <c r="J29" s="187" t="str">
        <f t="shared" si="23"/>
        <v>A</v>
      </c>
      <c r="K29" s="133" t="s">
        <v>5411</v>
      </c>
      <c r="L29" s="345"/>
      <c r="M29" s="345"/>
      <c r="N29" s="345"/>
      <c r="O29" s="345"/>
      <c r="P29" s="239" t="s">
        <v>5857</v>
      </c>
      <c r="S29" s="3166" t="s">
        <v>5807</v>
      </c>
      <c r="T29" s="317"/>
      <c r="U29" s="3891"/>
      <c r="V29" s="3892"/>
      <c r="W29" s="3892"/>
      <c r="X29" s="3892"/>
      <c r="Y29" s="3324">
        <f>IFERROR(ROUND(AA38/AC38/100,2),0)</f>
        <v>0</v>
      </c>
      <c r="Z29" s="3323" t="str">
        <f>IF(AC38&gt;=AA28,"","compléter avec")</f>
        <v/>
      </c>
      <c r="AA29" s="3327" t="str">
        <f>IF(AC38&gt;AA28,"",ROUND((AA28-AC38)*1000,1)&amp;" ml")</f>
        <v/>
      </c>
      <c r="AB29" s="3328" t="str">
        <f>IF(AC38&gt;AA28,"",ROUND((AA28-AC38)*100,2)&amp;" cl")</f>
        <v/>
      </c>
      <c r="AC29" s="3326" t="str">
        <f>IF(AC38&gt;AA28,"",ROUND(AA28-AC38,3)&amp;" L")</f>
        <v/>
      </c>
      <c r="AE29" s="3891"/>
      <c r="AF29" s="3892"/>
      <c r="AG29" s="3892"/>
      <c r="AH29" s="3892"/>
      <c r="AI29" s="3324">
        <f>IFERROR(ROUND(AK38/AM38/100,2),0)</f>
        <v>0</v>
      </c>
      <c r="AJ29" s="500"/>
      <c r="AL29" s="302"/>
      <c r="AM29" s="545"/>
      <c r="AO29" s="2832" t="s">
        <v>69</v>
      </c>
      <c r="AP29" s="317"/>
      <c r="AS29" s="3811" t="s">
        <v>1044</v>
      </c>
      <c r="AT29" s="3691"/>
      <c r="AU29" s="3300" t="s">
        <v>5758</v>
      </c>
      <c r="AV29" s="428"/>
      <c r="AW29" s="101"/>
      <c r="AX29" s="3301"/>
      <c r="AZ29" s="67"/>
      <c r="BA29" s="29"/>
      <c r="BB29" s="19"/>
      <c r="BC29" s="19"/>
      <c r="BD29" s="19"/>
      <c r="BE29" s="19"/>
      <c r="BF29" s="19"/>
      <c r="BG29" s="19"/>
      <c r="BH29" s="19"/>
      <c r="BI29" s="19"/>
      <c r="BJ29" s="19"/>
      <c r="BK29" s="19"/>
      <c r="BL29" s="13"/>
      <c r="BQ29" s="2711"/>
      <c r="BR29" s="311"/>
      <c r="BS29" s="19"/>
      <c r="BT29" s="19"/>
      <c r="BU29" s="19"/>
      <c r="BV29" s="19"/>
      <c r="BW29" s="19"/>
      <c r="CY29" s="317"/>
      <c r="DC29" s="216">
        <v>1</v>
      </c>
    </row>
    <row r="30" spans="2:107" ht="24" customHeight="1">
      <c r="B30" s="187" t="str">
        <f t="shared" si="22"/>
        <v>►</v>
      </c>
      <c r="C30" s="133"/>
      <c r="D30" s="345"/>
      <c r="E30" s="345"/>
      <c r="F30" s="345"/>
      <c r="G30" s="345"/>
      <c r="H30" s="239" t="s">
        <v>5858</v>
      </c>
      <c r="J30" s="187" t="str">
        <f t="shared" si="23"/>
        <v>A</v>
      </c>
      <c r="K30" s="133" t="s">
        <v>5436</v>
      </c>
      <c r="L30" s="345"/>
      <c r="M30" s="345"/>
      <c r="N30" s="345"/>
      <c r="O30" s="345"/>
      <c r="P30" s="239" t="s">
        <v>5858</v>
      </c>
      <c r="S30" s="3166" t="s">
        <v>5808</v>
      </c>
      <c r="T30" s="317"/>
      <c r="U30" s="3158" t="s">
        <v>1297</v>
      </c>
      <c r="V30" s="3142" t="s">
        <v>1886</v>
      </c>
      <c r="W30" s="3142"/>
      <c r="X30" s="3142"/>
      <c r="Y30" s="3142"/>
      <c r="Z30" s="3142" t="s">
        <v>1281</v>
      </c>
      <c r="AA30" s="3147" t="s">
        <v>1028</v>
      </c>
      <c r="AB30" s="3150" t="s">
        <v>5748</v>
      </c>
      <c r="AC30" s="3176" t="s">
        <v>5749</v>
      </c>
      <c r="AE30" s="3158" t="s">
        <v>1297</v>
      </c>
      <c r="AF30" s="3142" t="s">
        <v>1886</v>
      </c>
      <c r="AG30" s="3142"/>
      <c r="AH30" s="3142"/>
      <c r="AI30" s="3142"/>
      <c r="AJ30" s="3142" t="s">
        <v>1281</v>
      </c>
      <c r="AK30" s="3147" t="s">
        <v>1028</v>
      </c>
      <c r="AL30" s="3150" t="s">
        <v>5748</v>
      </c>
      <c r="AM30" s="3176" t="s">
        <v>5749</v>
      </c>
      <c r="AN30" s="44"/>
      <c r="AO30" s="2833" t="s">
        <v>377</v>
      </c>
      <c r="AP30" s="317"/>
      <c r="AS30" s="3812" t="s">
        <v>5761</v>
      </c>
      <c r="AT30" s="3813"/>
      <c r="AU30" s="407"/>
      <c r="AV30" s="321" t="s">
        <v>827</v>
      </c>
      <c r="AW30" s="101"/>
      <c r="AX30" s="3301"/>
      <c r="AZ30" s="39" t="s">
        <v>26</v>
      </c>
      <c r="BA30" s="29"/>
      <c r="BB30" s="19"/>
      <c r="BC30" s="19"/>
      <c r="BD30" s="19"/>
      <c r="BE30" s="19"/>
      <c r="BF30" s="19"/>
      <c r="BG30" s="19"/>
      <c r="BH30" s="19"/>
      <c r="BI30" s="19"/>
      <c r="BJ30" s="19"/>
      <c r="BK30" s="19"/>
      <c r="BL30" s="13"/>
      <c r="CY30" s="317"/>
      <c r="DC30" s="216">
        <v>1</v>
      </c>
    </row>
    <row r="31" spans="2:107" ht="24" customHeight="1">
      <c r="B31" s="187" t="str">
        <f t="shared" si="22"/>
        <v>►</v>
      </c>
      <c r="C31" s="133"/>
      <c r="D31" s="345"/>
      <c r="E31" s="345"/>
      <c r="F31" s="345"/>
      <c r="G31" s="345"/>
      <c r="H31" s="239" t="s">
        <v>5859</v>
      </c>
      <c r="J31" s="187" t="str">
        <f t="shared" si="23"/>
        <v>A</v>
      </c>
      <c r="K31" s="133" t="s">
        <v>5437</v>
      </c>
      <c r="L31" s="345"/>
      <c r="M31" s="345"/>
      <c r="N31" s="345"/>
      <c r="O31" s="345"/>
      <c r="P31" s="239" t="s">
        <v>5859</v>
      </c>
      <c r="S31" s="3166" t="s">
        <v>225</v>
      </c>
      <c r="T31" s="317"/>
      <c r="U31" s="3285" t="str">
        <f t="shared" ref="U31:U37" si="24">H47</f>
        <v>sirop de grenadine</v>
      </c>
      <c r="V31" s="3286">
        <f>IF(AC38=0,0,AC31/AC38)</f>
        <v>0.1188212927756654</v>
      </c>
      <c r="W31" s="3287" t="str">
        <f t="shared" ref="W31:W37" si="25">IF(AC31=0,0,IF(OR(D47="Kg",D47="g",D47="demi(s)",D47="quart(s)"),IF(ROUND(AC31,3)&gt;=1,ROUND(AC31,3)&amp;" Kg",ROUND(AC31*1000,0)&amp;" g"),IF(D47="demi(s)",ROUND(AC31*0.5,0)&amp;" demi(s)",IF(D47="quart(s)",ROUND(AC31*0.25,0)&amp;" quart(s)",IF(ROUND(AC31,3)&gt;=1,ROUND(AC31,3)&amp;" L",ROUND(AC31*100,0)&amp;" cl")))))</f>
        <v>4 cl</v>
      </c>
      <c r="X31" s="3288">
        <f>C47*AB13</f>
        <v>2.5</v>
      </c>
      <c r="Y31" s="3289" t="str">
        <f t="shared" ref="Y31:Z37" si="26">D47</f>
        <v>/10</v>
      </c>
      <c r="Z31" s="3290">
        <f t="shared" si="26"/>
        <v>0</v>
      </c>
      <c r="AA31" s="3358">
        <f t="shared" ref="AA31:AA37" si="27">AC31*F47</f>
        <v>0</v>
      </c>
      <c r="AB31" s="3348">
        <f>IFERROR(INDEX(BD11:CV11, MATCH(D47, BD10:CV10, 0)) * C47*G47*Z28, 0) + IFERROR(INDEX(BD16:CV16, MATCH(D47, BD15:CV15, 0)) * C47*G47*Z28, 0)</f>
        <v>1.4999999999999999E-2</v>
      </c>
      <c r="AC31" s="3349">
        <f>ROUND(AB31 * AB28, IF(AB31 *AB28&gt;= 0.0001, 4, 6))</f>
        <v>3.7499999999999999E-2</v>
      </c>
      <c r="AE31" s="3222" t="str">
        <f t="shared" ref="AE31:AE37" si="28">P47</f>
        <v>sirop de grenadine</v>
      </c>
      <c r="AF31" s="3223">
        <f>IF(AM38=0,0,AM31/AM38)</f>
        <v>0.23277467411545619</v>
      </c>
      <c r="AG31" s="3224" t="str">
        <f t="shared" ref="AG31:AG37" si="29">IF(AM31=0,0,IF(OR(L47="Kg",N47="g",L47="demi(s)",L47="quart(s)"),IF(ROUND(AM31,3)&gt;=1,ROUND(AM31,3)&amp;" Kg",ROUND(AM31*1000,0)&amp;" g"),IF(L47="demi(s)",ROUND(AM31*0.5,0)&amp;" demi(s)",IF(L47="quart(s)",ROUND(AM31*0.25,0)&amp;" quart(s)",IF(ROUND(AM31,3)&gt;=1,ROUND(AM31,3)&amp;" L",ROUND(AM31*100,0)&amp;" cl")))))</f>
        <v>8 cl</v>
      </c>
      <c r="AH31" s="3225">
        <f>K47*AL13</f>
        <v>5</v>
      </c>
      <c r="AI31" s="3226" t="str">
        <f t="shared" ref="AI31:AJ37" si="30">L47</f>
        <v>/10</v>
      </c>
      <c r="AJ31" s="3227">
        <f t="shared" si="30"/>
        <v>0</v>
      </c>
      <c r="AK31" s="3357">
        <f t="shared" ref="AK31:AK37" si="31">AM31*N47</f>
        <v>0</v>
      </c>
      <c r="AL31" s="3346">
        <f>IFERROR(INDEX(BD11:CV11, MATCH(L47, BD10:CV10, 0)) * K47*O47*AJ28, 0) + IFERROR(INDEX(BD16:CV16, MATCH(L47, BD15:CV15, 0)) * K47*O47*AJ28, 0)</f>
        <v>0.03</v>
      </c>
      <c r="AM31" s="3347">
        <f>ROUND(AL31 * AL28, IF(AL31 * AL28 &gt;= 0.0001, 4, 6))</f>
        <v>7.4999999999999997E-2</v>
      </c>
      <c r="AN31" s="44"/>
      <c r="AO31" s="3092" t="s">
        <v>68</v>
      </c>
      <c r="AS31" s="546" t="s">
        <v>5813</v>
      </c>
      <c r="AT31" s="407"/>
      <c r="AU31" s="407"/>
      <c r="AV31" s="407"/>
      <c r="AW31" s="327"/>
      <c r="AX31" s="545"/>
      <c r="AZ31" s="39"/>
      <c r="BA31" s="39" t="s">
        <v>35</v>
      </c>
      <c r="BB31" s="19"/>
      <c r="BC31" s="19"/>
      <c r="BD31" s="19"/>
      <c r="BE31" s="19"/>
      <c r="BF31" s="19"/>
      <c r="BG31" s="19"/>
      <c r="BH31" s="19"/>
      <c r="BI31" s="19"/>
      <c r="BJ31" s="19"/>
      <c r="BK31" s="19"/>
      <c r="BL31" s="13"/>
      <c r="BQ31" s="2711" t="s">
        <v>1269</v>
      </c>
      <c r="BR31" s="311" t="s">
        <v>489</v>
      </c>
      <c r="BS31" s="19"/>
      <c r="BT31" s="19"/>
      <c r="BU31" s="19"/>
      <c r="BV31" s="19"/>
      <c r="BW31" s="19"/>
      <c r="CY31" s="317"/>
      <c r="DC31" s="216">
        <v>1</v>
      </c>
    </row>
    <row r="32" spans="2:107" ht="24" customHeight="1">
      <c r="B32" s="187" t="str">
        <f t="shared" si="22"/>
        <v>►</v>
      </c>
      <c r="C32" s="133"/>
      <c r="D32" s="345"/>
      <c r="E32" s="345"/>
      <c r="F32" s="345"/>
      <c r="G32" s="345"/>
      <c r="H32" s="239"/>
      <c r="J32" s="187" t="str">
        <f t="shared" si="23"/>
        <v>►</v>
      </c>
      <c r="K32" s="133"/>
      <c r="L32" s="50" t="s">
        <v>5438</v>
      </c>
      <c r="M32" s="345"/>
      <c r="N32" s="345"/>
      <c r="O32" s="345"/>
      <c r="P32" s="239"/>
      <c r="S32" s="3314" t="s">
        <v>724</v>
      </c>
      <c r="T32" s="317"/>
      <c r="U32" s="3154" t="str">
        <f t="shared" si="24"/>
        <v>jus de citron</v>
      </c>
      <c r="V32" s="3155">
        <f>IF(AC38=0,0,AC32/AC38)</f>
        <v>0.29372623574144491</v>
      </c>
      <c r="W32" s="241" t="str">
        <f t="shared" si="25"/>
        <v>9 cl</v>
      </c>
      <c r="X32" s="253">
        <f>C48*AB13</f>
        <v>7.5</v>
      </c>
      <c r="Y32" s="3159" t="str">
        <f t="shared" si="26"/>
        <v>/10</v>
      </c>
      <c r="Z32" s="339">
        <f t="shared" si="26"/>
        <v>0</v>
      </c>
      <c r="AA32" s="3356">
        <f t="shared" si="27"/>
        <v>0</v>
      </c>
      <c r="AB32" s="3151">
        <f>IFERROR(INDEX(BD11:CV11, MATCH(D48, BD10:CV10, 0)) * C48*G48*Z28, 0) + IFERROR(INDEX(BD16:CV16, MATCH(D48, BD15:CV15, 0)) * C48*G48*Z28, 0)</f>
        <v>3.7080000000000002E-2</v>
      </c>
      <c r="AC32" s="3331">
        <f>ROUND(AB32 * AB28, IF(AB32 *AB28&gt;= 0.0001, 4, 6))</f>
        <v>9.2700000000000005E-2</v>
      </c>
      <c r="AE32" s="3154" t="str">
        <f t="shared" si="28"/>
        <v>jus de citron</v>
      </c>
      <c r="AF32" s="3155">
        <f>IF(AM38=0,0,AM32/AM38)</f>
        <v>0.28770949720670391</v>
      </c>
      <c r="AG32" s="241" t="str">
        <f t="shared" si="29"/>
        <v>9 cl</v>
      </c>
      <c r="AH32" s="253">
        <f>K48*AL13</f>
        <v>7.5</v>
      </c>
      <c r="AI32" s="3159" t="str">
        <f t="shared" si="30"/>
        <v>/10</v>
      </c>
      <c r="AJ32" s="339">
        <f t="shared" si="30"/>
        <v>0</v>
      </c>
      <c r="AK32" s="3356">
        <f t="shared" si="31"/>
        <v>0</v>
      </c>
      <c r="AL32" s="3151">
        <f>IFERROR(INDEX(BD11:CV11, MATCH(L48, BD10:CV10, 0)) * K48*O48*AJ28, 0) + IFERROR(INDEX(BD16:CV16, MATCH(L48, BD15:CV15, 0)) * K48*O48*AJ28, 0)</f>
        <v>3.7080000000000002E-2</v>
      </c>
      <c r="AM32" s="3331">
        <f>ROUND(AL32 * AL28, IF(AL32 * AL28 &gt;= 0.0001, 4, 6))</f>
        <v>9.2700000000000005E-2</v>
      </c>
      <c r="AN32" s="44"/>
      <c r="AO32" s="2834" t="s">
        <v>70</v>
      </c>
      <c r="AS32" s="406"/>
      <c r="AT32" s="3302" t="s">
        <v>5759</v>
      </c>
      <c r="AU32" s="466"/>
      <c r="AV32" s="466" t="s">
        <v>5760</v>
      </c>
      <c r="AW32" s="327"/>
      <c r="AX32" s="545"/>
      <c r="AZ32" s="39" t="s">
        <v>47</v>
      </c>
      <c r="BA32" s="29"/>
      <c r="BB32" s="19"/>
      <c r="BC32" s="19"/>
      <c r="BD32" s="19"/>
      <c r="BE32" s="19"/>
      <c r="BF32" s="19"/>
      <c r="BG32" s="19"/>
      <c r="BH32" s="19"/>
      <c r="BI32" s="19"/>
      <c r="BJ32" s="19"/>
      <c r="BK32" s="19"/>
      <c r="BL32" s="13"/>
      <c r="CY32" s="317"/>
      <c r="DC32" s="216">
        <v>1</v>
      </c>
    </row>
    <row r="33" spans="2:107" ht="24" customHeight="1">
      <c r="B33" s="187" t="str">
        <f t="shared" si="22"/>
        <v>►</v>
      </c>
      <c r="C33" s="133"/>
      <c r="D33" s="345"/>
      <c r="E33" s="345"/>
      <c r="F33" s="345"/>
      <c r="G33" s="345"/>
      <c r="H33" s="239"/>
      <c r="J33" s="187" t="str">
        <f t="shared" si="23"/>
        <v>►</v>
      </c>
      <c r="K33" s="133"/>
      <c r="L33" s="3102" t="s">
        <v>5376</v>
      </c>
      <c r="M33" s="212" t="s">
        <v>5851</v>
      </c>
      <c r="N33" s="345"/>
      <c r="O33" s="345"/>
      <c r="P33" s="239"/>
      <c r="S33" s="3314" t="s">
        <v>5809</v>
      </c>
      <c r="T33" s="317"/>
      <c r="U33" s="3285" t="str">
        <f t="shared" si="24"/>
        <v>jus d'orange</v>
      </c>
      <c r="V33" s="3286">
        <f>IF(AC38=0,0,AC33/AC38)</f>
        <v>0.58745247148288982</v>
      </c>
      <c r="W33" s="3287" t="str">
        <f t="shared" si="25"/>
        <v>19 cl</v>
      </c>
      <c r="X33" s="3288">
        <f>C49*AB13</f>
        <v>15</v>
      </c>
      <c r="Y33" s="3289" t="str">
        <f t="shared" si="26"/>
        <v>/10</v>
      </c>
      <c r="Z33" s="3290">
        <f t="shared" si="26"/>
        <v>0</v>
      </c>
      <c r="AA33" s="3358">
        <f t="shared" si="27"/>
        <v>0</v>
      </c>
      <c r="AB33" s="3348">
        <f>IFERROR(INDEX(BD11:CV11, MATCH(D49, BD10:CV10, 0)) * C49*G49*Z28, 0) + IFERROR(INDEX(BD16:CV16, MATCH(D49, BD15:CV15, 0)) * C49*G49*Z28, 0)</f>
        <v>7.4160000000000004E-2</v>
      </c>
      <c r="AC33" s="3349">
        <f>ROUND(AB33 * AB28, IF(AB33 *AB28&gt;= 0.0001, 4, 6))</f>
        <v>0.18540000000000001</v>
      </c>
      <c r="AE33" s="3222" t="str">
        <f t="shared" si="28"/>
        <v>jus d’orange</v>
      </c>
      <c r="AF33" s="3223">
        <f>IF(AM38=0,0,AM33/AM38)</f>
        <v>0.47951582867783976</v>
      </c>
      <c r="AG33" s="3224" t="str">
        <f t="shared" si="29"/>
        <v>15 cl</v>
      </c>
      <c r="AH33" s="3225">
        <f>K49*AL13</f>
        <v>12.5</v>
      </c>
      <c r="AI33" s="3226" t="str">
        <f t="shared" si="30"/>
        <v>/10</v>
      </c>
      <c r="AJ33" s="3227">
        <f t="shared" si="30"/>
        <v>0</v>
      </c>
      <c r="AK33" s="3357">
        <f t="shared" si="31"/>
        <v>0</v>
      </c>
      <c r="AL33" s="3346">
        <f>IFERROR(INDEX(BD11:CV11, MATCH(L49, BD10:CV10, 0)) * K49*O49*AJ28, 0) + IFERROR(INDEX(BD16:CV16, MATCH(L49, BD15:CV15, 0)) * K49*O49*AJ28, 0)</f>
        <v>6.1800000000000001E-2</v>
      </c>
      <c r="AM33" s="3347">
        <f>ROUND(AL33 * AL28, IF(AL33 * AL28 &gt;= 0.0001, 4, 6))</f>
        <v>0.1545</v>
      </c>
      <c r="AN33" s="44"/>
      <c r="AO33" s="2834" t="s">
        <v>77</v>
      </c>
      <c r="AS33" s="3097">
        <v>1</v>
      </c>
      <c r="AT33" s="3160" t="s">
        <v>5804</v>
      </c>
      <c r="AU33" s="3094">
        <v>120</v>
      </c>
      <c r="AV33" s="2834" t="s">
        <v>79</v>
      </c>
      <c r="AW33" s="246"/>
      <c r="AX33" s="3303" t="s">
        <v>5763</v>
      </c>
      <c r="AZ33" s="39"/>
      <c r="BA33" s="29" t="s">
        <v>50</v>
      </c>
      <c r="BB33" s="19"/>
      <c r="BC33" s="19"/>
      <c r="BD33" s="19"/>
      <c r="BE33" s="19"/>
      <c r="BF33" s="19"/>
      <c r="BG33" s="19"/>
      <c r="BH33" s="19"/>
      <c r="BI33" s="19"/>
      <c r="BJ33" s="19"/>
      <c r="BK33" s="19"/>
      <c r="BL33" s="13"/>
      <c r="BQ33" s="2711" t="s">
        <v>1269</v>
      </c>
      <c r="BR33" s="311" t="s">
        <v>491</v>
      </c>
      <c r="BS33" s="19"/>
      <c r="BT33" s="19"/>
      <c r="BU33" s="19"/>
      <c r="BV33" s="19"/>
      <c r="BW33" s="19"/>
      <c r="CY33" s="317"/>
      <c r="DC33" s="216">
        <v>1</v>
      </c>
    </row>
    <row r="34" spans="2:107" ht="24" customHeight="1">
      <c r="B34" s="187" t="str">
        <f t="shared" si="22"/>
        <v>►</v>
      </c>
      <c r="C34" s="133"/>
      <c r="D34" s="345"/>
      <c r="E34" s="345"/>
      <c r="F34" s="345"/>
      <c r="G34" s="345"/>
      <c r="H34" s="239"/>
      <c r="J34" s="187" t="str">
        <f t="shared" si="23"/>
        <v>►</v>
      </c>
      <c r="K34" s="133"/>
      <c r="L34" s="345"/>
      <c r="M34" s="345" t="s">
        <v>5862</v>
      </c>
      <c r="N34" s="345"/>
      <c r="O34" s="345"/>
      <c r="P34" s="239"/>
      <c r="S34" s="3314" t="s">
        <v>727</v>
      </c>
      <c r="T34" s="317"/>
      <c r="U34" s="3154" t="str">
        <f t="shared" si="24"/>
        <v>champagne</v>
      </c>
      <c r="V34" s="3155">
        <f>IF(AC38=0,0,AC34/AC38)</f>
        <v>0</v>
      </c>
      <c r="W34" s="241">
        <f t="shared" si="25"/>
        <v>0</v>
      </c>
      <c r="X34" s="253">
        <f>C50*AB13</f>
        <v>0</v>
      </c>
      <c r="Y34" s="3159" t="str">
        <f t="shared" si="26"/>
        <v>completer</v>
      </c>
      <c r="Z34" s="339">
        <f t="shared" si="26"/>
        <v>0</v>
      </c>
      <c r="AA34" s="3356">
        <f t="shared" si="27"/>
        <v>0</v>
      </c>
      <c r="AB34" s="3151">
        <f>IFERROR(INDEX(BD11:CV11, MATCH(D50, BD10:CV10, 0)) * C50*G50*Z28, 0) + IFERROR(INDEX(BD16:CV16, MATCH(D50, BD15:CV15, 0)) * C50*G50*Z28, 0)</f>
        <v>0</v>
      </c>
      <c r="AC34" s="3331">
        <f>ROUND(AB34 * AB28, IF(AB34 *AB28&gt;= 0.0001, 4, 6))</f>
        <v>0</v>
      </c>
      <c r="AE34" s="3154">
        <f t="shared" si="28"/>
        <v>0</v>
      </c>
      <c r="AF34" s="3155">
        <f>IF(AM38=0,0,AM34/AM38)</f>
        <v>0</v>
      </c>
      <c r="AG34" s="241">
        <f t="shared" si="29"/>
        <v>0</v>
      </c>
      <c r="AH34" s="253">
        <f>K50*AL13</f>
        <v>0</v>
      </c>
      <c r="AI34" s="3159">
        <f t="shared" si="30"/>
        <v>0</v>
      </c>
      <c r="AJ34" s="339">
        <f t="shared" si="30"/>
        <v>0</v>
      </c>
      <c r="AK34" s="3356">
        <f t="shared" si="31"/>
        <v>0</v>
      </c>
      <c r="AL34" s="3151">
        <f>IFERROR(INDEX(BD11:CV11, MATCH(L50, BD10:CV10, 0)) * K50*O50*AJ28, 0) + IFERROR(INDEX(BD16:CV16, MATCH(L50, BD15:CV15, 0)) * K50*O50*AJ28, 0)</f>
        <v>0</v>
      </c>
      <c r="AM34" s="3331">
        <f>ROUND(AL34 * AL28, IF(AL34 * AL28 &gt;= 0.0001, 4, 6))</f>
        <v>0</v>
      </c>
      <c r="AN34" s="44"/>
      <c r="AO34" s="2834" t="s">
        <v>78</v>
      </c>
      <c r="AS34" s="406"/>
      <c r="AT34" s="3160" t="s">
        <v>5778</v>
      </c>
      <c r="AU34" s="407"/>
      <c r="AV34" s="407"/>
      <c r="AW34" s="327"/>
      <c r="AX34" s="545"/>
      <c r="AZ34" s="39"/>
      <c r="BA34" s="29"/>
      <c r="BB34" s="19"/>
      <c r="BC34" s="19"/>
      <c r="BD34" s="19"/>
      <c r="BE34" s="19"/>
      <c r="BF34" s="19"/>
      <c r="BG34" s="19"/>
      <c r="BH34" s="19"/>
      <c r="BI34" s="19"/>
      <c r="BJ34" s="19"/>
      <c r="BK34" s="19"/>
      <c r="BL34" s="13"/>
      <c r="BQ34" s="99"/>
      <c r="BR34" s="99" t="s">
        <v>494</v>
      </c>
      <c r="BS34" s="19"/>
      <c r="BT34" s="19"/>
      <c r="BU34" s="19"/>
      <c r="BV34" s="19"/>
      <c r="BW34" s="19"/>
      <c r="CY34" s="317"/>
      <c r="DC34" s="216">
        <v>1</v>
      </c>
    </row>
    <row r="35" spans="2:107" ht="24" customHeight="1">
      <c r="B35" s="187" t="str">
        <f t="shared" si="22"/>
        <v>►</v>
      </c>
      <c r="C35" s="133"/>
      <c r="D35" s="345"/>
      <c r="E35" s="345"/>
      <c r="F35" s="345"/>
      <c r="G35" s="345"/>
      <c r="H35" s="239"/>
      <c r="J35" s="187" t="str">
        <f t="shared" si="23"/>
        <v>►</v>
      </c>
      <c r="K35" s="133"/>
      <c r="L35" s="345"/>
      <c r="M35" s="345"/>
      <c r="N35" s="345"/>
      <c r="O35" s="345"/>
      <c r="P35" s="239"/>
      <c r="S35" s="3314" t="s">
        <v>5810</v>
      </c>
      <c r="T35" s="317"/>
      <c r="U35" s="3285">
        <f t="shared" si="24"/>
        <v>0</v>
      </c>
      <c r="V35" s="3286">
        <f>IF(AC38=0,0,AC35/AC38)</f>
        <v>0</v>
      </c>
      <c r="W35" s="3287">
        <f t="shared" si="25"/>
        <v>0</v>
      </c>
      <c r="X35" s="3288">
        <f>C51*AB13</f>
        <v>0</v>
      </c>
      <c r="Y35" s="3289">
        <f t="shared" si="26"/>
        <v>0</v>
      </c>
      <c r="Z35" s="3290">
        <f t="shared" si="26"/>
        <v>0</v>
      </c>
      <c r="AA35" s="3358">
        <f t="shared" si="27"/>
        <v>0</v>
      </c>
      <c r="AB35" s="3348">
        <f>IFERROR(INDEX(BD11:CV11, MATCH(D51, BD10:CV10, 0)) * C51*G51*Z28, 0) + IFERROR(INDEX(BD16:CV16, MATCH(D51, BD15:CV15, 0)) * C51*G51*Z28, 0)</f>
        <v>0</v>
      </c>
      <c r="AC35" s="3349">
        <f>ROUND(AB35 * AB28, IF(AB35 *AB28&gt;= 0.0001, 4, 6))</f>
        <v>0</v>
      </c>
      <c r="AE35" s="3222">
        <f t="shared" si="28"/>
        <v>0</v>
      </c>
      <c r="AF35" s="3223">
        <f>IF(AM38=0,0,AM35/AM38)</f>
        <v>0</v>
      </c>
      <c r="AG35" s="3224">
        <f t="shared" si="29"/>
        <v>0</v>
      </c>
      <c r="AH35" s="3225">
        <f>K51*AL13</f>
        <v>0</v>
      </c>
      <c r="AI35" s="3226">
        <f t="shared" si="30"/>
        <v>0</v>
      </c>
      <c r="AJ35" s="3227">
        <f t="shared" si="30"/>
        <v>0</v>
      </c>
      <c r="AK35" s="3357">
        <f t="shared" si="31"/>
        <v>0</v>
      </c>
      <c r="AL35" s="3346">
        <f>IFERROR(INDEX(BD11:CV11, MATCH(L51, BD10:CV10, 0)) * K51*O51*AJ28, 0) + IFERROR(INDEX(BD16:CV16, MATCH(L51, BD15:CV15, 0)) * K51*O51*AJ28, 0)</f>
        <v>0</v>
      </c>
      <c r="AM35" s="3347">
        <f>ROUND(AL35 * AL28, IF(AL35 * AL28 &gt;= 0.0001, 4, 6))</f>
        <v>0</v>
      </c>
      <c r="AN35" s="44"/>
      <c r="AO35" s="2834" t="s">
        <v>79</v>
      </c>
      <c r="AS35" s="406"/>
      <c r="AT35" s="3160" t="s">
        <v>5769</v>
      </c>
      <c r="AU35" s="407"/>
      <c r="AV35" s="407"/>
      <c r="AW35" s="327"/>
      <c r="AX35" s="545"/>
      <c r="AZ35" s="67" t="s">
        <v>64</v>
      </c>
      <c r="BA35" s="29"/>
      <c r="BB35" s="19"/>
      <c r="BC35" s="19"/>
      <c r="BD35" s="19"/>
      <c r="BE35" s="19"/>
      <c r="BF35" s="19"/>
      <c r="BG35" s="19"/>
      <c r="BH35" s="19"/>
      <c r="BI35" s="19"/>
      <c r="BJ35" s="19"/>
      <c r="BK35" s="19"/>
      <c r="BL35" s="13"/>
      <c r="BQ35" s="99"/>
      <c r="BR35" s="99" t="s">
        <v>496</v>
      </c>
      <c r="BS35" s="19"/>
      <c r="BT35" s="19"/>
      <c r="BU35" s="19"/>
      <c r="BV35" s="19"/>
      <c r="BW35" s="19"/>
      <c r="CY35" s="317"/>
      <c r="DC35" s="216">
        <v>1</v>
      </c>
    </row>
    <row r="36" spans="2:107" ht="24" customHeight="1">
      <c r="B36" s="3209" t="s">
        <v>43</v>
      </c>
      <c r="C36" s="3295" t="s">
        <v>1284</v>
      </c>
      <c r="D36" s="382"/>
      <c r="E36" s="382"/>
      <c r="F36" s="382"/>
      <c r="G36" s="382"/>
      <c r="H36" s="383"/>
      <c r="J36" s="3218" t="s">
        <v>43</v>
      </c>
      <c r="K36" s="3295" t="s">
        <v>1284</v>
      </c>
      <c r="L36" s="382"/>
      <c r="M36" s="382"/>
      <c r="N36" s="382"/>
      <c r="O36" s="382"/>
      <c r="P36" s="383"/>
      <c r="S36" s="3314" t="s">
        <v>5823</v>
      </c>
      <c r="T36" s="317"/>
      <c r="U36" s="3154">
        <f t="shared" si="24"/>
        <v>0</v>
      </c>
      <c r="V36" s="3155">
        <f>IF(AC38=0,0,AC36/AC38)</f>
        <v>0</v>
      </c>
      <c r="W36" s="241">
        <f t="shared" si="25"/>
        <v>0</v>
      </c>
      <c r="X36" s="253">
        <f>C52*AB13</f>
        <v>0</v>
      </c>
      <c r="Y36" s="3159">
        <f t="shared" si="26"/>
        <v>0</v>
      </c>
      <c r="Z36" s="339">
        <f t="shared" si="26"/>
        <v>0</v>
      </c>
      <c r="AA36" s="3356">
        <f t="shared" si="27"/>
        <v>0</v>
      </c>
      <c r="AB36" s="3151">
        <f>IFERROR(INDEX(BD11:CV11, MATCH(D52, BD10:CV10, 0)) * C52*G52*Z28, 0) + IFERROR(INDEX(BD16:CV16, MATCH(D52, BD15:CV15, 0)) * C52*G52*Z28, 0)</f>
        <v>0</v>
      </c>
      <c r="AC36" s="3331">
        <f>ROUND(AB36 * AB28, IF(AB36 *AB28&gt;= 0.0001, 4, 6))</f>
        <v>0</v>
      </c>
      <c r="AE36" s="3154">
        <f t="shared" si="28"/>
        <v>0</v>
      </c>
      <c r="AF36" s="3155">
        <f>IF(AM38=0,0,AM36/AM38)</f>
        <v>0</v>
      </c>
      <c r="AG36" s="241">
        <f t="shared" si="29"/>
        <v>0</v>
      </c>
      <c r="AH36" s="253">
        <f>K52*AL13</f>
        <v>0</v>
      </c>
      <c r="AI36" s="3159">
        <f t="shared" si="30"/>
        <v>0</v>
      </c>
      <c r="AJ36" s="339">
        <f t="shared" si="30"/>
        <v>0</v>
      </c>
      <c r="AK36" s="3356">
        <f t="shared" si="31"/>
        <v>0</v>
      </c>
      <c r="AL36" s="3151">
        <f>IFERROR(INDEX(BD11:CV11, MATCH(L52, BD10:CV10, 0)) * K52*O52*AJ28, 0) + IFERROR(INDEX(BD16:CV16, MATCH(L52, BD15:CV15, 0)) * K52*O52*AJ28, 0)</f>
        <v>0</v>
      </c>
      <c r="AM36" s="3331">
        <f>ROUND(AL36 * AL28, IF(AL36 * AL28 &gt;= 0.0001, 4, 6))</f>
        <v>0</v>
      </c>
      <c r="AN36" s="44"/>
      <c r="AO36" s="3314" t="s">
        <v>5806</v>
      </c>
      <c r="AP36" s="317"/>
      <c r="AS36" s="3095" t="s">
        <v>1882</v>
      </c>
      <c r="AT36" s="352" t="s">
        <v>305</v>
      </c>
      <c r="AU36" s="504" t="s">
        <v>1883</v>
      </c>
      <c r="AV36" s="352" t="s">
        <v>305</v>
      </c>
      <c r="AW36" s="246" t="s">
        <v>5762</v>
      </c>
      <c r="AX36" s="545"/>
      <c r="AZ36" s="39" t="s">
        <v>74</v>
      </c>
      <c r="BA36" s="29"/>
      <c r="BB36" s="19"/>
      <c r="BC36" s="19"/>
      <c r="BD36" s="19"/>
      <c r="BE36" s="19"/>
      <c r="BF36" s="19"/>
      <c r="BG36" s="19"/>
      <c r="BH36" s="19"/>
      <c r="BI36" s="19"/>
      <c r="BJ36" s="19"/>
      <c r="BK36" s="19"/>
      <c r="BL36" s="13"/>
      <c r="BQ36" s="99"/>
      <c r="BR36" s="99" t="s">
        <v>498</v>
      </c>
      <c r="BS36" s="19"/>
      <c r="BT36" s="19"/>
      <c r="BU36" s="19"/>
      <c r="BV36" s="19"/>
      <c r="BW36" s="19"/>
      <c r="CY36" s="317"/>
      <c r="DC36" s="216">
        <v>1</v>
      </c>
    </row>
    <row r="37" spans="2:107" ht="24" customHeight="1">
      <c r="B37" s="3209" t="s">
        <v>43</v>
      </c>
      <c r="C37" s="3294" t="s">
        <v>5374</v>
      </c>
      <c r="D37" s="384" t="s">
        <v>5385</v>
      </c>
      <c r="E37" s="384"/>
      <c r="F37" s="384"/>
      <c r="G37" s="384"/>
      <c r="H37" s="385"/>
      <c r="J37" s="3218" t="s">
        <v>43</v>
      </c>
      <c r="K37" s="3294" t="s">
        <v>5374</v>
      </c>
      <c r="L37" s="384" t="s">
        <v>5818</v>
      </c>
      <c r="M37" s="384"/>
      <c r="N37" s="384"/>
      <c r="O37" s="384"/>
      <c r="P37" s="385"/>
      <c r="S37" s="3314" t="s">
        <v>5811</v>
      </c>
      <c r="T37" s="317"/>
      <c r="U37" s="3291">
        <f t="shared" si="24"/>
        <v>0</v>
      </c>
      <c r="V37" s="3286">
        <f>IF(AC38=0,0,AC37/AC38)</f>
        <v>0</v>
      </c>
      <c r="W37" s="3287">
        <f t="shared" si="25"/>
        <v>0</v>
      </c>
      <c r="X37" s="3288">
        <f>C53*AB13</f>
        <v>0</v>
      </c>
      <c r="Y37" s="3289">
        <f t="shared" si="26"/>
        <v>0</v>
      </c>
      <c r="Z37" s="3290">
        <f t="shared" si="26"/>
        <v>0</v>
      </c>
      <c r="AA37" s="3358">
        <f t="shared" si="27"/>
        <v>0</v>
      </c>
      <c r="AB37" s="3348">
        <f>IFERROR(INDEX(BD11:CV11, MATCH(D53, BD10:CV10, 0)) * C53*G53*Z28, 0) + IFERROR(INDEX(BD16:CV16, MATCH(D53, BD15:CV15, 0)) * C53*G53*Z28, 0)</f>
        <v>0</v>
      </c>
      <c r="AC37" s="3349">
        <f>ROUND(AB37 * AB28, IF(AB37 *AB28&gt;= 0.0001, 4, 6))</f>
        <v>0</v>
      </c>
      <c r="AE37" s="3228">
        <f t="shared" si="28"/>
        <v>0</v>
      </c>
      <c r="AF37" s="3223">
        <f>IF(AM38=0,0,AM37/AM38)</f>
        <v>0</v>
      </c>
      <c r="AG37" s="3224">
        <f t="shared" si="29"/>
        <v>0</v>
      </c>
      <c r="AH37" s="3225">
        <f>K53*AL13</f>
        <v>0</v>
      </c>
      <c r="AI37" s="3226">
        <f t="shared" si="30"/>
        <v>0</v>
      </c>
      <c r="AJ37" s="3227">
        <f t="shared" si="30"/>
        <v>0</v>
      </c>
      <c r="AK37" s="3357">
        <f t="shared" si="31"/>
        <v>0</v>
      </c>
      <c r="AL37" s="3346">
        <f>IFERROR(INDEX(BD11:CV11, MATCH(L53, BD10:CV10, 0)) * K53*O53*AJ28, 0) + IFERROR(INDEX(BD16:CV16, MATCH(L53, BD15:CV15, 0)) * K53*O53*AJ28, 0)</f>
        <v>0</v>
      </c>
      <c r="AM37" s="3347">
        <f>ROUND(AL37 * AL28, IF(AL37 * AL28 &gt;= 0.0001, 4, 6))</f>
        <v>0</v>
      </c>
      <c r="AN37" s="44"/>
      <c r="AO37" s="3166" t="s">
        <v>743</v>
      </c>
      <c r="AP37" s="317"/>
      <c r="AS37" s="406"/>
      <c r="AT37" s="407"/>
      <c r="AU37" s="407"/>
      <c r="AV37" s="407"/>
      <c r="AW37" s="327"/>
      <c r="AX37" s="545"/>
      <c r="AZ37" s="39" t="s">
        <v>87</v>
      </c>
      <c r="BA37" s="29"/>
      <c r="BB37" s="19"/>
      <c r="BC37" s="19"/>
      <c r="BD37" s="19"/>
      <c r="BE37" s="19"/>
      <c r="BF37" s="19"/>
      <c r="BG37" s="19"/>
      <c r="BH37" s="19"/>
      <c r="BI37" s="19"/>
      <c r="BJ37" s="19"/>
      <c r="BK37" s="19"/>
      <c r="BL37" s="13"/>
      <c r="CY37" s="317"/>
      <c r="DC37" s="216">
        <v>1</v>
      </c>
    </row>
    <row r="38" spans="2:107" ht="24" customHeight="1" thickBot="1">
      <c r="B38" s="3209" t="s">
        <v>43</v>
      </c>
      <c r="C38" s="3298" t="s">
        <v>1269</v>
      </c>
      <c r="D38" s="3350" t="s">
        <v>66</v>
      </c>
      <c r="E38" s="212"/>
      <c r="F38" s="3296"/>
      <c r="G38" s="3296"/>
      <c r="H38" s="3297" t="s">
        <v>28</v>
      </c>
      <c r="J38" s="3218" t="s">
        <v>43</v>
      </c>
      <c r="K38" s="3298" t="s">
        <v>1269</v>
      </c>
      <c r="L38" s="3350" t="s">
        <v>66</v>
      </c>
      <c r="M38" s="212"/>
      <c r="N38" s="3296"/>
      <c r="O38" s="3296"/>
      <c r="P38" s="3297" t="s">
        <v>28</v>
      </c>
      <c r="S38" s="3314" t="s">
        <v>725</v>
      </c>
      <c r="T38" s="317"/>
      <c r="U38" s="3152"/>
      <c r="V38" s="3143" t="s">
        <v>604</v>
      </c>
      <c r="W38" s="3144"/>
      <c r="X38" s="3144"/>
      <c r="Y38" s="3144"/>
      <c r="Z38" s="3144"/>
      <c r="AA38" s="3149">
        <f>SUM(AA31:AA37)</f>
        <v>0</v>
      </c>
      <c r="AB38" s="3145">
        <f>SUM(AB31:AB37)</f>
        <v>0.12624000000000002</v>
      </c>
      <c r="AC38" s="3148">
        <f>SUM(AC31:AC37)</f>
        <v>0.31559999999999999</v>
      </c>
      <c r="AE38" s="3152"/>
      <c r="AF38" s="3143" t="s">
        <v>604</v>
      </c>
      <c r="AG38" s="3144"/>
      <c r="AH38" s="3144"/>
      <c r="AI38" s="3144"/>
      <c r="AJ38" s="3144"/>
      <c r="AK38" s="3149">
        <f>SUM(AK31:AK37)</f>
        <v>0</v>
      </c>
      <c r="AL38" s="3145">
        <f>SUM(AL31:AL37)</f>
        <v>0.12887999999999999</v>
      </c>
      <c r="AM38" s="3148">
        <f>SUM(AM31:AM37)</f>
        <v>0.32220000000000004</v>
      </c>
      <c r="AN38" s="44"/>
      <c r="AO38" s="3166" t="s">
        <v>5807</v>
      </c>
      <c r="AP38" s="317"/>
      <c r="AS38" s="3304" t="s">
        <v>5362</v>
      </c>
      <c r="AT38" s="3283" t="s">
        <v>5363</v>
      </c>
      <c r="AU38" s="3282" t="s">
        <v>5364</v>
      </c>
      <c r="AV38" s="3280" t="s">
        <v>5365</v>
      </c>
      <c r="AW38" s="3280" t="s">
        <v>5366</v>
      </c>
      <c r="AX38" s="3305" t="s">
        <v>1297</v>
      </c>
      <c r="AZ38" s="39"/>
      <c r="BA38" s="29"/>
      <c r="BB38" s="19"/>
      <c r="BC38" s="19"/>
      <c r="BD38" s="19"/>
      <c r="BE38" s="19"/>
      <c r="BF38" s="19"/>
      <c r="BG38" s="19"/>
      <c r="BH38" s="19"/>
      <c r="BI38" s="19"/>
      <c r="BJ38" s="19"/>
      <c r="BK38" s="19"/>
      <c r="BL38" s="13"/>
      <c r="BQ38" s="99"/>
      <c r="BR38" s="101" t="s">
        <v>502</v>
      </c>
      <c r="BS38" s="19"/>
      <c r="BT38" s="19"/>
      <c r="BU38" s="19"/>
      <c r="BV38" s="19"/>
      <c r="BW38" s="19"/>
      <c r="CY38" s="317"/>
      <c r="DC38" s="216">
        <v>1</v>
      </c>
    </row>
    <row r="39" spans="2:107" ht="24" customHeight="1" thickBot="1">
      <c r="B39" s="3210" t="s">
        <v>43</v>
      </c>
      <c r="C39" s="292">
        <f ca="1">CELL("largeur",C39)</f>
        <v>13</v>
      </c>
      <c r="D39" s="292">
        <f t="shared" ref="D39:H39" ca="1" si="32">CELL("largeur",D39)</f>
        <v>11</v>
      </c>
      <c r="E39" s="292">
        <f t="shared" ca="1" si="32"/>
        <v>11</v>
      </c>
      <c r="F39" s="292">
        <f t="shared" ca="1" si="32"/>
        <v>11</v>
      </c>
      <c r="G39" s="292">
        <f t="shared" ca="1" si="32"/>
        <v>12</v>
      </c>
      <c r="H39" s="293">
        <f t="shared" ca="1" si="32"/>
        <v>40</v>
      </c>
      <c r="J39" s="3219" t="s">
        <v>43</v>
      </c>
      <c r="K39" s="292">
        <f ca="1">CELL("largeur",K39)</f>
        <v>13</v>
      </c>
      <c r="L39" s="292">
        <f t="shared" ref="L39:P39" ca="1" si="33">CELL("largeur",L39)</f>
        <v>11</v>
      </c>
      <c r="M39" s="292">
        <f t="shared" ca="1" si="33"/>
        <v>11</v>
      </c>
      <c r="N39" s="292">
        <f t="shared" ca="1" si="33"/>
        <v>11</v>
      </c>
      <c r="O39" s="292">
        <f t="shared" ca="1" si="33"/>
        <v>12</v>
      </c>
      <c r="P39" s="293">
        <f t="shared" ca="1" si="33"/>
        <v>40</v>
      </c>
      <c r="S39" s="3314" t="s">
        <v>726</v>
      </c>
      <c r="T39" s="317"/>
      <c r="AO39" s="3166" t="s">
        <v>5808</v>
      </c>
      <c r="AP39" s="317"/>
      <c r="AS39" s="553">
        <v>20</v>
      </c>
      <c r="AT39" s="514" t="s">
        <v>79</v>
      </c>
      <c r="AU39" s="515"/>
      <c r="AV39" s="516">
        <v>15</v>
      </c>
      <c r="AW39" s="517">
        <v>1.03</v>
      </c>
      <c r="AX39" s="554" t="s">
        <v>1276</v>
      </c>
      <c r="AZ39" s="67" t="s">
        <v>99</v>
      </c>
      <c r="BA39" s="29"/>
      <c r="BB39" s="19"/>
      <c r="BC39" s="19"/>
      <c r="BD39" s="19"/>
      <c r="BE39" s="19"/>
      <c r="BF39" s="19"/>
      <c r="BG39" s="19"/>
      <c r="BH39" s="19"/>
      <c r="BI39" s="19"/>
      <c r="BJ39" s="19"/>
      <c r="BK39" s="19"/>
      <c r="BL39" s="13"/>
      <c r="BQ39" s="2711" t="s">
        <v>1269</v>
      </c>
      <c r="BR39" s="311" t="s">
        <v>505</v>
      </c>
      <c r="BS39" s="19"/>
      <c r="BT39" s="19"/>
      <c r="BU39" s="19"/>
      <c r="BV39" s="19"/>
      <c r="BW39" s="19"/>
      <c r="BX39" s="317" t="s">
        <v>28</v>
      </c>
      <c r="CY39" s="317"/>
      <c r="DC39" s="216">
        <v>1</v>
      </c>
    </row>
    <row r="40" spans="2:107" ht="24" customHeight="1" thickBot="1">
      <c r="B40" s="3320" t="s">
        <v>43</v>
      </c>
      <c r="J40" s="3320" t="s">
        <v>43</v>
      </c>
      <c r="S40" s="3314" t="s">
        <v>723</v>
      </c>
      <c r="T40" s="317"/>
      <c r="U40" s="3921" t="str">
        <f>E72</f>
        <v>3 BELLINI</v>
      </c>
      <c r="V40" s="3922"/>
      <c r="W40" s="3925" t="str">
        <f>C72</f>
        <v>AVEC ALCOOL</v>
      </c>
      <c r="X40" s="3925"/>
      <c r="Y40" s="3153"/>
      <c r="Z40" s="3153"/>
      <c r="AA40" s="3140"/>
      <c r="AB40" s="3140"/>
      <c r="AC40" s="3141" t="s">
        <v>5402</v>
      </c>
      <c r="AE40" s="3926" t="str">
        <f>M72</f>
        <v>8 GARIBALDI</v>
      </c>
      <c r="AF40" s="3927"/>
      <c r="AG40" s="3930" t="str">
        <f>W40</f>
        <v>AVEC ALCOOL</v>
      </c>
      <c r="AH40" s="3930"/>
      <c r="AI40" s="3153"/>
      <c r="AJ40" s="3153"/>
      <c r="AK40" s="3140"/>
      <c r="AL40" s="3140"/>
      <c r="AM40" s="3141" t="s">
        <v>5402</v>
      </c>
      <c r="AN40" s="44"/>
      <c r="AO40" s="3166" t="s">
        <v>225</v>
      </c>
      <c r="AP40" s="317"/>
      <c r="AS40" s="553">
        <v>50</v>
      </c>
      <c r="AT40" s="3120" t="s">
        <v>79</v>
      </c>
      <c r="AU40" s="510"/>
      <c r="AV40" s="511">
        <v>25</v>
      </c>
      <c r="AW40" s="512">
        <v>1.0449999999999999</v>
      </c>
      <c r="AX40" s="554" t="s">
        <v>1277</v>
      </c>
      <c r="AZ40" s="39" t="s">
        <v>119</v>
      </c>
      <c r="BA40" s="29"/>
      <c r="BB40" s="19"/>
      <c r="BC40" s="19"/>
      <c r="BD40" s="19"/>
      <c r="BE40" s="19"/>
      <c r="BF40" s="19"/>
      <c r="BG40" s="19"/>
      <c r="BH40" s="19"/>
      <c r="BI40" s="19"/>
      <c r="BJ40" s="19"/>
      <c r="BK40" s="19"/>
      <c r="BL40" s="13"/>
      <c r="CY40" s="317"/>
      <c r="DC40" s="216">
        <v>1</v>
      </c>
    </row>
    <row r="41" spans="2:107" ht="24" customHeight="1">
      <c r="B41" s="176" t="s">
        <v>43</v>
      </c>
      <c r="C41" s="3815" t="s">
        <v>1046</v>
      </c>
      <c r="D41" s="3815"/>
      <c r="E41" s="3931" t="s">
        <v>5469</v>
      </c>
      <c r="F41" s="3931"/>
      <c r="G41" s="3931"/>
      <c r="H41" s="3932"/>
      <c r="J41" s="176" t="s">
        <v>43</v>
      </c>
      <c r="K41" s="3815" t="s">
        <v>1046</v>
      </c>
      <c r="L41" s="3815"/>
      <c r="M41" s="3935" t="s">
        <v>5470</v>
      </c>
      <c r="N41" s="3935"/>
      <c r="O41" s="3935"/>
      <c r="P41" s="3936"/>
      <c r="S41" s="3166" t="s">
        <v>732</v>
      </c>
      <c r="T41" s="317"/>
      <c r="U41" s="3923"/>
      <c r="V41" s="3924"/>
      <c r="W41" s="3939" t="str">
        <f>C73</f>
        <v>LONG DRINK</v>
      </c>
      <c r="X41" s="3939"/>
      <c r="Y41" s="327"/>
      <c r="Z41" s="244" t="s">
        <v>5814</v>
      </c>
      <c r="AA41" s="250">
        <v>2</v>
      </c>
      <c r="AB41" s="3160" t="s">
        <v>5804</v>
      </c>
      <c r="AC41" s="331">
        <f>IFERROR(INDEX($BD$11:$CV$11, MATCH(AB41, $BD$10:$CV$10, 0)), 0) + IFERROR(INDEX($BD$16:$CV$16, MATCH(AB41, $BD$15:$CV$15, 0)), 0)</f>
        <v>0.12</v>
      </c>
      <c r="AE41" s="3928"/>
      <c r="AF41" s="3929"/>
      <c r="AG41" s="3919" t="str">
        <f>K73</f>
        <v>LONG DRINK</v>
      </c>
      <c r="AH41" s="3919"/>
      <c r="AI41" s="327"/>
      <c r="AJ41" s="244" t="s">
        <v>5814</v>
      </c>
      <c r="AK41" s="250">
        <v>2</v>
      </c>
      <c r="AL41" s="3160" t="s">
        <v>5804</v>
      </c>
      <c r="AM41" s="331">
        <f>IFERROR(INDEX($BD$11:$CV$11, MATCH(AL41, $BD$10:$CV$10, 0)), 0) + IFERROR(INDEX($BD$16:$CV$16, MATCH(AL41, $BD$15:$CV$15, 0)), 0)</f>
        <v>0.12</v>
      </c>
      <c r="AN41" s="44"/>
      <c r="AO41" s="3314" t="s">
        <v>724</v>
      </c>
      <c r="AP41" s="317"/>
      <c r="AS41" s="459">
        <v>3</v>
      </c>
      <c r="AT41" s="548"/>
      <c r="AU41" s="454" t="s">
        <v>473</v>
      </c>
      <c r="AV41" s="566"/>
      <c r="AW41" s="567"/>
      <c r="AX41" s="568"/>
      <c r="AZ41" s="39" t="s">
        <v>124</v>
      </c>
      <c r="BA41" s="29"/>
      <c r="BB41" s="19"/>
      <c r="BC41" s="19"/>
      <c r="BD41" s="19"/>
      <c r="BE41" s="19"/>
      <c r="BF41" s="19"/>
      <c r="BG41" s="19"/>
      <c r="BH41" s="19"/>
      <c r="BI41" s="19"/>
      <c r="BJ41" s="19"/>
      <c r="BK41" s="19"/>
      <c r="BL41" s="13"/>
      <c r="CY41" s="317"/>
      <c r="DC41" s="216">
        <v>1</v>
      </c>
    </row>
    <row r="42" spans="2:107" ht="24" customHeight="1">
      <c r="B42" s="3220" t="s">
        <v>43</v>
      </c>
      <c r="C42" s="3920" t="s">
        <v>5360</v>
      </c>
      <c r="D42" s="3920"/>
      <c r="E42" s="3933"/>
      <c r="F42" s="3933"/>
      <c r="G42" s="3933"/>
      <c r="H42" s="3934"/>
      <c r="J42" s="3229" t="s">
        <v>43</v>
      </c>
      <c r="K42" s="3691" t="s">
        <v>5360</v>
      </c>
      <c r="L42" s="3691"/>
      <c r="M42" s="3937"/>
      <c r="N42" s="3937"/>
      <c r="O42" s="3937"/>
      <c r="P42" s="3938"/>
      <c r="S42" s="3314" t="s">
        <v>5822</v>
      </c>
      <c r="T42" s="317"/>
      <c r="U42" s="3891" t="s">
        <v>837</v>
      </c>
      <c r="V42" s="3892"/>
      <c r="W42" s="3892"/>
      <c r="X42" s="3892"/>
      <c r="Y42" s="327"/>
      <c r="Z42" s="245" t="str">
        <f>"Volume "&amp; AB41</f>
        <v>Volume Trembler(s)</v>
      </c>
      <c r="AA42" s="252">
        <v>150</v>
      </c>
      <c r="AB42" s="2834" t="s">
        <v>79</v>
      </c>
      <c r="AC42" s="331">
        <f>IFERROR(INDEX(BD11:CV11, MATCH(AB42, BD10:CV10, 0)) * AA42, 0) + IFERROR(INDEX(BD16:CV16, MATCH(AB42, BD15:CV15, 0)) * AA42, 0)</f>
        <v>0.15</v>
      </c>
      <c r="AE42" s="3891" t="s">
        <v>837</v>
      </c>
      <c r="AF42" s="3892"/>
      <c r="AG42" s="3892"/>
      <c r="AH42" s="3892"/>
      <c r="AI42" s="327"/>
      <c r="AJ42" s="245" t="str">
        <f>"Volume "&amp; AL41</f>
        <v>Volume Trembler(s)</v>
      </c>
      <c r="AK42" s="252">
        <v>150</v>
      </c>
      <c r="AL42" s="2834" t="s">
        <v>79</v>
      </c>
      <c r="AM42" s="331">
        <f>IFERROR(INDEX(BD11:CV11, MATCH(AL42, BD10:CV10, 0)) * AK42, 0) + IFERROR(INDEX(BD16:CV16, MATCH(AL42, BD15:CV15, 0)) * AK42, 0)</f>
        <v>0.15</v>
      </c>
      <c r="AN42" s="44"/>
      <c r="AO42" s="3314" t="s">
        <v>5809</v>
      </c>
      <c r="AP42" s="317"/>
      <c r="AS42" s="460">
        <v>10</v>
      </c>
      <c r="AT42" s="5"/>
      <c r="AU42" s="3080" t="s">
        <v>1779</v>
      </c>
      <c r="AV42" s="5"/>
      <c r="AW42" s="5"/>
      <c r="AX42" s="28"/>
      <c r="AZ42" s="39" t="s">
        <v>130</v>
      </c>
      <c r="BA42" s="29"/>
      <c r="BB42" s="19"/>
      <c r="BC42" s="19"/>
      <c r="BD42" s="19"/>
      <c r="BE42" s="19"/>
      <c r="BF42" s="19"/>
      <c r="BG42" s="19"/>
      <c r="BH42" s="19"/>
      <c r="BI42" s="19"/>
      <c r="BJ42" s="19"/>
      <c r="BK42" s="19"/>
      <c r="BL42" s="13"/>
      <c r="CY42" s="317"/>
      <c r="DC42" s="216">
        <v>1</v>
      </c>
    </row>
    <row r="43" spans="2:107" ht="24" customHeight="1">
      <c r="B43" s="3220" t="s">
        <v>43</v>
      </c>
      <c r="C43" s="3813" t="s">
        <v>5466</v>
      </c>
      <c r="D43" s="3813"/>
      <c r="E43" s="321" t="s">
        <v>827</v>
      </c>
      <c r="F43" s="3109" t="s">
        <v>5361</v>
      </c>
      <c r="G43" s="322"/>
      <c r="H43" s="323"/>
      <c r="J43" s="3229" t="s">
        <v>43</v>
      </c>
      <c r="K43" s="3813" t="s">
        <v>5466</v>
      </c>
      <c r="L43" s="3813"/>
      <c r="M43" s="321" t="s">
        <v>827</v>
      </c>
      <c r="N43" s="3109" t="s">
        <v>5361</v>
      </c>
      <c r="O43" s="322"/>
      <c r="P43" s="323"/>
      <c r="S43" s="3166" t="s">
        <v>207</v>
      </c>
      <c r="T43" s="317"/>
      <c r="U43" s="3891"/>
      <c r="V43" s="3892"/>
      <c r="W43" s="3892"/>
      <c r="X43" s="3892"/>
      <c r="Y43" s="3325" t="s">
        <v>1028</v>
      </c>
      <c r="Z43" s="500">
        <f>IFERROR(INDEX(BD11:CS11,MATCH(F75,BD10:CS10,0))*E75,0)+IFERROR(INDEX(BD16:CS16,MATCH(F75,BD15:CS15,0))*E75,0)</f>
        <v>0.12</v>
      </c>
      <c r="AA43" s="3369">
        <f>AC42*AA41</f>
        <v>0.3</v>
      </c>
      <c r="AB43" s="302">
        <f>IFERROR(AA43/Z43,0)</f>
        <v>2.5</v>
      </c>
      <c r="AC43" s="545"/>
      <c r="AE43" s="3891"/>
      <c r="AF43" s="3892"/>
      <c r="AG43" s="3892"/>
      <c r="AH43" s="3892"/>
      <c r="AI43" s="3325" t="s">
        <v>1028</v>
      </c>
      <c r="AJ43" s="500">
        <f>IFERROR(INDEX(BD11:CS11,MATCH(N75,BD10:CS10,0))*M75,0)+IFERROR(INDEX(BD16:CS16,MATCH(N75,BD15:CS15,0))*M75,0)</f>
        <v>0.12</v>
      </c>
      <c r="AK43" s="3369">
        <f>AM42*AK41</f>
        <v>0.3</v>
      </c>
      <c r="AL43" s="302">
        <f>IFERROR(AK43/AJ43,0)</f>
        <v>2.5</v>
      </c>
      <c r="AM43" s="545"/>
      <c r="AN43" s="44"/>
      <c r="AO43" s="3314" t="s">
        <v>727</v>
      </c>
      <c r="AP43" s="317"/>
      <c r="AS43" s="25"/>
      <c r="AT43" s="3092" t="s">
        <v>68</v>
      </c>
      <c r="AU43" s="455" t="s">
        <v>1780</v>
      </c>
      <c r="AV43" s="407"/>
      <c r="AW43" s="5"/>
      <c r="AX43" s="28"/>
      <c r="AZ43" s="39"/>
      <c r="BA43" s="29"/>
      <c r="BB43" s="19"/>
      <c r="BC43" s="19"/>
      <c r="BD43" s="19"/>
      <c r="BE43" s="19"/>
      <c r="BF43" s="19"/>
      <c r="BG43" s="19"/>
      <c r="BH43" s="19"/>
      <c r="BI43" s="19"/>
      <c r="BJ43" s="19"/>
      <c r="BK43" s="19"/>
      <c r="BL43" s="13"/>
      <c r="CY43" s="317"/>
      <c r="DC43" s="216">
        <v>1</v>
      </c>
    </row>
    <row r="44" spans="2:107" ht="24" customHeight="1">
      <c r="B44" s="3220" t="s">
        <v>43</v>
      </c>
      <c r="C44" s="3093">
        <v>1</v>
      </c>
      <c r="D44" s="499" t="s">
        <v>750</v>
      </c>
      <c r="E44" s="3094">
        <v>120</v>
      </c>
      <c r="F44" s="2834" t="s">
        <v>79</v>
      </c>
      <c r="G44" s="218" t="s">
        <v>5813</v>
      </c>
      <c r="H44" s="3136"/>
      <c r="J44" s="3229" t="s">
        <v>43</v>
      </c>
      <c r="K44" s="3093">
        <v>1</v>
      </c>
      <c r="L44" s="3160" t="s">
        <v>5804</v>
      </c>
      <c r="M44" s="3094">
        <v>120</v>
      </c>
      <c r="N44" s="2834" t="s">
        <v>79</v>
      </c>
      <c r="O44" s="218" t="s">
        <v>5813</v>
      </c>
      <c r="P44" s="3136"/>
      <c r="S44" s="3166" t="s">
        <v>728</v>
      </c>
      <c r="T44" s="317"/>
      <c r="U44" s="3891"/>
      <c r="V44" s="3892"/>
      <c r="W44" s="3892"/>
      <c r="X44" s="3892"/>
      <c r="Y44" s="3324">
        <f>IFERROR(ROUND(AA53/AC53/100,2),0)</f>
        <v>0</v>
      </c>
      <c r="Z44" s="3323" t="str">
        <f>IF(AC53&gt;=AA43,"","compléter avec")</f>
        <v>compléter avec</v>
      </c>
      <c r="AA44" s="3327" t="str">
        <f>IF(AC53&gt;AA43,"",ROUND((AA43-AC53)*1000,1)&amp;" ml")</f>
        <v>288 ml</v>
      </c>
      <c r="AB44" s="3328" t="str">
        <f>IF(AC53&gt;AA43,"",ROUND((AA43-AC53)*100,2)&amp;" cl")</f>
        <v>28.8 cl</v>
      </c>
      <c r="AC44" s="3326" t="str">
        <f>IF(AC53&gt;AA43,"",ROUND(AA43-AC53,3)&amp;" L")</f>
        <v>0.288 L</v>
      </c>
      <c r="AE44" s="3891"/>
      <c r="AF44" s="3892"/>
      <c r="AG44" s="3892"/>
      <c r="AH44" s="3892"/>
      <c r="AI44" s="3324">
        <f>IFERROR(ROUND(AK53/AM53/100,2),0)</f>
        <v>7.0000000000000007E-2</v>
      </c>
      <c r="AJ44" s="500"/>
      <c r="AL44" s="302"/>
      <c r="AM44" s="545"/>
      <c r="AN44" s="44"/>
      <c r="AO44" s="3314" t="s">
        <v>5810</v>
      </c>
      <c r="AP44" s="317"/>
      <c r="AS44" s="25"/>
      <c r="AT44" s="5"/>
      <c r="AU44" s="5"/>
      <c r="AV44" s="5"/>
      <c r="AW44" s="5"/>
      <c r="AX44" s="28"/>
      <c r="AZ44" s="39"/>
      <c r="BA44" s="29"/>
      <c r="BB44" s="19"/>
      <c r="BC44" s="19"/>
      <c r="BD44" s="19"/>
      <c r="BE44" s="19"/>
      <c r="BF44" s="19"/>
      <c r="BG44" s="19"/>
      <c r="BH44" s="19"/>
      <c r="BI44" s="19"/>
      <c r="BJ44" s="19"/>
      <c r="BK44" s="19"/>
      <c r="BL44" s="13"/>
      <c r="CY44" s="317"/>
      <c r="DC44" s="216">
        <v>1</v>
      </c>
    </row>
    <row r="45" spans="2:107" ht="24" customHeight="1">
      <c r="B45" s="3220" t="s">
        <v>43</v>
      </c>
      <c r="C45" s="504" t="s">
        <v>1882</v>
      </c>
      <c r="D45" s="352" t="s">
        <v>305</v>
      </c>
      <c r="E45" s="504" t="s">
        <v>1883</v>
      </c>
      <c r="F45" s="352" t="s">
        <v>305</v>
      </c>
      <c r="G45" s="3279" t="s">
        <v>1028</v>
      </c>
      <c r="H45" s="3281">
        <f>Y29</f>
        <v>0</v>
      </c>
      <c r="J45" s="3229" t="s">
        <v>43</v>
      </c>
      <c r="K45" s="504" t="s">
        <v>1882</v>
      </c>
      <c r="L45" s="352" t="s">
        <v>305</v>
      </c>
      <c r="M45" s="504" t="s">
        <v>1883</v>
      </c>
      <c r="N45" s="352" t="s">
        <v>305</v>
      </c>
      <c r="O45" s="3279" t="s">
        <v>1028</v>
      </c>
      <c r="P45" s="3281">
        <f>AI29</f>
        <v>0</v>
      </c>
      <c r="S45" s="3160" t="s">
        <v>5769</v>
      </c>
      <c r="T45" s="317"/>
      <c r="U45" s="3158" t="s">
        <v>1297</v>
      </c>
      <c r="V45" s="3142" t="s">
        <v>1886</v>
      </c>
      <c r="W45" s="3142"/>
      <c r="X45" s="3142"/>
      <c r="Y45" s="3142"/>
      <c r="Z45" s="3142" t="s">
        <v>1281</v>
      </c>
      <c r="AA45" s="3147" t="s">
        <v>1028</v>
      </c>
      <c r="AB45" s="3150" t="s">
        <v>5748</v>
      </c>
      <c r="AC45" s="3176" t="s">
        <v>5749</v>
      </c>
      <c r="AE45" s="3158" t="s">
        <v>1297</v>
      </c>
      <c r="AF45" s="3142" t="s">
        <v>1886</v>
      </c>
      <c r="AG45" s="3142"/>
      <c r="AH45" s="3142"/>
      <c r="AI45" s="3142"/>
      <c r="AJ45" s="3142" t="s">
        <v>1281</v>
      </c>
      <c r="AK45" s="3147" t="s">
        <v>1028</v>
      </c>
      <c r="AL45" s="3150" t="s">
        <v>5748</v>
      </c>
      <c r="AM45" s="3176" t="s">
        <v>5749</v>
      </c>
      <c r="AN45" s="44"/>
      <c r="AO45" s="3314" t="s">
        <v>5823</v>
      </c>
      <c r="AP45" s="317"/>
      <c r="AS45" s="25"/>
      <c r="AT45" s="3685" t="s">
        <v>1290</v>
      </c>
      <c r="AU45" s="3686"/>
      <c r="AV45" s="3686"/>
      <c r="AW45" s="3687"/>
      <c r="AX45" s="28"/>
      <c r="AZ45" s="67" t="s">
        <v>142</v>
      </c>
      <c r="BA45" s="29"/>
      <c r="BB45" s="19"/>
      <c r="BC45" s="19"/>
      <c r="BD45" s="19"/>
      <c r="BE45" s="19"/>
      <c r="BF45" s="19"/>
      <c r="BG45" s="19"/>
      <c r="BH45" s="19"/>
      <c r="BI45" s="19"/>
      <c r="BJ45" s="19"/>
      <c r="BK45" s="19"/>
      <c r="BL45" s="13"/>
      <c r="CY45" s="317"/>
      <c r="DC45" s="216">
        <v>1</v>
      </c>
    </row>
    <row r="46" spans="2:107" ht="24" customHeight="1">
      <c r="B46" s="3220" t="s">
        <v>43</v>
      </c>
      <c r="C46" s="3282" t="s">
        <v>5362</v>
      </c>
      <c r="D46" s="3283" t="s">
        <v>5363</v>
      </c>
      <c r="E46" s="3282" t="s">
        <v>5364</v>
      </c>
      <c r="F46" s="3280" t="s">
        <v>5365</v>
      </c>
      <c r="G46" s="3280" t="s">
        <v>5366</v>
      </c>
      <c r="H46" s="3284" t="s">
        <v>1297</v>
      </c>
      <c r="J46" s="3229" t="s">
        <v>43</v>
      </c>
      <c r="K46" s="3282" t="s">
        <v>5362</v>
      </c>
      <c r="L46" s="3283" t="s">
        <v>5363</v>
      </c>
      <c r="M46" s="3282" t="s">
        <v>5364</v>
      </c>
      <c r="N46" s="3280" t="s">
        <v>5365</v>
      </c>
      <c r="O46" s="3280" t="s">
        <v>5366</v>
      </c>
      <c r="P46" s="3284" t="s">
        <v>1297</v>
      </c>
      <c r="S46" s="3160" t="s">
        <v>5771</v>
      </c>
      <c r="T46" s="317"/>
      <c r="U46" s="3231" t="str">
        <f t="shared" ref="U46:U52" si="34">H78</f>
        <v>nectar ou coulis de pêche</v>
      </c>
      <c r="V46" s="3232">
        <f>IF(AC53=0,0,AC46/AC53)</f>
        <v>1</v>
      </c>
      <c r="W46" s="3233" t="str">
        <f t="shared" ref="W46:W52" si="35">IF(AC46=0,0,IF(OR(D78="Kg",D78="g",D78="demi(s)",D78="quart(s)"),IF(ROUND(AC46,3)&gt;=1,ROUND(AC46,3)&amp;" Kg",ROUND(AC46*1000,0)&amp;" g"),IF(D78="demi(s)",ROUND(AC46*0.5,0)&amp;" demi(s)",IF(D78="quart(s)",ROUND(AC46*0.25,0)&amp;" quart(s)",IF(ROUND(AC46,3)&gt;=1,ROUND(AC46,3)&amp;" L",ROUND(AC46*100,0)&amp;" cl")))))</f>
        <v>1 cl</v>
      </c>
      <c r="X46" s="3234">
        <f>C78*AB13</f>
        <v>10</v>
      </c>
      <c r="Y46" s="3235" t="str">
        <f t="shared" ref="Y46:Z52" si="36">D78</f>
        <v>cl</v>
      </c>
      <c r="Z46" s="3236">
        <f t="shared" si="36"/>
        <v>0</v>
      </c>
      <c r="AA46" s="3359">
        <f t="shared" ref="AA46:AA52" si="37">AC46*F78</f>
        <v>0</v>
      </c>
      <c r="AB46" s="3237">
        <f>IFERROR(INDEX(BD11:CV11, MATCH(D78, BD10:CV10, 0)) * C78*G78*Z43, 0) + IFERROR(INDEX(BD16:CV16, MATCH(D78, BD15:CV15, 0)) * C78*G78*Z43, 0)</f>
        <v>4.7999999999999996E-3</v>
      </c>
      <c r="AC46" s="3343">
        <f>ROUND(AB46 * AB43, IF(AB46 *AB43&gt;= 0.0001, 4, 6))</f>
        <v>1.2E-2</v>
      </c>
      <c r="AE46" s="3243" t="str">
        <f t="shared" ref="AE46:AE52" si="38">P78</f>
        <v>jus d’orange</v>
      </c>
      <c r="AF46" s="3244">
        <f>IF(AM53=0,0,AM46/AM53)</f>
        <v>0.70617042115572959</v>
      </c>
      <c r="AG46" s="3245" t="str">
        <f t="shared" ref="AG46:AG52" si="39">IF(AM46=0,0,IF(OR(L78="Kg",N78="g",L78="demi(s)",L78="quart(s)"),IF(ROUND(AM46,3)&gt;=1,ROUND(AM46,3)&amp;" Kg",ROUND(AM46*1000,0)&amp;" g"),IF(L78="demi(s)",ROUND(AM46*0.5,0)&amp;" demi(s)",IF(L78="quart(s)",ROUND(AM46*0.25,0)&amp;" quart(s)",IF(ROUND(AM46,3)&gt;=1,ROUND(AM46,3)&amp;" L",ROUND(AM46*100,0)&amp;" cl")))))</f>
        <v>22 cl</v>
      </c>
      <c r="AH46" s="3246">
        <f>K78*AL13</f>
        <v>17.5</v>
      </c>
      <c r="AI46" s="3247" t="str">
        <f t="shared" ref="AI46:AJ52" si="40">L78</f>
        <v>/10</v>
      </c>
      <c r="AJ46" s="3248">
        <f t="shared" si="40"/>
        <v>0</v>
      </c>
      <c r="AK46" s="3360">
        <f t="shared" ref="AK46:AK52" si="41">AM46*N78</f>
        <v>0</v>
      </c>
      <c r="AL46" s="3344">
        <f>IFERROR(INDEX(BD11:CV11, MATCH(L78, BD10:CV10, 0)) * K78*O78*AJ43, 0) + IFERROR(INDEX(BD16:CV16, MATCH(L78, BD15:CV15, 0)) * K78*O78*AJ43, 0)</f>
        <v>8.6520000000000014E-2</v>
      </c>
      <c r="AM46" s="3345">
        <f>ROUND(AL46 * AL43, IF(AL46 * AL43 &gt;= 0.0001, 4, 6))</f>
        <v>0.21629999999999999</v>
      </c>
      <c r="AN46" s="44"/>
      <c r="AO46" s="3314" t="s">
        <v>5811</v>
      </c>
      <c r="AP46" s="317"/>
      <c r="AS46" s="25"/>
      <c r="AT46" s="3688"/>
      <c r="AU46" s="3689"/>
      <c r="AV46" s="3689"/>
      <c r="AW46" s="3690"/>
      <c r="AX46" s="28"/>
      <c r="AZ46" s="39" t="s">
        <v>150</v>
      </c>
      <c r="BA46" s="29"/>
      <c r="BB46" s="19"/>
      <c r="BC46" s="19"/>
      <c r="BD46" s="19"/>
      <c r="BE46" s="19"/>
      <c r="BF46" s="19"/>
      <c r="BG46" s="19"/>
      <c r="BH46" s="19"/>
      <c r="BI46" s="19"/>
      <c r="BJ46" s="19"/>
      <c r="BK46" s="19"/>
      <c r="BL46" s="13"/>
      <c r="CY46" s="317"/>
      <c r="DC46" s="216">
        <v>1</v>
      </c>
    </row>
    <row r="47" spans="2:107" ht="24" customHeight="1">
      <c r="B47" s="187" t="str">
        <f>IF(H47&lt;&gt;"","A","►")</f>
        <v>A</v>
      </c>
      <c r="C47" s="3098">
        <v>1</v>
      </c>
      <c r="D47" s="116" t="s">
        <v>68</v>
      </c>
      <c r="E47" s="453"/>
      <c r="F47" s="3099"/>
      <c r="G47" s="3100">
        <v>1.25</v>
      </c>
      <c r="H47" s="3110" t="s">
        <v>5368</v>
      </c>
      <c r="J47" s="187" t="str">
        <f>IF(P47&lt;&gt;"","A","►")</f>
        <v>A</v>
      </c>
      <c r="K47" s="3098">
        <v>2</v>
      </c>
      <c r="L47" s="116" t="s">
        <v>68</v>
      </c>
      <c r="M47" s="453"/>
      <c r="N47" s="3099"/>
      <c r="O47" s="3100">
        <v>1.25</v>
      </c>
      <c r="P47" s="3110" t="s">
        <v>5368</v>
      </c>
      <c r="S47" s="3160" t="s">
        <v>5772</v>
      </c>
      <c r="T47" s="317"/>
      <c r="U47" s="3154" t="str">
        <f t="shared" si="34"/>
        <v>champagne</v>
      </c>
      <c r="V47" s="3155">
        <f>IF(AC53=0,0,AC47/AC53)</f>
        <v>0</v>
      </c>
      <c r="W47" s="241">
        <f t="shared" si="35"/>
        <v>0</v>
      </c>
      <c r="X47" s="253">
        <f>C79*AB13</f>
        <v>0</v>
      </c>
      <c r="Y47" s="3159" t="str">
        <f t="shared" si="36"/>
        <v>completer</v>
      </c>
      <c r="Z47" s="339">
        <f t="shared" si="36"/>
        <v>0</v>
      </c>
      <c r="AA47" s="3356">
        <f t="shared" si="37"/>
        <v>0</v>
      </c>
      <c r="AB47" s="3151">
        <f>IFERROR(INDEX(BD11:CV11, MATCH(D79, BD10:CV10, 0)) * C79*G79*Z43, 0) + IFERROR(INDEX(BD16:CV16, MATCH(D79, BD15:CV15, 0)) * C79*G79*Z43, 0)</f>
        <v>0</v>
      </c>
      <c r="AC47" s="3331">
        <f>ROUND(AB47 * AB43, IF(AB47 *AB43&gt;= 0.0001, 4, 6))</f>
        <v>0</v>
      </c>
      <c r="AE47" s="3154" t="str">
        <f t="shared" si="38"/>
        <v>Campari</v>
      </c>
      <c r="AF47" s="3155">
        <f>IF(AM53=0,0,AM47/AM53)</f>
        <v>0.2938295788442703</v>
      </c>
      <c r="AG47" s="241" t="str">
        <f t="shared" si="39"/>
        <v>9 cl</v>
      </c>
      <c r="AH47" s="253">
        <f>K79*AL13</f>
        <v>7.5</v>
      </c>
      <c r="AI47" s="3159" t="str">
        <f t="shared" si="40"/>
        <v>/10</v>
      </c>
      <c r="AJ47" s="339">
        <f t="shared" si="40"/>
        <v>0</v>
      </c>
      <c r="AK47" s="3356">
        <f t="shared" si="41"/>
        <v>2.25</v>
      </c>
      <c r="AL47" s="3151">
        <f>IFERROR(INDEX(BD11:CV11, MATCH(L79, BD10:CV10, 0)) * K79*O79*AJ43, 0) + IFERROR(INDEX(BD16:CV16, MATCH(L79, BD15:CV15, 0)) * K79*O79*AJ43, 0)</f>
        <v>3.6000000000000004E-2</v>
      </c>
      <c r="AM47" s="3331">
        <f>ROUND(AL47 * AL43, IF(AL47 * AL43 &gt;= 0.0001, 4, 6))</f>
        <v>0.09</v>
      </c>
      <c r="AN47" s="44"/>
      <c r="AO47" s="3314" t="s">
        <v>725</v>
      </c>
      <c r="AP47" s="317"/>
      <c r="AS47" s="25"/>
      <c r="AT47" s="310" t="s">
        <v>731</v>
      </c>
      <c r="AU47" s="246" t="s">
        <v>1287</v>
      </c>
      <c r="AV47" s="101"/>
      <c r="AW47" s="99"/>
      <c r="AX47" s="28"/>
      <c r="AZ47" s="39"/>
      <c r="BA47" s="29" t="s">
        <v>155</v>
      </c>
      <c r="BB47" s="19"/>
      <c r="BC47" s="19"/>
      <c r="BD47" s="19"/>
      <c r="BE47" s="19"/>
      <c r="BF47" s="19"/>
      <c r="BG47" s="19"/>
      <c r="BH47" s="19"/>
      <c r="BI47" s="19"/>
      <c r="BJ47" s="19"/>
      <c r="BK47" s="19"/>
      <c r="BL47" s="13"/>
      <c r="CY47" s="317"/>
      <c r="DC47" s="216">
        <v>1</v>
      </c>
    </row>
    <row r="48" spans="2:107" ht="24" customHeight="1">
      <c r="B48" s="187" t="str">
        <f t="shared" ref="B48:B53" si="42">IF(H48&lt;&gt;"","A","►")</f>
        <v>A</v>
      </c>
      <c r="C48" s="3098">
        <v>3</v>
      </c>
      <c r="D48" s="116" t="s">
        <v>68</v>
      </c>
      <c r="E48" s="453"/>
      <c r="F48" s="3099"/>
      <c r="G48" s="3100">
        <v>1.03</v>
      </c>
      <c r="H48" s="3111" t="s">
        <v>5369</v>
      </c>
      <c r="J48" s="187" t="str">
        <f t="shared" ref="J48:J53" si="43">IF(P48&lt;&gt;"","A","►")</f>
        <v>A</v>
      </c>
      <c r="K48" s="3098">
        <v>3</v>
      </c>
      <c r="L48" s="116" t="s">
        <v>68</v>
      </c>
      <c r="M48" s="453"/>
      <c r="N48" s="3099"/>
      <c r="O48" s="3100">
        <v>1.03</v>
      </c>
      <c r="P48" s="3111" t="s">
        <v>5369</v>
      </c>
      <c r="S48" s="3160" t="s">
        <v>5774</v>
      </c>
      <c r="T48" s="317"/>
      <c r="U48" s="3231" t="str">
        <f t="shared" si="34"/>
        <v>compléter n'est pas un volume</v>
      </c>
      <c r="V48" s="3238">
        <f>IF(AC53=0,0,AC48/AC53)</f>
        <v>0</v>
      </c>
      <c r="W48" s="3239">
        <f t="shared" si="35"/>
        <v>0</v>
      </c>
      <c r="X48" s="3234">
        <f>C80*AB13</f>
        <v>0</v>
      </c>
      <c r="Y48" s="3235">
        <f t="shared" si="36"/>
        <v>0</v>
      </c>
      <c r="Z48" s="3236">
        <f t="shared" si="36"/>
        <v>0</v>
      </c>
      <c r="AA48" s="3359">
        <f t="shared" si="37"/>
        <v>0</v>
      </c>
      <c r="AB48" s="3237">
        <f>IFERROR(INDEX(BD11:CV11, MATCH(D80, BD10:CV10, 0)) * C80*G80*Z43, 0) + IFERROR(INDEX(BD16:CV16, MATCH(D80, BD15:CV15, 0)) * C80*G80*Z43, 0)</f>
        <v>0</v>
      </c>
      <c r="AC48" s="3343">
        <f>ROUND(AB48 * AB43, IF(AB48 *AB43&gt;= 0.0001, 4, 6))</f>
        <v>0</v>
      </c>
      <c r="AE48" s="3243" t="str">
        <f t="shared" si="38"/>
        <v>tranche d'orange</v>
      </c>
      <c r="AF48" s="3244">
        <f>IF(AM53=0,0,AM48/AM53)</f>
        <v>0</v>
      </c>
      <c r="AG48" s="3245">
        <f t="shared" si="39"/>
        <v>0</v>
      </c>
      <c r="AH48" s="3246">
        <f>K80*AL13</f>
        <v>2.5</v>
      </c>
      <c r="AI48" s="3247" t="str">
        <f t="shared" si="40"/>
        <v>demi</v>
      </c>
      <c r="AJ48" s="3248">
        <f t="shared" si="40"/>
        <v>0</v>
      </c>
      <c r="AK48" s="3360">
        <f t="shared" si="41"/>
        <v>0</v>
      </c>
      <c r="AL48" s="3344">
        <f>IFERROR(INDEX(BD11:CV11, MATCH(L80, BD10:CV10, 0)) * K80*O80*AJ43, 0) + IFERROR(INDEX(BD16:CV16, MATCH(L80, BD15:CV15, 0)) * K80*O80*AJ43, 0)</f>
        <v>0</v>
      </c>
      <c r="AM48" s="3345">
        <f>ROUND(AL48 * AL43, IF(AL48 * AL43 &gt;= 0.0001, 4, 6))</f>
        <v>0</v>
      </c>
      <c r="AN48" s="44"/>
      <c r="AO48" s="3314" t="s">
        <v>726</v>
      </c>
      <c r="AP48" s="317"/>
      <c r="AS48" s="25"/>
      <c r="AT48" s="2837" t="s">
        <v>730</v>
      </c>
      <c r="AU48" s="246" t="s">
        <v>1287</v>
      </c>
      <c r="AV48" s="101"/>
      <c r="AW48" s="99"/>
      <c r="AX48" s="28"/>
      <c r="AZ48" s="39" t="s">
        <v>159</v>
      </c>
      <c r="BA48" s="29"/>
      <c r="BB48" s="19"/>
      <c r="BC48" s="19"/>
      <c r="BD48" s="19"/>
      <c r="BE48" s="19"/>
      <c r="BF48" s="19"/>
      <c r="BG48" s="19"/>
      <c r="BH48" s="19"/>
      <c r="BI48" s="19"/>
      <c r="BJ48" s="19"/>
      <c r="BK48" s="19"/>
      <c r="BL48" s="13"/>
      <c r="CY48" s="317"/>
      <c r="DC48" s="216">
        <v>1</v>
      </c>
    </row>
    <row r="49" spans="2:107" ht="24" customHeight="1">
      <c r="B49" s="187" t="str">
        <f t="shared" si="42"/>
        <v>A</v>
      </c>
      <c r="C49" s="3098">
        <v>6</v>
      </c>
      <c r="D49" s="116" t="s">
        <v>68</v>
      </c>
      <c r="E49" s="453"/>
      <c r="F49" s="3099"/>
      <c r="G49" s="3100">
        <v>1.03</v>
      </c>
      <c r="H49" s="3110" t="s">
        <v>5370</v>
      </c>
      <c r="J49" s="187" t="str">
        <f t="shared" si="43"/>
        <v>A</v>
      </c>
      <c r="K49" s="3098">
        <v>5</v>
      </c>
      <c r="L49" s="116" t="s">
        <v>68</v>
      </c>
      <c r="M49" s="453"/>
      <c r="N49" s="3099"/>
      <c r="O49" s="3100">
        <v>1.03</v>
      </c>
      <c r="P49" s="3110" t="s">
        <v>5442</v>
      </c>
      <c r="S49" s="3160" t="s">
        <v>5778</v>
      </c>
      <c r="T49" s="317"/>
      <c r="U49" s="3154">
        <f t="shared" si="34"/>
        <v>0</v>
      </c>
      <c r="V49" s="3155">
        <f>IF(AC53=0,0,AC49/AC53)</f>
        <v>0</v>
      </c>
      <c r="W49" s="241">
        <f t="shared" si="35"/>
        <v>0</v>
      </c>
      <c r="X49" s="253">
        <f>C81*AB13</f>
        <v>0</v>
      </c>
      <c r="Y49" s="3159">
        <f t="shared" si="36"/>
        <v>0</v>
      </c>
      <c r="Z49" s="339">
        <f t="shared" si="36"/>
        <v>0</v>
      </c>
      <c r="AA49" s="3356">
        <f t="shared" si="37"/>
        <v>0</v>
      </c>
      <c r="AB49" s="3151">
        <f>IFERROR(INDEX(BD11:CV11, MATCH(D81, BD10:CV10, 0)) * C81*G81*Z43, 0) + IFERROR(INDEX(BD16:CV16, MATCH(D81, BD15:CV15, 0)) * C81*G81*Z43, 0)</f>
        <v>0</v>
      </c>
      <c r="AC49" s="3331">
        <f>ROUND(AB49 * AB43, IF(AB49 *AB43&gt;= 0.0001, 4, 6))</f>
        <v>0</v>
      </c>
      <c r="AE49" s="3154">
        <f t="shared" si="38"/>
        <v>0</v>
      </c>
      <c r="AF49" s="3155">
        <f>IF(AM53=0,0,AM49/AM53)</f>
        <v>0</v>
      </c>
      <c r="AG49" s="241">
        <f t="shared" si="39"/>
        <v>0</v>
      </c>
      <c r="AH49" s="253">
        <f>K81*AL13</f>
        <v>0</v>
      </c>
      <c r="AI49" s="3159">
        <f t="shared" si="40"/>
        <v>0</v>
      </c>
      <c r="AJ49" s="339">
        <f t="shared" si="40"/>
        <v>0</v>
      </c>
      <c r="AK49" s="3356">
        <f t="shared" si="41"/>
        <v>0</v>
      </c>
      <c r="AL49" s="3151">
        <f>IFERROR(INDEX(BD11:CV11, MATCH(L81, BD10:CV10, 0)) * K81*O81*AJ43, 0) + IFERROR(INDEX(BD16:CV16, MATCH(L81, BD15:CV15, 0)) * K81*O81*AJ43, 0)</f>
        <v>0</v>
      </c>
      <c r="AM49" s="3331">
        <f>ROUND(AL49 * AL43, IF(AL49 * AL43 &gt;= 0.0001, 4, 6))</f>
        <v>0</v>
      </c>
      <c r="AN49" s="34"/>
      <c r="AO49" s="3314" t="s">
        <v>723</v>
      </c>
      <c r="AP49" s="317"/>
      <c r="AS49" s="25"/>
      <c r="AT49" s="2835" t="s">
        <v>90</v>
      </c>
      <c r="AU49" s="246" t="s">
        <v>1288</v>
      </c>
      <c r="AV49" s="101"/>
      <c r="AW49" s="99"/>
      <c r="AX49" s="28"/>
      <c r="AZ49" s="39"/>
      <c r="BA49" s="29" t="s">
        <v>165</v>
      </c>
      <c r="BB49" s="19"/>
      <c r="BC49" s="19"/>
      <c r="BD49" s="19"/>
      <c r="BE49" s="19"/>
      <c r="BF49" s="19"/>
      <c r="BG49" s="19"/>
      <c r="BH49" s="19"/>
      <c r="BI49" s="19"/>
      <c r="BJ49" s="19"/>
      <c r="BK49" s="19"/>
      <c r="BL49" s="13"/>
      <c r="CY49" s="317"/>
      <c r="DC49" s="216">
        <v>1</v>
      </c>
    </row>
    <row r="50" spans="2:107" ht="24" customHeight="1">
      <c r="B50" s="187" t="str">
        <f t="shared" si="42"/>
        <v>A</v>
      </c>
      <c r="C50" s="3101"/>
      <c r="D50" s="3102" t="s">
        <v>5376</v>
      </c>
      <c r="E50" s="453"/>
      <c r="F50" s="3099">
        <v>12</v>
      </c>
      <c r="G50" s="3100">
        <v>0.98</v>
      </c>
      <c r="H50" s="3112" t="s">
        <v>5375</v>
      </c>
      <c r="J50" s="187" t="str">
        <f t="shared" si="43"/>
        <v>►</v>
      </c>
      <c r="K50" s="3098"/>
      <c r="L50" s="3102"/>
      <c r="M50" s="453"/>
      <c r="N50" s="3099"/>
      <c r="O50" s="3100"/>
      <c r="P50" s="3110"/>
      <c r="S50" s="3160" t="s">
        <v>5782</v>
      </c>
      <c r="T50" s="317"/>
      <c r="U50" s="3231">
        <f t="shared" si="34"/>
        <v>0</v>
      </c>
      <c r="V50" s="3232">
        <f>IF(AC53=0,0,AC50/AC53)</f>
        <v>0</v>
      </c>
      <c r="W50" s="3239">
        <f t="shared" si="35"/>
        <v>0</v>
      </c>
      <c r="X50" s="3234">
        <f>C82*AB13</f>
        <v>0</v>
      </c>
      <c r="Y50" s="3235">
        <f t="shared" si="36"/>
        <v>0</v>
      </c>
      <c r="Z50" s="3236">
        <f t="shared" si="36"/>
        <v>0</v>
      </c>
      <c r="AA50" s="3359">
        <f t="shared" si="37"/>
        <v>0</v>
      </c>
      <c r="AB50" s="3237">
        <f>IFERROR(INDEX(BD11:CV11, MATCH(D82, BD10:CV10, 0)) * C82*G82*Z43, 0) + IFERROR(INDEX(BD16:CV16, MATCH(D82, BD15:CV15, 0)) * C82*G82*Z43, 0)</f>
        <v>0</v>
      </c>
      <c r="AC50" s="3343">
        <f>ROUND(AB50 * AB43, IF(AB50 *AB43&gt;= 0.0001, 4, 6))</f>
        <v>0</v>
      </c>
      <c r="AE50" s="3243">
        <f t="shared" si="38"/>
        <v>0</v>
      </c>
      <c r="AF50" s="3244">
        <f>IF(AM53=0,0,AM50/AM53)</f>
        <v>0</v>
      </c>
      <c r="AG50" s="3245">
        <f t="shared" si="39"/>
        <v>0</v>
      </c>
      <c r="AH50" s="3246">
        <f>K82*AL13</f>
        <v>0</v>
      </c>
      <c r="AI50" s="3247">
        <f t="shared" si="40"/>
        <v>0</v>
      </c>
      <c r="AJ50" s="3248">
        <f t="shared" si="40"/>
        <v>0</v>
      </c>
      <c r="AK50" s="3360">
        <f t="shared" si="41"/>
        <v>0</v>
      </c>
      <c r="AL50" s="3344">
        <f>IFERROR(INDEX(BD11:CV11, MATCH(L82, BD10:CV10, 0)) * K82*O82*AJ43, 0) + IFERROR(INDEX(BD16:CV16, MATCH(L82, BD15:CV15, 0)) * K82*O82*AJ43, 0)</f>
        <v>0</v>
      </c>
      <c r="AM50" s="3345">
        <f>ROUND(AL50 * AL43, IF(AL50 * AL43 &gt;= 0.0001, 4, 6))</f>
        <v>0</v>
      </c>
      <c r="AN50" s="44"/>
      <c r="AO50" s="3166" t="s">
        <v>732</v>
      </c>
      <c r="AP50" s="44"/>
      <c r="AQ50" s="44"/>
      <c r="AR50" s="44"/>
      <c r="AS50" s="25"/>
      <c r="AT50" s="2835" t="s">
        <v>91</v>
      </c>
      <c r="AU50" s="246" t="s">
        <v>1288</v>
      </c>
      <c r="AV50" s="101"/>
      <c r="AW50" s="99"/>
      <c r="AX50" s="28"/>
      <c r="AZ50" s="39"/>
      <c r="BA50" s="29"/>
      <c r="BB50" s="19"/>
      <c r="BC50" s="19"/>
      <c r="BD50" s="19"/>
      <c r="BE50" s="19"/>
      <c r="BF50" s="19"/>
      <c r="BG50" s="19"/>
      <c r="BH50" s="19"/>
      <c r="BI50" s="19"/>
      <c r="BJ50" s="19"/>
      <c r="BK50" s="19"/>
      <c r="BL50" s="13"/>
      <c r="CY50" s="317"/>
      <c r="DC50" s="216">
        <v>1</v>
      </c>
    </row>
    <row r="51" spans="2:107" ht="24" customHeight="1">
      <c r="B51" s="187" t="str">
        <f t="shared" si="42"/>
        <v>►</v>
      </c>
      <c r="C51" s="3101"/>
      <c r="D51" s="3102"/>
      <c r="E51" s="453"/>
      <c r="F51" s="3099"/>
      <c r="G51" s="3100"/>
      <c r="H51" s="3112"/>
      <c r="J51" s="187" t="str">
        <f t="shared" si="43"/>
        <v>►</v>
      </c>
      <c r="K51" s="3098"/>
      <c r="L51" s="3102"/>
      <c r="M51" s="453"/>
      <c r="N51" s="3099"/>
      <c r="O51" s="3100"/>
      <c r="P51" s="3110"/>
      <c r="S51" s="3160" t="s">
        <v>5785</v>
      </c>
      <c r="T51" s="317"/>
      <c r="U51" s="3154">
        <f t="shared" si="34"/>
        <v>0</v>
      </c>
      <c r="V51" s="3155">
        <f>IF(AC53=0,0,AC51/AC53)</f>
        <v>0</v>
      </c>
      <c r="W51" s="241">
        <f t="shared" si="35"/>
        <v>0</v>
      </c>
      <c r="X51" s="253">
        <f>C83*AB13</f>
        <v>0</v>
      </c>
      <c r="Y51" s="3159">
        <f t="shared" si="36"/>
        <v>0</v>
      </c>
      <c r="Z51" s="339">
        <f t="shared" si="36"/>
        <v>0</v>
      </c>
      <c r="AA51" s="3356">
        <f t="shared" si="37"/>
        <v>0</v>
      </c>
      <c r="AB51" s="3151">
        <f>IFERROR(INDEX(BD11:CV11, MATCH(D83, BD10:CV10, 0)) * C83*G83*Z43, 0) + IFERROR(INDEX(BD16:CV16, MATCH(D83, BD15:CV15, 0)) * C83*G83*Z43, 0)</f>
        <v>0</v>
      </c>
      <c r="AC51" s="3331">
        <f>ROUND(AB51 * AB43, IF(AB51 *AB43&gt;= 0.0001, 4, 6))</f>
        <v>0</v>
      </c>
      <c r="AE51" s="3154">
        <f t="shared" si="38"/>
        <v>0</v>
      </c>
      <c r="AF51" s="3155">
        <f>IF(AM53=0,0,AM51/AM53)</f>
        <v>0</v>
      </c>
      <c r="AG51" s="241">
        <f t="shared" si="39"/>
        <v>0</v>
      </c>
      <c r="AH51" s="253">
        <f>K83*AL13</f>
        <v>0</v>
      </c>
      <c r="AI51" s="3159">
        <f t="shared" si="40"/>
        <v>0</v>
      </c>
      <c r="AJ51" s="339">
        <f t="shared" si="40"/>
        <v>0</v>
      </c>
      <c r="AK51" s="3356">
        <f t="shared" si="41"/>
        <v>0</v>
      </c>
      <c r="AL51" s="3151">
        <f>IFERROR(INDEX(BD11:CV11, MATCH(L83, BD10:CV10, 0)) * K83*O83*AJ43, 0) + IFERROR(INDEX(BD16:CV16, MATCH(L83, BD15:CV15, 0)) * K83*O83*AJ43, 0)</f>
        <v>0</v>
      </c>
      <c r="AM51" s="3331">
        <f>ROUND(AL51 * AL43, IF(AL51 * AL43 &gt;= 0.0001, 4, 6))</f>
        <v>0</v>
      </c>
      <c r="AO51" s="3314" t="s">
        <v>5822</v>
      </c>
      <c r="AP51" s="317"/>
      <c r="AS51" s="25"/>
      <c r="AT51" s="114"/>
      <c r="AU51" s="55"/>
      <c r="AV51" s="101"/>
      <c r="AW51" s="99"/>
      <c r="AX51" s="28"/>
      <c r="AZ51" s="67" t="s">
        <v>175</v>
      </c>
      <c r="BA51" s="29"/>
      <c r="BB51" s="19"/>
      <c r="BC51" s="19"/>
      <c r="BD51" s="19"/>
      <c r="BE51" s="19"/>
      <c r="BF51" s="19"/>
      <c r="BG51" s="19"/>
      <c r="BH51" s="19"/>
      <c r="BI51" s="19"/>
      <c r="BJ51" s="19"/>
      <c r="BK51" s="19"/>
      <c r="BL51" s="13"/>
      <c r="CY51" s="317"/>
      <c r="DC51" s="216">
        <v>1</v>
      </c>
    </row>
    <row r="52" spans="2:107" ht="24" customHeight="1">
      <c r="B52" s="187" t="str">
        <f t="shared" si="42"/>
        <v>►</v>
      </c>
      <c r="C52" s="3098"/>
      <c r="D52" s="3102"/>
      <c r="E52" s="453"/>
      <c r="F52" s="3138"/>
      <c r="G52" s="3100"/>
      <c r="H52" s="3110"/>
      <c r="J52" s="187" t="str">
        <f t="shared" si="43"/>
        <v>►</v>
      </c>
      <c r="K52" s="3098"/>
      <c r="L52" s="3102"/>
      <c r="M52" s="453"/>
      <c r="N52" s="3138"/>
      <c r="O52" s="3100"/>
      <c r="P52" s="3110"/>
      <c r="S52" s="3160" t="s">
        <v>1776</v>
      </c>
      <c r="T52" s="317"/>
      <c r="U52" s="3240">
        <f t="shared" si="34"/>
        <v>0</v>
      </c>
      <c r="V52" s="3232">
        <f>IF(AC53=0,0,AC52/AC53)</f>
        <v>0</v>
      </c>
      <c r="W52" s="3239">
        <f t="shared" si="35"/>
        <v>0</v>
      </c>
      <c r="X52" s="3234">
        <f>C84*AB13</f>
        <v>0</v>
      </c>
      <c r="Y52" s="3235">
        <f t="shared" si="36"/>
        <v>0</v>
      </c>
      <c r="Z52" s="3236">
        <f t="shared" si="36"/>
        <v>0</v>
      </c>
      <c r="AA52" s="3359">
        <f t="shared" si="37"/>
        <v>0</v>
      </c>
      <c r="AB52" s="3237">
        <f>IFERROR(INDEX(BD11:CV11, MATCH(D84, BD10:CV10, 0)) * C84*G84*Z43, 0) + IFERROR(INDEX(BD16:CV16, MATCH(D84, BD15:CV15, 0)) * C84*G84*Z43, 0)</f>
        <v>0</v>
      </c>
      <c r="AC52" s="3343">
        <f>ROUND(AB52 * AB43, IF(AB52 *AB43&gt;= 0.0001, 4, 6))</f>
        <v>0</v>
      </c>
      <c r="AE52" s="3249">
        <f t="shared" si="38"/>
        <v>0</v>
      </c>
      <c r="AF52" s="3244">
        <f>IF(AM53=0,0,AM52/AM53)</f>
        <v>0</v>
      </c>
      <c r="AG52" s="3245">
        <f t="shared" si="39"/>
        <v>0</v>
      </c>
      <c r="AH52" s="3246">
        <f>K84*AL13</f>
        <v>0</v>
      </c>
      <c r="AI52" s="3247">
        <f t="shared" si="40"/>
        <v>0</v>
      </c>
      <c r="AJ52" s="3248">
        <f t="shared" si="40"/>
        <v>0</v>
      </c>
      <c r="AK52" s="3360">
        <f t="shared" si="41"/>
        <v>0</v>
      </c>
      <c r="AL52" s="3344">
        <f>IFERROR(INDEX(BD11:CV11, MATCH(L84, BD10:CV10, 0)) * K84*O84*AJ43, 0) + IFERROR(INDEX(BD16:CV16, MATCH(L84, BD15:CV15, 0)) * K84*O84*AJ43, 0)</f>
        <v>0</v>
      </c>
      <c r="AM52" s="3345">
        <f>ROUND(AL52 * AL43, IF(AL52 * AL43 &gt;= 0.0001, 4, 6))</f>
        <v>0</v>
      </c>
      <c r="AO52" s="3166" t="s">
        <v>207</v>
      </c>
      <c r="AP52" s="317"/>
      <c r="AS52" s="25"/>
      <c r="AT52" s="114"/>
      <c r="AU52" s="55"/>
      <c r="AV52" s="101"/>
      <c r="AW52" s="99"/>
      <c r="AX52" s="28"/>
      <c r="AZ52" s="39" t="s">
        <v>179</v>
      </c>
      <c r="BA52" s="29"/>
      <c r="BB52" s="19"/>
      <c r="BC52" s="19"/>
      <c r="BD52" s="19"/>
      <c r="BE52" s="19"/>
      <c r="BF52" s="19"/>
      <c r="BG52" s="19"/>
      <c r="BH52" s="19"/>
      <c r="BI52" s="19"/>
      <c r="BJ52" s="19"/>
      <c r="BK52" s="19"/>
      <c r="BL52" s="13"/>
      <c r="CY52" s="317"/>
      <c r="DC52" s="216">
        <v>1</v>
      </c>
    </row>
    <row r="53" spans="2:107" ht="24" customHeight="1" thickBot="1">
      <c r="B53" s="3104" t="str">
        <f t="shared" si="42"/>
        <v>►</v>
      </c>
      <c r="C53" s="3114"/>
      <c r="D53" s="3105"/>
      <c r="E53" s="3106"/>
      <c r="F53" s="3139"/>
      <c r="G53" s="3108"/>
      <c r="H53" s="3113"/>
      <c r="J53" s="3104" t="str">
        <f t="shared" si="43"/>
        <v>►</v>
      </c>
      <c r="K53" s="3114"/>
      <c r="L53" s="3105"/>
      <c r="M53" s="3106"/>
      <c r="N53" s="3107"/>
      <c r="O53" s="3108"/>
      <c r="P53" s="3113"/>
      <c r="S53" s="3160" t="s">
        <v>5794</v>
      </c>
      <c r="T53" s="317"/>
      <c r="U53" s="3152"/>
      <c r="V53" s="3143" t="s">
        <v>604</v>
      </c>
      <c r="W53" s="3144"/>
      <c r="X53" s="3144"/>
      <c r="Y53" s="3144"/>
      <c r="Z53" s="3144"/>
      <c r="AA53" s="3149">
        <f>SUM(AA46:AA52)</f>
        <v>0</v>
      </c>
      <c r="AB53" s="3145">
        <f>SUM(AB46:AB52)</f>
        <v>4.7999999999999996E-3</v>
      </c>
      <c r="AC53" s="3148">
        <f>SUM(AC46:AC52)</f>
        <v>1.2E-2</v>
      </c>
      <c r="AE53" s="3152"/>
      <c r="AF53" s="3143" t="s">
        <v>604</v>
      </c>
      <c r="AG53" s="3144"/>
      <c r="AH53" s="3144"/>
      <c r="AI53" s="3144"/>
      <c r="AJ53" s="3144"/>
      <c r="AK53" s="3149">
        <f>SUM(AK46:AK52)</f>
        <v>2.25</v>
      </c>
      <c r="AL53" s="3145">
        <f>SUM(AL46:AL52)</f>
        <v>0.12252000000000002</v>
      </c>
      <c r="AM53" s="3148">
        <f>SUM(AM46:AM52)</f>
        <v>0.30630000000000002</v>
      </c>
      <c r="AO53" s="3166" t="s">
        <v>728</v>
      </c>
      <c r="AP53" s="317"/>
      <c r="AS53" s="25"/>
      <c r="AT53" s="3905" t="s">
        <v>1293</v>
      </c>
      <c r="AU53" s="3680"/>
      <c r="AV53" s="3680"/>
      <c r="AW53" s="3906"/>
      <c r="AX53" s="28"/>
      <c r="AZ53" s="39"/>
      <c r="BA53" s="29" t="s">
        <v>185</v>
      </c>
      <c r="BB53" s="19"/>
      <c r="BC53" s="19"/>
      <c r="BD53" s="19"/>
      <c r="BE53" s="19"/>
      <c r="BF53" s="19"/>
      <c r="BG53" s="19"/>
      <c r="BH53" s="19"/>
      <c r="BI53" s="19"/>
      <c r="BJ53" s="19"/>
      <c r="BK53" s="19"/>
      <c r="BL53" s="13"/>
      <c r="CY53" s="317"/>
      <c r="DC53" s="216">
        <v>1</v>
      </c>
    </row>
    <row r="54" spans="2:107" ht="24" customHeight="1" thickBot="1">
      <c r="B54" s="3220" t="s">
        <v>43</v>
      </c>
      <c r="C54" s="56" t="s">
        <v>733</v>
      </c>
      <c r="D54" s="44"/>
      <c r="E54" s="44"/>
      <c r="F54" s="44"/>
      <c r="G54" s="44"/>
      <c r="H54" s="3103"/>
      <c r="J54" s="3229" t="s">
        <v>43</v>
      </c>
      <c r="K54" s="56" t="s">
        <v>733</v>
      </c>
      <c r="L54" s="44"/>
      <c r="M54" s="44"/>
      <c r="N54" s="44"/>
      <c r="O54" s="44"/>
      <c r="P54" s="3103"/>
      <c r="S54" s="3160" t="s">
        <v>5804</v>
      </c>
      <c r="T54" s="317"/>
      <c r="AP54" s="317"/>
      <c r="AS54" s="25"/>
      <c r="AT54" s="3682"/>
      <c r="AU54" s="3683"/>
      <c r="AV54" s="3683"/>
      <c r="AW54" s="3684"/>
      <c r="AX54" s="28"/>
      <c r="AZ54" s="39" t="s">
        <v>191</v>
      </c>
      <c r="BA54" s="29"/>
      <c r="BB54" s="19"/>
      <c r="BC54" s="19"/>
      <c r="BD54" s="19"/>
      <c r="BE54" s="19"/>
      <c r="BF54" s="19"/>
      <c r="BG54" s="19"/>
      <c r="BH54" s="19"/>
      <c r="BI54" s="19"/>
      <c r="BJ54" s="19"/>
      <c r="BK54" s="19"/>
      <c r="BL54" s="13"/>
      <c r="CY54" s="317"/>
      <c r="DC54" s="216">
        <v>1</v>
      </c>
    </row>
    <row r="55" spans="2:107" ht="24" customHeight="1">
      <c r="B55" s="187" t="str">
        <f t="shared" ref="B55:B66" si="44">IF(C55&lt;&gt;"","A","►")</f>
        <v>A</v>
      </c>
      <c r="C55" s="133" t="s">
        <v>5382</v>
      </c>
      <c r="D55" s="345"/>
      <c r="E55" s="345"/>
      <c r="F55" s="345"/>
      <c r="G55" s="345"/>
      <c r="H55" s="238" t="s">
        <v>838</v>
      </c>
      <c r="J55" s="187" t="str">
        <f t="shared" ref="J55:J66" si="45">IF(K55&lt;&gt;"","A","►")</f>
        <v>A</v>
      </c>
      <c r="K55" s="133" t="s">
        <v>5382</v>
      </c>
      <c r="L55" s="345"/>
      <c r="M55" s="345"/>
      <c r="N55" s="345"/>
      <c r="O55" s="345"/>
      <c r="P55" s="238" t="s">
        <v>838</v>
      </c>
      <c r="S55" s="317"/>
      <c r="T55" s="317"/>
      <c r="U55" s="3907" t="str">
        <f>E103</f>
        <v>4 BLOODY MARY</v>
      </c>
      <c r="V55" s="3908"/>
      <c r="W55" s="3911" t="str">
        <f>C103</f>
        <v>AVEC ALCOOL</v>
      </c>
      <c r="X55" s="3911"/>
      <c r="Y55" s="3153"/>
      <c r="Z55" s="3153"/>
      <c r="AA55" s="3140"/>
      <c r="AB55" s="3140"/>
      <c r="AC55" s="3141" t="s">
        <v>5402</v>
      </c>
      <c r="AE55" s="3912" t="str">
        <f>M103</f>
        <v>9 GIN FIZZ</v>
      </c>
      <c r="AF55" s="3913"/>
      <c r="AG55" s="3916" t="str">
        <f>W55</f>
        <v>AVEC ALCOOL</v>
      </c>
      <c r="AH55" s="3916"/>
      <c r="AI55" s="3153"/>
      <c r="AJ55" s="3153"/>
      <c r="AK55" s="3140"/>
      <c r="AL55" s="3140"/>
      <c r="AM55" s="3141" t="s">
        <v>5402</v>
      </c>
      <c r="AP55" s="317"/>
      <c r="AS55" s="25"/>
      <c r="AT55" s="305" t="s">
        <v>1280</v>
      </c>
      <c r="AU55" s="101" t="s">
        <v>1274</v>
      </c>
      <c r="AV55" s="101"/>
      <c r="AW55" s="99"/>
      <c r="AX55" s="28"/>
      <c r="AZ55" s="39"/>
      <c r="BA55" s="29"/>
      <c r="BB55" s="19"/>
      <c r="BC55" s="19"/>
      <c r="BD55" s="19"/>
      <c r="BE55" s="19"/>
      <c r="BF55" s="19"/>
      <c r="BG55" s="19"/>
      <c r="BH55" s="19"/>
      <c r="BI55" s="19"/>
      <c r="BJ55" s="19"/>
      <c r="BK55" s="19"/>
      <c r="CY55" s="317"/>
      <c r="DC55" s="216">
        <v>1</v>
      </c>
    </row>
    <row r="56" spans="2:107" ht="24" customHeight="1">
      <c r="B56" s="187" t="str">
        <f t="shared" si="44"/>
        <v>A</v>
      </c>
      <c r="C56" s="133" t="s">
        <v>5464</v>
      </c>
      <c r="D56" s="345"/>
      <c r="E56" s="345"/>
      <c r="F56" s="345"/>
      <c r="G56" s="345"/>
      <c r="H56" s="239" t="s">
        <v>5853</v>
      </c>
      <c r="J56" s="187" t="str">
        <f t="shared" si="45"/>
        <v>A</v>
      </c>
      <c r="K56" s="133" t="s">
        <v>5440</v>
      </c>
      <c r="L56" s="345"/>
      <c r="M56" s="345"/>
      <c r="N56" s="345"/>
      <c r="O56" s="345"/>
      <c r="P56" s="239" t="s">
        <v>5853</v>
      </c>
      <c r="S56" s="317"/>
      <c r="T56" s="317"/>
      <c r="U56" s="3909"/>
      <c r="V56" s="3910"/>
      <c r="W56" s="3917" t="str">
        <f>C104</f>
        <v>LONG DRINK</v>
      </c>
      <c r="X56" s="3917"/>
      <c r="Y56" s="327"/>
      <c r="Z56" s="244" t="s">
        <v>5814</v>
      </c>
      <c r="AA56" s="250">
        <v>2</v>
      </c>
      <c r="AB56" s="3160" t="s">
        <v>5804</v>
      </c>
      <c r="AC56" s="331">
        <f>IFERROR(INDEX($BD$11:$CV$11, MATCH(AB56, $BD$10:$CV$10, 0)), 0) + IFERROR(INDEX($BD$16:$CV$16, MATCH(AB56, $BD$15:$CV$15, 0)), 0)</f>
        <v>0.12</v>
      </c>
      <c r="AE56" s="3914"/>
      <c r="AF56" s="3915"/>
      <c r="AG56" s="3918" t="str">
        <f>K104</f>
        <v>LONG DRINK</v>
      </c>
      <c r="AH56" s="3918"/>
      <c r="AI56" s="327"/>
      <c r="AJ56" s="244" t="s">
        <v>5814</v>
      </c>
      <c r="AK56" s="250">
        <v>2</v>
      </c>
      <c r="AL56" s="3160" t="s">
        <v>5804</v>
      </c>
      <c r="AM56" s="331">
        <f>IFERROR(INDEX($BD$11:$CV$11, MATCH(AL56, $BD$10:$CV$10, 0)), 0) + IFERROR(INDEX($BD$16:$CV$16, MATCH(AL56, $BD$15:$CV$15, 0)), 0)</f>
        <v>0.12</v>
      </c>
      <c r="AP56" s="317"/>
      <c r="AS56" s="25"/>
      <c r="AT56" s="3086" t="s">
        <v>1286</v>
      </c>
      <c r="AU56" s="101" t="s">
        <v>1289</v>
      </c>
      <c r="AV56" s="101"/>
      <c r="AW56" s="99"/>
      <c r="AX56" s="28"/>
      <c r="AZ56" s="67" t="s">
        <v>201</v>
      </c>
      <c r="BA56" s="29"/>
      <c r="BB56" s="19"/>
      <c r="BC56" s="19"/>
      <c r="BD56" s="19"/>
      <c r="BE56" s="19"/>
      <c r="BF56" s="19"/>
      <c r="BG56" s="19"/>
      <c r="BH56" s="19"/>
      <c r="BI56" s="19"/>
      <c r="BJ56" s="19"/>
      <c r="BK56" s="19"/>
      <c r="CY56" s="317"/>
      <c r="DC56" s="216">
        <v>1</v>
      </c>
    </row>
    <row r="57" spans="2:107" ht="24" customHeight="1">
      <c r="B57" s="187" t="str">
        <f t="shared" si="44"/>
        <v>A</v>
      </c>
      <c r="C57" s="133" t="s">
        <v>5383</v>
      </c>
      <c r="D57" s="345"/>
      <c r="E57" s="345"/>
      <c r="F57" s="345"/>
      <c r="G57" s="345"/>
      <c r="H57" s="239" t="s">
        <v>5854</v>
      </c>
      <c r="J57" s="187" t="str">
        <f t="shared" si="45"/>
        <v>A</v>
      </c>
      <c r="K57" s="133" t="s">
        <v>5383</v>
      </c>
      <c r="L57" s="345"/>
      <c r="M57" s="345"/>
      <c r="N57" s="345"/>
      <c r="O57" s="345"/>
      <c r="P57" s="239" t="s">
        <v>5854</v>
      </c>
      <c r="S57" s="317"/>
      <c r="T57" s="317"/>
      <c r="U57" s="3891" t="s">
        <v>837</v>
      </c>
      <c r="V57" s="3892"/>
      <c r="W57" s="3892"/>
      <c r="X57" s="3892"/>
      <c r="Y57" s="327"/>
      <c r="Z57" s="245" t="str">
        <f>"Volume "&amp; AB56</f>
        <v>Volume Trembler(s)</v>
      </c>
      <c r="AA57" s="252">
        <v>150</v>
      </c>
      <c r="AB57" s="2834" t="s">
        <v>79</v>
      </c>
      <c r="AC57" s="331">
        <f>IFERROR(INDEX(BD11:CV11, MATCH(AB57, BD10:CV10, 0)) * AA57, 0) + IFERROR(INDEX(BD16:CV16, MATCH(AB57, BD15:CV15, 0)) * AA57, 0)</f>
        <v>0.15</v>
      </c>
      <c r="AE57" s="3891" t="s">
        <v>837</v>
      </c>
      <c r="AF57" s="3892"/>
      <c r="AG57" s="3892"/>
      <c r="AH57" s="3892"/>
      <c r="AI57" s="327"/>
      <c r="AJ57" s="245" t="str">
        <f>"Volume "&amp; AL56</f>
        <v>Volume Trembler(s)</v>
      </c>
      <c r="AK57" s="252">
        <v>150</v>
      </c>
      <c r="AL57" s="2834" t="s">
        <v>79</v>
      </c>
      <c r="AM57" s="331">
        <f>IFERROR(INDEX(BD11:CV11, MATCH(AL57, BD10:CV10, 0)) * AK57, 0) + IFERROR(INDEX(BD16:CV16, MATCH(AL57, BD15:CV15, 0)) * AK57, 0)</f>
        <v>0.15</v>
      </c>
      <c r="AP57" s="317"/>
      <c r="AS57" s="25"/>
      <c r="AT57" s="3086" t="s">
        <v>1291</v>
      </c>
      <c r="AU57" s="101" t="s">
        <v>1292</v>
      </c>
      <c r="AV57" s="101"/>
      <c r="AW57" s="99"/>
      <c r="AX57" s="28"/>
      <c r="AZ57" s="39"/>
      <c r="BA57" s="29"/>
      <c r="BB57" s="19"/>
      <c r="BC57" s="19"/>
      <c r="BD57" s="19"/>
      <c r="BE57" s="19"/>
      <c r="BF57" s="19"/>
      <c r="BG57" s="19"/>
      <c r="BH57" s="19"/>
      <c r="BI57" s="19"/>
      <c r="BJ57" s="19"/>
      <c r="BK57" s="19"/>
      <c r="CY57" s="317"/>
      <c r="DC57" s="216">
        <v>1</v>
      </c>
    </row>
    <row r="58" spans="2:107" ht="24" customHeight="1">
      <c r="B58" s="187" t="str">
        <f t="shared" si="44"/>
        <v>A</v>
      </c>
      <c r="C58" s="133" t="s">
        <v>5384</v>
      </c>
      <c r="D58" s="345"/>
      <c r="E58" s="345"/>
      <c r="F58" s="345"/>
      <c r="G58" s="345"/>
      <c r="H58" s="239" t="s">
        <v>5855</v>
      </c>
      <c r="J58" s="187" t="str">
        <f t="shared" si="45"/>
        <v>A</v>
      </c>
      <c r="K58" s="133" t="s">
        <v>5441</v>
      </c>
      <c r="L58" s="345"/>
      <c r="M58" s="345"/>
      <c r="N58" s="345"/>
      <c r="O58" s="345"/>
      <c r="P58" s="239" t="s">
        <v>5855</v>
      </c>
      <c r="S58" s="317"/>
      <c r="T58" s="317"/>
      <c r="U58" s="3891"/>
      <c r="V58" s="3892"/>
      <c r="W58" s="3892"/>
      <c r="X58" s="3892"/>
      <c r="Y58" s="3325" t="s">
        <v>1028</v>
      </c>
      <c r="Z58" s="500">
        <f>IFERROR(INDEX(BD11:CS11,MATCH(F106,BD10:CS10,0))*E106,0)+IFERROR(INDEX(BD16:CS16,MATCH(F106,BD15:CS15,0))*E106,0)</f>
        <v>0.12</v>
      </c>
      <c r="AA58" s="3369">
        <f>AC57*AA56</f>
        <v>0.3</v>
      </c>
      <c r="AB58" s="302">
        <f>IFERROR(AA58/Z58,0)</f>
        <v>2.5</v>
      </c>
      <c r="AC58" s="545"/>
      <c r="AE58" s="3891"/>
      <c r="AF58" s="3892"/>
      <c r="AG58" s="3892"/>
      <c r="AH58" s="3892"/>
      <c r="AI58" s="3325" t="s">
        <v>1028</v>
      </c>
      <c r="AJ58" s="500">
        <f>IFERROR(INDEX(BD11:CS11,MATCH(N106,BD10:CS10,0))*M106,0)+IFERROR(INDEX(BD16:CS16,MATCH(N106,BD15:CS15,0))*M106,0)</f>
        <v>0.12</v>
      </c>
      <c r="AK58" s="3369">
        <f>AM57*AK56</f>
        <v>0.3</v>
      </c>
      <c r="AL58" s="302">
        <f>IFERROR(AK58/AJ58,0)</f>
        <v>2.5</v>
      </c>
      <c r="AM58" s="545"/>
      <c r="AP58" s="317"/>
      <c r="AS58" s="25"/>
      <c r="AT58" s="5"/>
      <c r="AU58" s="5"/>
      <c r="AV58" s="5"/>
      <c r="AW58" s="5"/>
      <c r="AX58" s="28"/>
      <c r="AZ58" s="67" t="s">
        <v>213</v>
      </c>
      <c r="BA58" s="29"/>
      <c r="BB58" s="19"/>
      <c r="BC58" s="19"/>
      <c r="BD58" s="19"/>
      <c r="BE58" s="19"/>
      <c r="BF58" s="19"/>
      <c r="BG58" s="19"/>
      <c r="BH58" s="19"/>
      <c r="BI58" s="19"/>
      <c r="BJ58" s="19"/>
      <c r="BK58" s="19"/>
      <c r="CY58" s="317"/>
      <c r="DC58" s="216">
        <v>1</v>
      </c>
    </row>
    <row r="59" spans="2:107" ht="24" customHeight="1">
      <c r="B59" s="187" t="str">
        <f t="shared" si="44"/>
        <v>►</v>
      </c>
      <c r="C59" s="133"/>
      <c r="D59" s="345"/>
      <c r="E59" s="345"/>
      <c r="F59" s="345"/>
      <c r="G59" s="345"/>
      <c r="H59" s="239" t="s">
        <v>5856</v>
      </c>
      <c r="J59" s="187" t="str">
        <f t="shared" si="45"/>
        <v>►</v>
      </c>
      <c r="K59" s="133"/>
      <c r="L59" s="345"/>
      <c r="M59" s="345"/>
      <c r="N59" s="345"/>
      <c r="O59" s="345"/>
      <c r="P59" s="239" t="s">
        <v>5856</v>
      </c>
      <c r="S59" s="317"/>
      <c r="T59" s="317"/>
      <c r="U59" s="3891"/>
      <c r="V59" s="3892"/>
      <c r="W59" s="3892"/>
      <c r="X59" s="3892"/>
      <c r="Y59" s="3324">
        <f>IFERROR(ROUND(AA68/AC68/100,2),0)</f>
        <v>0.11</v>
      </c>
      <c r="Z59" s="3323" t="str">
        <f>IF(AC68&gt;=AA58,"","compléter avec")</f>
        <v/>
      </c>
      <c r="AA59" s="3327" t="str">
        <f>IF(AC68&gt;AA58,"",ROUND((AA58-AC68)*1000,1)&amp;" ml")</f>
        <v/>
      </c>
      <c r="AB59" s="3328" t="str">
        <f>IF(AC68&gt;AA58,"",ROUND((AA58-AC68)*100,2)&amp;" cl")</f>
        <v/>
      </c>
      <c r="AC59" s="3326" t="str">
        <f>IF(AC68&gt;AA58,"",ROUND(AA58-AC68,3)&amp;" L")</f>
        <v/>
      </c>
      <c r="AE59" s="3891"/>
      <c r="AF59" s="3892"/>
      <c r="AG59" s="3892"/>
      <c r="AH59" s="3892"/>
      <c r="AI59" s="3324">
        <f>IFERROR(ROUND(AK68/AM68/100,2),0)</f>
        <v>0.4</v>
      </c>
      <c r="AJ59" s="500"/>
      <c r="AL59" s="302"/>
      <c r="AM59" s="545"/>
      <c r="AP59" s="317"/>
      <c r="AS59" s="424"/>
      <c r="AT59" s="571" t="s">
        <v>1419</v>
      </c>
      <c r="AU59" s="5"/>
      <c r="AV59" s="5"/>
      <c r="AW59" s="5"/>
      <c r="AX59" s="28"/>
      <c r="AZ59" s="67"/>
      <c r="BA59" s="29"/>
      <c r="BB59" s="19"/>
      <c r="BC59" s="19"/>
      <c r="BD59" s="19"/>
      <c r="BE59" s="19"/>
      <c r="BF59" s="19"/>
      <c r="BG59" s="19"/>
      <c r="BH59" s="19"/>
      <c r="BI59" s="19"/>
      <c r="BJ59" s="19"/>
      <c r="BK59" s="19"/>
      <c r="CY59" s="317"/>
      <c r="DC59" s="216">
        <v>1</v>
      </c>
    </row>
    <row r="60" spans="2:107" ht="24" customHeight="1">
      <c r="B60" s="187" t="str">
        <f t="shared" si="44"/>
        <v>A</v>
      </c>
      <c r="C60" s="133" t="s">
        <v>5372</v>
      </c>
      <c r="D60" s="345"/>
      <c r="E60" s="345"/>
      <c r="F60" s="345"/>
      <c r="G60" s="345"/>
      <c r="H60" s="239" t="s">
        <v>5857</v>
      </c>
      <c r="J60" s="187" t="str">
        <f t="shared" si="45"/>
        <v>A</v>
      </c>
      <c r="K60" s="133" t="s">
        <v>5412</v>
      </c>
      <c r="L60" s="345"/>
      <c r="M60" s="345"/>
      <c r="N60" s="345"/>
      <c r="O60" s="345"/>
      <c r="P60" s="239" t="s">
        <v>5857</v>
      </c>
      <c r="S60" s="317"/>
      <c r="T60" s="317"/>
      <c r="U60" s="3158" t="s">
        <v>1297</v>
      </c>
      <c r="V60" s="3142" t="s">
        <v>1886</v>
      </c>
      <c r="W60" s="3142"/>
      <c r="X60" s="3142"/>
      <c r="Y60" s="3142"/>
      <c r="Z60" s="3142" t="s">
        <v>1281</v>
      </c>
      <c r="AA60" s="3147" t="s">
        <v>1028</v>
      </c>
      <c r="AB60" s="3150" t="s">
        <v>5748</v>
      </c>
      <c r="AC60" s="3176" t="s">
        <v>5749</v>
      </c>
      <c r="AE60" s="3158" t="s">
        <v>1297</v>
      </c>
      <c r="AF60" s="3142" t="s">
        <v>1886</v>
      </c>
      <c r="AG60" s="3142"/>
      <c r="AH60" s="3142"/>
      <c r="AI60" s="3142"/>
      <c r="AJ60" s="3142" t="s">
        <v>1281</v>
      </c>
      <c r="AK60" s="3147" t="s">
        <v>1028</v>
      </c>
      <c r="AL60" s="3150" t="s">
        <v>5748</v>
      </c>
      <c r="AM60" s="3176" t="s">
        <v>5749</v>
      </c>
      <c r="AP60" s="317"/>
      <c r="AS60" s="569"/>
      <c r="AT60" s="570" t="s">
        <v>1933</v>
      </c>
      <c r="AU60" s="5"/>
      <c r="AV60" s="5"/>
      <c r="AW60" s="5"/>
      <c r="AX60" s="28"/>
      <c r="AZ60" s="39" t="s">
        <v>219</v>
      </c>
      <c r="BA60" s="29"/>
      <c r="BB60" s="19"/>
      <c r="BC60" s="19"/>
      <c r="BD60" s="19"/>
      <c r="BE60" s="19"/>
      <c r="BF60" s="19"/>
      <c r="BG60" s="19"/>
      <c r="BH60" s="19"/>
      <c r="BI60" s="19"/>
      <c r="BJ60" s="19"/>
      <c r="BK60" s="19"/>
      <c r="CY60" s="317"/>
      <c r="DC60" s="216">
        <v>1</v>
      </c>
    </row>
    <row r="61" spans="2:107" ht="24" customHeight="1">
      <c r="B61" s="187" t="str">
        <f t="shared" si="44"/>
        <v>A</v>
      </c>
      <c r="C61" s="133" t="s">
        <v>5373</v>
      </c>
      <c r="D61" s="345"/>
      <c r="E61" s="345"/>
      <c r="F61" s="345"/>
      <c r="G61" s="345"/>
      <c r="H61" s="239" t="s">
        <v>5858</v>
      </c>
      <c r="J61" s="187" t="str">
        <f t="shared" si="45"/>
        <v>A</v>
      </c>
      <c r="K61" s="133" t="s">
        <v>5413</v>
      </c>
      <c r="L61" s="345"/>
      <c r="M61" s="345"/>
      <c r="N61" s="345"/>
      <c r="O61" s="345"/>
      <c r="P61" s="239" t="s">
        <v>5858</v>
      </c>
      <c r="S61" s="317"/>
      <c r="T61" s="317"/>
      <c r="U61" s="3252" t="str">
        <f t="shared" ref="U61:U67" si="46">H109</f>
        <v>tabasco</v>
      </c>
      <c r="V61" s="3256">
        <f>IF(AC68=0,0,AC61/AC68)</f>
        <v>9.9206349206349201E-4</v>
      </c>
      <c r="W61" s="3257" t="str">
        <f t="shared" ref="W61:W67" si="47">IF(AC61=0,0,IF(OR(D109="Kg",D109="g",D109="demi(s)",D109="quart(s)"),IF(ROUND(AC61,3)&gt;=1,ROUND(AC61,3)&amp;" Kg",ROUND(AC61*1000,0)&amp;" g"),IF(D109="demi(s)",ROUND(AC61*0.5,0)&amp;" demi(s)",IF(D109="quart(s)",ROUND(AC61*0.25,0)&amp;" quart(s)",IF(ROUND(AC61,3)&gt;=1,ROUND(AC61,3)&amp;" L",ROUND(AC61*100,0)&amp;" cl")))))</f>
        <v>0 cl</v>
      </c>
      <c r="X61" s="3253">
        <f>C109*AB13</f>
        <v>2.5</v>
      </c>
      <c r="Y61" s="3254" t="str">
        <f t="shared" ref="Y61:Z67" si="48">D109</f>
        <v>Trait(s)</v>
      </c>
      <c r="Z61" s="3255">
        <f t="shared" si="48"/>
        <v>0</v>
      </c>
      <c r="AA61" s="3362">
        <f t="shared" ref="AA61:AA67" si="49">AC61*F109</f>
        <v>0</v>
      </c>
      <c r="AB61" s="3341">
        <f>IFERROR(INDEX(BD11:CV11, MATCH(D109, BD10:CV10, 0)) * C109*G109*Z58, 0) + IFERROR(INDEX(BD16:CV16, MATCH(D109, BD15:CV15, 0)) * C109*G109*Z58, 0)</f>
        <v>1.2120000000000001E-4</v>
      </c>
      <c r="AC61" s="3342">
        <f>ROUND(AB61 * AB58, IF(AB61 *AB58&gt;= 0.0001, 4, 6))</f>
        <v>2.9999999999999997E-4</v>
      </c>
      <c r="AE61" s="3261" t="str">
        <f t="shared" ref="AE61:AE67" si="50">P109</f>
        <v>sucre</v>
      </c>
      <c r="AF61" s="3262">
        <f>IF(AM68=0,0,AM61/AM68)</f>
        <v>0.15625000000000003</v>
      </c>
      <c r="AG61" s="3263" t="str">
        <f t="shared" ref="AG61:AG67" si="51">IF(AM61=0,0,IF(OR(L109="Kg",N109="g",L109="demi(s)",L109="quart(s)"),IF(ROUND(AM61,3)&gt;=1,ROUND(AM61,3)&amp;" Kg",ROUND(AM61*1000,0)&amp;" g"),IF(L109="demi(s)",ROUND(AM61*0.5,0)&amp;" demi(s)",IF(L109="quart(s)",ROUND(AM61*0.25,0)&amp;" quart(s)",IF(ROUND(AM61,3)&gt;=1,ROUND(AM61,3)&amp;" L",ROUND(AM61*100,0)&amp;" cl")))))</f>
        <v>0 cl</v>
      </c>
      <c r="AH61" s="3264">
        <f>K109*AL13</f>
        <v>2.5</v>
      </c>
      <c r="AI61" s="3265" t="str">
        <f t="shared" ref="AI61:AJ67" si="52">L109</f>
        <v>cuil.Café(s)</v>
      </c>
      <c r="AJ61" s="3266">
        <f t="shared" si="52"/>
        <v>0</v>
      </c>
      <c r="AK61" s="3361">
        <f t="shared" ref="AK61:AK67" si="53">AM61*N109</f>
        <v>0</v>
      </c>
      <c r="AL61" s="3268">
        <f>IFERROR(INDEX(BD11:CV11, MATCH(L109, BD10:CV10, 0)) * K109*O109*AJ58, 0) + IFERROR(INDEX(BD16:CV16, MATCH(L109, BD15:CV15, 0)) * K109*O109*AJ58, 0)</f>
        <v>5.9159999999999996E-4</v>
      </c>
      <c r="AM61" s="3340">
        <f>ROUND(AL61 * AL58, IF(AL61 * AL58 &gt;= 0.0001, 4, 6))</f>
        <v>1.5E-3</v>
      </c>
      <c r="AP61" s="317"/>
      <c r="AS61" s="25"/>
      <c r="AT61" s="5" t="s">
        <v>1934</v>
      </c>
      <c r="AU61" s="5"/>
      <c r="AV61" s="5"/>
      <c r="AW61" s="5"/>
      <c r="AX61" s="28"/>
      <c r="AZ61" s="39" t="s">
        <v>226</v>
      </c>
      <c r="BA61" s="29"/>
      <c r="BB61" s="19"/>
      <c r="BC61" s="19"/>
      <c r="BD61" s="19"/>
      <c r="BE61" s="19"/>
      <c r="BF61" s="19"/>
      <c r="BG61" s="19"/>
      <c r="BH61" s="19"/>
      <c r="BI61" s="19"/>
      <c r="BJ61" s="19"/>
      <c r="BK61" s="19"/>
      <c r="CY61" s="317"/>
      <c r="DC61" s="216">
        <v>1</v>
      </c>
    </row>
    <row r="62" spans="2:107" ht="24" customHeight="1">
      <c r="B62" s="187" t="str">
        <f t="shared" si="44"/>
        <v>►</v>
      </c>
      <c r="C62" s="133"/>
      <c r="D62" s="345"/>
      <c r="E62" s="345"/>
      <c r="F62" s="345"/>
      <c r="G62" s="345"/>
      <c r="H62" s="239" t="s">
        <v>5859</v>
      </c>
      <c r="J62" s="187" t="str">
        <f t="shared" si="45"/>
        <v>►</v>
      </c>
      <c r="K62" s="133"/>
      <c r="L62" s="345"/>
      <c r="M62" s="345"/>
      <c r="N62" s="345"/>
      <c r="O62" s="345"/>
      <c r="P62" s="239" t="s">
        <v>5859</v>
      </c>
      <c r="S62" s="317"/>
      <c r="T62" s="317"/>
      <c r="U62" s="3154" t="str">
        <f t="shared" si="46"/>
        <v>sauce anglaise</v>
      </c>
      <c r="V62" s="3155">
        <f>IF(AC68=0,0,AC62/AC68)</f>
        <v>9.9206349206349201E-4</v>
      </c>
      <c r="W62" s="241" t="str">
        <f t="shared" si="47"/>
        <v>0 cl</v>
      </c>
      <c r="X62" s="253">
        <f>C110*AB13</f>
        <v>2.5</v>
      </c>
      <c r="Y62" s="3159" t="str">
        <f t="shared" si="48"/>
        <v>Trait(s)</v>
      </c>
      <c r="Z62" s="339">
        <f t="shared" si="48"/>
        <v>0</v>
      </c>
      <c r="AA62" s="3356">
        <f t="shared" si="49"/>
        <v>0</v>
      </c>
      <c r="AB62" s="3151">
        <f>IFERROR(INDEX(BD11:CV11, MATCH(D110, BD10:CV10, 0)) * C110*G110*Z58, 0) + IFERROR(INDEX(BD16:CV16, MATCH(D110, BD15:CV15, 0)) * C110*G110*Z58, 0)</f>
        <v>1.3200000000000001E-4</v>
      </c>
      <c r="AC62" s="3331">
        <f>ROUND(AB62 * AB58, IF(AB62 *AB58&gt;= 0.0001, 4, 6))</f>
        <v>2.9999999999999997E-4</v>
      </c>
      <c r="AE62" s="3154" t="str">
        <f t="shared" si="50"/>
        <v>jus de citron</v>
      </c>
      <c r="AF62" s="3155">
        <f>IF(AM68=0,0,AM62/AM68)</f>
        <v>0</v>
      </c>
      <c r="AG62" s="241">
        <f t="shared" si="51"/>
        <v>0</v>
      </c>
      <c r="AH62" s="253">
        <f>K110*AL13</f>
        <v>2.5</v>
      </c>
      <c r="AI62" s="3159">
        <f t="shared" si="52"/>
        <v>0</v>
      </c>
      <c r="AJ62" s="339" t="str">
        <f t="shared" si="52"/>
        <v>jus</v>
      </c>
      <c r="AK62" s="3356">
        <f t="shared" si="53"/>
        <v>0</v>
      </c>
      <c r="AL62" s="3151">
        <f>IFERROR(INDEX(BD11:CV11, MATCH(L110, BD10:CV10, 0)) * K110*O110*AJ58, 0) + IFERROR(INDEX(BD16:CV16, MATCH(L110, BD15:CV15, 0)) * K110*O110*AJ58, 0)</f>
        <v>0</v>
      </c>
      <c r="AM62" s="3331">
        <f>ROUND(AL62 * AL58, IF(AL62 * AL58 &gt;= 0.0001, 4, 6))</f>
        <v>0</v>
      </c>
      <c r="AP62" s="317"/>
      <c r="AS62" s="25"/>
      <c r="AT62" s="5" t="s">
        <v>1935</v>
      </c>
      <c r="AU62" s="5"/>
      <c r="AV62" s="5"/>
      <c r="AW62" s="5"/>
      <c r="AX62" s="28"/>
      <c r="AZ62" s="39"/>
      <c r="BA62" s="29"/>
      <c r="BB62" s="19"/>
      <c r="BC62" s="19"/>
      <c r="BD62" s="19"/>
      <c r="BE62" s="19"/>
      <c r="BF62" s="19"/>
      <c r="BG62" s="19"/>
      <c r="BH62" s="19"/>
      <c r="BI62" s="19"/>
      <c r="BJ62" s="19"/>
      <c r="BK62" s="19"/>
      <c r="CY62" s="317"/>
      <c r="DC62" s="216">
        <v>1</v>
      </c>
    </row>
    <row r="63" spans="2:107" ht="24" customHeight="1">
      <c r="B63" s="187" t="str">
        <f t="shared" si="44"/>
        <v>►</v>
      </c>
      <c r="C63" s="133"/>
      <c r="D63" s="345"/>
      <c r="E63" s="345"/>
      <c r="F63" s="345"/>
      <c r="G63" s="345"/>
      <c r="H63" s="239"/>
      <c r="J63" s="187" t="str">
        <f t="shared" si="45"/>
        <v>►</v>
      </c>
      <c r="K63" s="133"/>
      <c r="L63" s="345"/>
      <c r="M63" s="345"/>
      <c r="N63" s="345"/>
      <c r="O63" s="345"/>
      <c r="P63" s="239"/>
      <c r="S63" s="317"/>
      <c r="T63" s="317"/>
      <c r="U63" s="3252" t="str">
        <f t="shared" si="46"/>
        <v>jus de citron</v>
      </c>
      <c r="V63" s="3256">
        <f>IF(AC68=0,0,AC63/AC68)</f>
        <v>0.10218253968253968</v>
      </c>
      <c r="W63" s="3257" t="str">
        <f t="shared" si="47"/>
        <v>3 cl</v>
      </c>
      <c r="X63" s="3253">
        <f>C111*AB13</f>
        <v>2.5</v>
      </c>
      <c r="Y63" s="3254" t="str">
        <f t="shared" si="48"/>
        <v>/10</v>
      </c>
      <c r="Z63" s="3255">
        <f t="shared" si="48"/>
        <v>0</v>
      </c>
      <c r="AA63" s="3362">
        <f t="shared" si="49"/>
        <v>0</v>
      </c>
      <c r="AB63" s="3341">
        <f>IFERROR(INDEX(BD11:CV11, MATCH(D111, BD10:CV10, 0)) * C111*G111*Z58, 0) + IFERROR(INDEX(BD16:CV16, MATCH(D111, BD15:CV15, 0)) * C111*G111*Z58, 0)</f>
        <v>1.2360000000000001E-2</v>
      </c>
      <c r="AC63" s="3342">
        <f>ROUND(AB63 * AB58, IF(AB63 *AB58&gt;= 0.0001, 4, 6))</f>
        <v>3.09E-2</v>
      </c>
      <c r="AE63" s="3261" t="str">
        <f t="shared" si="50"/>
        <v>gin</v>
      </c>
      <c r="AF63" s="3267">
        <f>IF(AM68=0,0,AM63/AM68)</f>
        <v>0.84375</v>
      </c>
      <c r="AG63" s="3263" t="str">
        <f t="shared" si="51"/>
        <v>1 cl</v>
      </c>
      <c r="AH63" s="3264">
        <f>K111*AL13</f>
        <v>2.5</v>
      </c>
      <c r="AI63" s="3265" t="str">
        <f t="shared" si="52"/>
        <v>Once-OZ(s)</v>
      </c>
      <c r="AJ63" s="3266">
        <f t="shared" si="52"/>
        <v>0</v>
      </c>
      <c r="AK63" s="3361">
        <f t="shared" si="53"/>
        <v>0.38069999999999998</v>
      </c>
      <c r="AL63" s="3268">
        <f>IFERROR(INDEX(BD11:CV11, MATCH(L111, BD10:CV10, 0)) * K111*O111*AJ58, 0) + IFERROR(INDEX(BD16:CV16, MATCH(L111, BD15:CV15, 0)) * K111*O111*AJ58, 0)</f>
        <v>3.2261999999999998E-3</v>
      </c>
      <c r="AM63" s="3340">
        <f>ROUND(AL63 * AL58, IF(AL63 * AL58 &gt;= 0.0001, 4, 6))</f>
        <v>8.0999999999999996E-3</v>
      </c>
      <c r="AP63" s="317"/>
      <c r="AS63" s="25"/>
      <c r="AT63" s="572" t="s">
        <v>1936</v>
      </c>
      <c r="AU63" s="5"/>
      <c r="AV63" s="5"/>
      <c r="AW63" s="5"/>
      <c r="AX63" s="28"/>
      <c r="AZ63" s="39" t="s">
        <v>233</v>
      </c>
      <c r="BA63" s="29"/>
      <c r="BB63" s="19"/>
      <c r="BC63" s="19"/>
      <c r="BD63" s="19"/>
      <c r="BE63" s="19"/>
      <c r="BF63" s="19"/>
      <c r="BG63" s="19"/>
      <c r="BH63" s="19"/>
      <c r="BI63" s="19"/>
      <c r="BJ63" s="19"/>
      <c r="BK63" s="19"/>
      <c r="CY63" s="317"/>
      <c r="DC63" s="216">
        <v>1</v>
      </c>
    </row>
    <row r="64" spans="2:107" ht="24" customHeight="1">
      <c r="B64" s="187" t="str">
        <f t="shared" si="44"/>
        <v>►</v>
      </c>
      <c r="C64" s="133"/>
      <c r="D64" s="345"/>
      <c r="E64" s="345"/>
      <c r="F64" s="345"/>
      <c r="G64" s="345"/>
      <c r="H64" s="239"/>
      <c r="J64" s="187" t="str">
        <f t="shared" si="45"/>
        <v>►</v>
      </c>
      <c r="K64" s="133"/>
      <c r="L64" s="345"/>
      <c r="M64" s="345"/>
      <c r="N64" s="345"/>
      <c r="O64" s="345"/>
      <c r="P64" s="239"/>
      <c r="S64" s="317"/>
      <c r="T64" s="317"/>
      <c r="U64" s="3154" t="str">
        <f t="shared" si="46"/>
        <v>Vodka</v>
      </c>
      <c r="V64" s="3155">
        <f>IF(AC68=0,0,AC64/AC68)</f>
        <v>0.28273809523809523</v>
      </c>
      <c r="W64" s="241" t="str">
        <f t="shared" si="47"/>
        <v>9 cl</v>
      </c>
      <c r="X64" s="253">
        <f>C112*AB13</f>
        <v>7.5</v>
      </c>
      <c r="Y64" s="3159" t="str">
        <f t="shared" si="48"/>
        <v>/10</v>
      </c>
      <c r="Z64" s="339">
        <f t="shared" si="48"/>
        <v>0</v>
      </c>
      <c r="AA64" s="3356">
        <f t="shared" si="49"/>
        <v>3.4200000000000004</v>
      </c>
      <c r="AB64" s="3151">
        <f>IFERROR(INDEX(BD11:CV11, MATCH(D112, BD10:CV10, 0)) * C112*G112*Z58, 0) + IFERROR(INDEX(BD16:CV16, MATCH(D112, BD15:CV15, 0)) * C112*G112*Z58, 0)</f>
        <v>3.4200000000000001E-2</v>
      </c>
      <c r="AC64" s="3331">
        <f>ROUND(AB64 * AB58, IF(AB64 *AB58&gt;= 0.0001, 4, 6))</f>
        <v>8.5500000000000007E-2</v>
      </c>
      <c r="AE64" s="3154" t="str">
        <f t="shared" si="50"/>
        <v>soda</v>
      </c>
      <c r="AF64" s="3155">
        <f>IF(AM68=0,0,AM64/AM68)</f>
        <v>0</v>
      </c>
      <c r="AG64" s="241">
        <f t="shared" si="51"/>
        <v>0</v>
      </c>
      <c r="AH64" s="253">
        <f>K112*AL13</f>
        <v>150</v>
      </c>
      <c r="AI64" s="3159" t="str">
        <f t="shared" si="52"/>
        <v>compléter</v>
      </c>
      <c r="AJ64" s="339">
        <f t="shared" si="52"/>
        <v>0</v>
      </c>
      <c r="AK64" s="3356">
        <f t="shared" si="53"/>
        <v>0</v>
      </c>
      <c r="AL64" s="3151">
        <f>IFERROR(INDEX(BD11:CV11, MATCH(L112, BD10:CV10, 0)) * K112*O112*AJ58, 0) + IFERROR(INDEX(BD16:CV16, MATCH(L112, BD15:CV15, 0)) * K112*O112*AJ58, 0)</f>
        <v>0</v>
      </c>
      <c r="AM64" s="3331">
        <f>ROUND(AL64 * AL58, IF(AL64 * AL58 &gt;= 0.0001, 4, 6))</f>
        <v>0</v>
      </c>
      <c r="AP64" s="317"/>
      <c r="AS64" s="25"/>
      <c r="AT64" s="572" t="s">
        <v>1937</v>
      </c>
      <c r="AU64" s="5"/>
      <c r="AV64" s="5"/>
      <c r="AW64" s="5"/>
      <c r="AX64" s="28"/>
      <c r="AZ64" s="39"/>
      <c r="BA64" s="29"/>
      <c r="BB64" s="19"/>
      <c r="BC64" s="19"/>
      <c r="BD64" s="19"/>
      <c r="BE64" s="19"/>
      <c r="BF64" s="19"/>
      <c r="BG64" s="19"/>
      <c r="BH64" s="19"/>
      <c r="BI64" s="19"/>
      <c r="BJ64" s="19"/>
      <c r="BK64" s="19"/>
      <c r="CY64" s="317"/>
      <c r="DC64" s="216">
        <v>1</v>
      </c>
    </row>
    <row r="65" spans="1:107" ht="24" customHeight="1">
      <c r="B65" s="187" t="str">
        <f t="shared" si="44"/>
        <v>►</v>
      </c>
      <c r="C65" s="133"/>
      <c r="D65" s="345"/>
      <c r="E65" s="345"/>
      <c r="F65" s="345"/>
      <c r="G65" s="345"/>
      <c r="H65" s="239"/>
      <c r="J65" s="187" t="str">
        <f t="shared" si="45"/>
        <v>►</v>
      </c>
      <c r="K65" s="133"/>
      <c r="L65" s="345"/>
      <c r="M65" s="345"/>
      <c r="N65" s="345"/>
      <c r="O65" s="345"/>
      <c r="P65" s="239"/>
      <c r="T65" s="317"/>
      <c r="U65" s="3252" t="str">
        <f t="shared" si="46"/>
        <v>jus de tomate</v>
      </c>
      <c r="V65" s="3256">
        <f>IF(AC68=0,0,AC65/AC68)</f>
        <v>0.61309523809523814</v>
      </c>
      <c r="W65" s="3257" t="str">
        <f t="shared" si="47"/>
        <v>19 cl</v>
      </c>
      <c r="X65" s="3253">
        <f>C113*AB13</f>
        <v>15</v>
      </c>
      <c r="Y65" s="3254" t="str">
        <f t="shared" si="48"/>
        <v>/10</v>
      </c>
      <c r="Z65" s="3255">
        <f t="shared" si="48"/>
        <v>0</v>
      </c>
      <c r="AA65" s="3362">
        <f t="shared" si="49"/>
        <v>0</v>
      </c>
      <c r="AB65" s="3341">
        <f>IFERROR(INDEX(BD11:CV11, MATCH(D113, BD10:CV10, 0)) * C113*G113*Z58, 0) + IFERROR(INDEX(BD16:CV16, MATCH(D113, BD15:CV15, 0)) * C113*G113*Z58, 0)</f>
        <v>7.4160000000000004E-2</v>
      </c>
      <c r="AC65" s="3342">
        <f>ROUND(AB65 * AB58, IF(AB65 *AB58&gt;= 0.0001, 4, 6))</f>
        <v>0.18540000000000001</v>
      </c>
      <c r="AE65" s="3261" t="str">
        <f t="shared" si="50"/>
        <v>blanc d'œuf</v>
      </c>
      <c r="AF65" s="3267">
        <f>IF(AM68=0,0,AM65/AM68)</f>
        <v>0</v>
      </c>
      <c r="AG65" s="3263">
        <f t="shared" si="51"/>
        <v>0</v>
      </c>
      <c r="AH65" s="3264">
        <f>K113*AL13</f>
        <v>0</v>
      </c>
      <c r="AI65" s="3265">
        <f t="shared" si="52"/>
        <v>0</v>
      </c>
      <c r="AJ65" s="3266">
        <f t="shared" si="52"/>
        <v>0</v>
      </c>
      <c r="AK65" s="3361">
        <f t="shared" si="53"/>
        <v>0</v>
      </c>
      <c r="AL65" s="3268">
        <f>IFERROR(INDEX(BD11:CV11, MATCH(L113, BD10:CV10, 0)) * K113*O113*AJ58, 0) + IFERROR(INDEX(BD16:CV16, MATCH(L113, BD15:CV15, 0)) * K113*O113*AJ58, 0)</f>
        <v>0</v>
      </c>
      <c r="AM65" s="3340">
        <f>ROUND(AL65 * AL58, IF(AL65 * AL58 &gt;= 0.0001, 4, 6))</f>
        <v>0</v>
      </c>
      <c r="AP65" s="317"/>
      <c r="AS65" s="25"/>
      <c r="AT65" s="5"/>
      <c r="AU65" s="5"/>
      <c r="AV65" s="5"/>
      <c r="AW65" s="5"/>
      <c r="AX65" s="28"/>
      <c r="AZ65" s="67" t="s">
        <v>238</v>
      </c>
      <c r="BA65" s="29"/>
      <c r="BB65" s="19"/>
      <c r="BC65" s="19"/>
      <c r="BD65" s="19"/>
      <c r="BE65" s="19"/>
      <c r="BF65" s="19"/>
      <c r="BG65" s="19"/>
      <c r="BH65" s="19"/>
      <c r="BI65" s="19"/>
      <c r="BJ65" s="19"/>
      <c r="BK65" s="19"/>
      <c r="CY65" s="317"/>
      <c r="DC65" s="216">
        <v>1</v>
      </c>
    </row>
    <row r="66" spans="1:107" ht="24" customHeight="1">
      <c r="B66" s="187" t="str">
        <f t="shared" si="44"/>
        <v>►</v>
      </c>
      <c r="C66" s="133"/>
      <c r="D66" s="345"/>
      <c r="E66" s="345"/>
      <c r="F66" s="345"/>
      <c r="G66" s="345"/>
      <c r="H66" s="239"/>
      <c r="J66" s="187" t="str">
        <f t="shared" si="45"/>
        <v>►</v>
      </c>
      <c r="K66" s="133"/>
      <c r="L66" s="345"/>
      <c r="M66" s="345"/>
      <c r="N66" s="345"/>
      <c r="O66" s="345"/>
      <c r="P66" s="239"/>
      <c r="T66" s="317"/>
      <c r="U66" s="3154" t="str">
        <f t="shared" si="46"/>
        <v>sel de céléri</v>
      </c>
      <c r="V66" s="3155">
        <f>IF(AC68=0,0,AC66/AC68)</f>
        <v>0</v>
      </c>
      <c r="W66" s="241">
        <f t="shared" si="47"/>
        <v>0</v>
      </c>
      <c r="X66" s="253">
        <f>C114*AB13</f>
        <v>0</v>
      </c>
      <c r="Y66" s="3159" t="str">
        <f t="shared" si="48"/>
        <v>saupoudrer</v>
      </c>
      <c r="Z66" s="339">
        <f t="shared" si="48"/>
        <v>0</v>
      </c>
      <c r="AA66" s="3356">
        <f t="shared" si="49"/>
        <v>0</v>
      </c>
      <c r="AB66" s="3151">
        <f>IFERROR(INDEX(BD11:CV11, MATCH(D114, BD10:CV10, 0)) * C114*G114*Z58, 0) + IFERROR(INDEX(BD16:CV16, MATCH(D114, BD15:CV15, 0)) * C114*G114*Z58, 0)</f>
        <v>0</v>
      </c>
      <c r="AC66" s="3331">
        <f>ROUND(AB66 * AB58, IF(AB66 *AB58&gt;= 0.0001, 4, 6))</f>
        <v>0</v>
      </c>
      <c r="AE66" s="3154" t="str">
        <f t="shared" si="50"/>
        <v>jaune d'œuf</v>
      </c>
      <c r="AF66" s="3155">
        <f>IF(AM68=0,0,AM66/AM68)</f>
        <v>0</v>
      </c>
      <c r="AG66" s="241">
        <f t="shared" si="51"/>
        <v>0</v>
      </c>
      <c r="AH66" s="253">
        <f>K114*AL13</f>
        <v>0</v>
      </c>
      <c r="AI66" s="3159">
        <f t="shared" si="52"/>
        <v>0</v>
      </c>
      <c r="AJ66" s="339">
        <f t="shared" si="52"/>
        <v>0</v>
      </c>
      <c r="AK66" s="3356">
        <f t="shared" si="53"/>
        <v>0</v>
      </c>
      <c r="AL66" s="3151">
        <f>IFERROR(INDEX(BD11:CV11, MATCH(L114, BD10:CV10, 0)) * K114*O114*AJ58, 0) + IFERROR(INDEX(BD16:CV16, MATCH(L114, BD15:CV15, 0)) * K114*O114*AJ58, 0)</f>
        <v>0</v>
      </c>
      <c r="AM66" s="3331">
        <f>ROUND(AL66 * AL58, IF(AL66 * AL58 &gt;= 0.0001, 4, 6))</f>
        <v>0</v>
      </c>
      <c r="AP66" s="317"/>
      <c r="AS66" s="25"/>
      <c r="AT66" s="5" t="s">
        <v>5366</v>
      </c>
      <c r="AU66" s="5"/>
      <c r="AV66" s="5"/>
      <c r="AW66" s="5"/>
      <c r="AX66" s="28"/>
      <c r="AZ66" s="3126" t="s">
        <v>243</v>
      </c>
      <c r="BA66" s="29"/>
      <c r="BB66" s="19"/>
      <c r="BC66" s="19"/>
      <c r="BD66" s="19"/>
      <c r="BE66" s="19"/>
      <c r="BF66" s="19"/>
      <c r="BG66" s="19"/>
      <c r="BH66" s="19"/>
      <c r="BI66" s="19"/>
      <c r="BJ66" s="19"/>
      <c r="BK66" s="19"/>
      <c r="CY66" s="317"/>
      <c r="DC66" s="216">
        <v>1</v>
      </c>
    </row>
    <row r="67" spans="1:107" ht="24" customHeight="1">
      <c r="B67" s="3220" t="s">
        <v>43</v>
      </c>
      <c r="C67" s="382" t="s">
        <v>1284</v>
      </c>
      <c r="D67" s="382" t="s">
        <v>5371</v>
      </c>
      <c r="E67" s="382"/>
      <c r="F67" s="382"/>
      <c r="G67" s="382"/>
      <c r="H67" s="383"/>
      <c r="J67" s="3229" t="s">
        <v>43</v>
      </c>
      <c r="K67" s="382" t="s">
        <v>1284</v>
      </c>
      <c r="L67" s="382"/>
      <c r="M67" s="382"/>
      <c r="N67" s="382"/>
      <c r="O67" s="382"/>
      <c r="P67" s="383"/>
      <c r="T67" s="317"/>
      <c r="U67" s="3258">
        <f t="shared" si="46"/>
        <v>0</v>
      </c>
      <c r="V67" s="3256">
        <f>IF(AC68=0,0,AC67/AC68)</f>
        <v>0</v>
      </c>
      <c r="W67" s="3257">
        <f t="shared" si="47"/>
        <v>0</v>
      </c>
      <c r="X67" s="3253">
        <f>C115*AB13</f>
        <v>0</v>
      </c>
      <c r="Y67" s="3254">
        <f t="shared" si="48"/>
        <v>0</v>
      </c>
      <c r="Z67" s="3255">
        <f t="shared" si="48"/>
        <v>0</v>
      </c>
      <c r="AA67" s="3362">
        <f t="shared" si="49"/>
        <v>0</v>
      </c>
      <c r="AB67" s="3341">
        <f>IFERROR(INDEX(BD11:CV11, MATCH(D115, BD10:CV10, 0)) * C115*G115*Z58, 0) + IFERROR(INDEX(BD16:CV16, MATCH(D115, BD15:CV15, 0)) * C115*G115*Z58, 0)</f>
        <v>0</v>
      </c>
      <c r="AC67" s="3342">
        <f>ROUND(AB67 * AB58, IF(AB67 *AB58&gt;= 0.0001, 4, 6))</f>
        <v>0</v>
      </c>
      <c r="AE67" s="3269">
        <f t="shared" si="50"/>
        <v>0</v>
      </c>
      <c r="AF67" s="3267">
        <f>IF(AM68=0,0,AM67/AM68)</f>
        <v>0</v>
      </c>
      <c r="AG67" s="3263">
        <f t="shared" si="51"/>
        <v>0</v>
      </c>
      <c r="AH67" s="3264">
        <f>K115*AL13</f>
        <v>0</v>
      </c>
      <c r="AI67" s="3265">
        <f t="shared" si="52"/>
        <v>0</v>
      </c>
      <c r="AJ67" s="3266">
        <f t="shared" si="52"/>
        <v>0</v>
      </c>
      <c r="AK67" s="3361">
        <f t="shared" si="53"/>
        <v>0</v>
      </c>
      <c r="AL67" s="3268">
        <f>IFERROR(INDEX(BD11:CV11, MATCH(L115, BD10:CV10, 0)) * K115*O115*AJ58, 0) + IFERROR(INDEX(BD16:CV16, MATCH(L115, BD15:CV15, 0)) * K115*O115*AJ58, 0)</f>
        <v>0</v>
      </c>
      <c r="AM67" s="3340">
        <f>ROUND(AL67 * AL58, IF(AL67 * AL58 &gt;= 0.0001, 4, 6))</f>
        <v>0</v>
      </c>
      <c r="AP67" s="317"/>
      <c r="AS67" s="25"/>
      <c r="AT67" s="5"/>
      <c r="AU67" s="5"/>
      <c r="AV67" s="5"/>
      <c r="AW67" s="5"/>
      <c r="AX67" s="28"/>
      <c r="AZ67" s="39"/>
      <c r="BA67" s="61" t="s">
        <v>249</v>
      </c>
      <c r="BB67" s="19"/>
      <c r="BC67" s="19"/>
      <c r="BD67" s="19"/>
      <c r="BE67" s="19"/>
      <c r="BF67" s="19"/>
      <c r="BG67" s="19"/>
      <c r="BH67" s="19"/>
      <c r="BI67" s="19"/>
      <c r="BJ67" s="19"/>
      <c r="BK67" s="19"/>
      <c r="CY67" s="317"/>
      <c r="DC67" s="216">
        <v>1</v>
      </c>
    </row>
    <row r="68" spans="1:107" ht="24" customHeight="1" thickBot="1">
      <c r="B68" s="3220" t="s">
        <v>43</v>
      </c>
      <c r="C68" s="384" t="s">
        <v>5374</v>
      </c>
      <c r="D68" s="384"/>
      <c r="E68" s="384"/>
      <c r="F68" s="384"/>
      <c r="G68" s="384"/>
      <c r="H68" s="385"/>
      <c r="J68" s="3229" t="s">
        <v>43</v>
      </c>
      <c r="K68" s="384" t="s">
        <v>5374</v>
      </c>
      <c r="L68" s="384" t="s">
        <v>5443</v>
      </c>
      <c r="M68" s="384"/>
      <c r="N68" s="384"/>
      <c r="O68" s="384"/>
      <c r="P68" s="385"/>
      <c r="T68" s="317"/>
      <c r="U68" s="3152"/>
      <c r="V68" s="3143" t="s">
        <v>604</v>
      </c>
      <c r="W68" s="3144"/>
      <c r="X68" s="3144"/>
      <c r="Y68" s="3144"/>
      <c r="Z68" s="3144"/>
      <c r="AA68" s="3149">
        <f>SUM(AA61:AA67)</f>
        <v>3.4200000000000004</v>
      </c>
      <c r="AB68" s="3145">
        <f>SUM(AB61:AB67)</f>
        <v>0.1209732</v>
      </c>
      <c r="AC68" s="3148">
        <f>SUM(AC61:AC67)</f>
        <v>0.3024</v>
      </c>
      <c r="AE68" s="3152"/>
      <c r="AF68" s="3143" t="s">
        <v>604</v>
      </c>
      <c r="AG68" s="3144"/>
      <c r="AH68" s="3144"/>
      <c r="AI68" s="3144"/>
      <c r="AJ68" s="3144"/>
      <c r="AK68" s="3149">
        <f>SUM(AK61:AK67)</f>
        <v>0.38069999999999998</v>
      </c>
      <c r="AL68" s="3145">
        <f>SUM(AL61:AL67)</f>
        <v>3.8177999999999997E-3</v>
      </c>
      <c r="AM68" s="3148">
        <f>SUM(AM61:AM67)</f>
        <v>9.5999999999999992E-3</v>
      </c>
      <c r="AP68" s="317"/>
      <c r="AS68" s="25"/>
      <c r="AT68" s="5" t="s">
        <v>1955</v>
      </c>
      <c r="AU68" s="5"/>
      <c r="AV68" s="5"/>
      <c r="AW68" s="5"/>
      <c r="AX68" s="28"/>
      <c r="AZ68" s="39" t="s">
        <v>254</v>
      </c>
      <c r="BA68" s="29"/>
      <c r="BB68" s="19"/>
      <c r="BC68" s="19"/>
      <c r="BD68" s="19"/>
      <c r="BE68" s="19"/>
      <c r="BF68" s="19"/>
      <c r="BG68" s="19"/>
      <c r="BH68" s="19"/>
      <c r="BI68" s="19"/>
      <c r="BJ68" s="19"/>
      <c r="BK68" s="19"/>
      <c r="CY68" s="317"/>
      <c r="DC68" s="216">
        <v>1</v>
      </c>
    </row>
    <row r="69" spans="1:107" ht="24" customHeight="1" thickBot="1">
      <c r="B69" s="3220" t="s">
        <v>43</v>
      </c>
      <c r="C69" s="3298" t="s">
        <v>1269</v>
      </c>
      <c r="D69" s="3350" t="s">
        <v>66</v>
      </c>
      <c r="E69" s="212"/>
      <c r="F69" s="3296"/>
      <c r="G69" s="3296"/>
      <c r="H69" s="3297" t="s">
        <v>28</v>
      </c>
      <c r="J69" s="3229" t="s">
        <v>43</v>
      </c>
      <c r="K69" s="3298" t="s">
        <v>1269</v>
      </c>
      <c r="L69" s="3350" t="s">
        <v>66</v>
      </c>
      <c r="M69" s="212"/>
      <c r="N69" s="3296"/>
      <c r="O69" s="3296"/>
      <c r="P69" s="3297" t="s">
        <v>28</v>
      </c>
      <c r="T69" s="317"/>
      <c r="AP69" s="317"/>
      <c r="AS69" s="25"/>
      <c r="AT69" s="5" t="s">
        <v>1956</v>
      </c>
      <c r="AU69" s="5"/>
      <c r="AV69" s="5"/>
      <c r="AW69" s="5"/>
      <c r="AX69" s="28"/>
      <c r="AZ69" s="39"/>
      <c r="BA69" s="29"/>
      <c r="BB69" s="19"/>
      <c r="BC69" s="19"/>
      <c r="BD69" s="19"/>
      <c r="BE69" s="19"/>
      <c r="BF69" s="19"/>
      <c r="BG69" s="19"/>
      <c r="BH69" s="19"/>
      <c r="BI69" s="19"/>
      <c r="BJ69" s="19"/>
      <c r="BK69" s="19"/>
      <c r="CY69" s="317"/>
      <c r="DC69" s="216">
        <v>1</v>
      </c>
    </row>
    <row r="70" spans="1:107" s="212" customFormat="1" ht="24" customHeight="1" thickBot="1">
      <c r="A70" s="317"/>
      <c r="B70" s="3221" t="s">
        <v>43</v>
      </c>
      <c r="C70" s="292">
        <f ca="1">CELL("largeur",C70)</f>
        <v>13</v>
      </c>
      <c r="D70" s="292">
        <f t="shared" ref="D70:H70" ca="1" si="54">CELL("largeur",D70)</f>
        <v>11</v>
      </c>
      <c r="E70" s="292">
        <f t="shared" ca="1" si="54"/>
        <v>11</v>
      </c>
      <c r="F70" s="292">
        <f t="shared" ca="1" si="54"/>
        <v>11</v>
      </c>
      <c r="G70" s="292">
        <f t="shared" ca="1" si="54"/>
        <v>12</v>
      </c>
      <c r="H70" s="293">
        <f t="shared" ca="1" si="54"/>
        <v>40</v>
      </c>
      <c r="I70" s="317"/>
      <c r="J70" s="3230" t="s">
        <v>43</v>
      </c>
      <c r="K70" s="292">
        <f ca="1">CELL("largeur",K70)</f>
        <v>13</v>
      </c>
      <c r="L70" s="292">
        <f t="shared" ref="L70:P70" ca="1" si="55">CELL("largeur",L70)</f>
        <v>11</v>
      </c>
      <c r="M70" s="292">
        <f t="shared" ca="1" si="55"/>
        <v>11</v>
      </c>
      <c r="N70" s="292">
        <f t="shared" ca="1" si="55"/>
        <v>11</v>
      </c>
      <c r="O70" s="292">
        <f t="shared" ca="1" si="55"/>
        <v>12</v>
      </c>
      <c r="P70" s="293">
        <f t="shared" ca="1" si="55"/>
        <v>40</v>
      </c>
      <c r="Q70" s="317"/>
      <c r="R70" s="317"/>
      <c r="S70" s="142"/>
      <c r="T70" s="317"/>
      <c r="U70" s="3893" t="str">
        <f>E134</f>
        <v>5 BRANDY EGG NOGG</v>
      </c>
      <c r="V70" s="3894"/>
      <c r="W70" s="3897" t="str">
        <f>C134</f>
        <v>AVEC ALCOOL</v>
      </c>
      <c r="X70" s="3897"/>
      <c r="Y70" s="3153"/>
      <c r="Z70" s="3153"/>
      <c r="AA70" s="3140"/>
      <c r="AB70" s="3140"/>
      <c r="AC70" s="3141" t="s">
        <v>5402</v>
      </c>
      <c r="AD70" s="317"/>
      <c r="AE70" s="3898" t="str">
        <f>M134</f>
        <v>10 HARVEY WALLBANGER</v>
      </c>
      <c r="AF70" s="3899"/>
      <c r="AG70" s="3902" t="str">
        <f>W70</f>
        <v>AVEC ALCOOL</v>
      </c>
      <c r="AH70" s="3902"/>
      <c r="AI70" s="3153"/>
      <c r="AJ70" s="3153"/>
      <c r="AK70" s="3140"/>
      <c r="AL70" s="3140"/>
      <c r="AM70" s="3141" t="s">
        <v>5402</v>
      </c>
      <c r="AN70" s="317"/>
      <c r="AO70" s="317"/>
      <c r="AP70" s="317"/>
      <c r="AQ70" s="317"/>
      <c r="AR70" s="317"/>
      <c r="AS70" s="25"/>
      <c r="AT70" s="5"/>
      <c r="AU70" s="5"/>
      <c r="AV70" s="5"/>
      <c r="AW70" s="5"/>
      <c r="AX70" s="28"/>
      <c r="AY70" s="317"/>
      <c r="AZ70" s="67" t="s">
        <v>262</v>
      </c>
      <c r="BA70" s="29"/>
      <c r="BB70" s="19"/>
      <c r="BC70" s="19"/>
      <c r="BD70" s="19"/>
      <c r="BE70" s="19"/>
      <c r="BF70" s="19"/>
      <c r="BG70" s="19"/>
      <c r="BH70" s="19"/>
      <c r="BI70" s="19"/>
      <c r="BJ70" s="19"/>
      <c r="BK70" s="19"/>
      <c r="BL70" s="317"/>
      <c r="BM70"/>
      <c r="BN70"/>
      <c r="BO70"/>
      <c r="BP70" s="317"/>
      <c r="BQ70" s="317"/>
      <c r="BR70" s="317"/>
      <c r="BS70" s="317"/>
      <c r="BT70" s="317"/>
      <c r="BU70" s="317"/>
      <c r="BV70" s="317"/>
      <c r="BW70" s="317"/>
      <c r="BX70" s="317"/>
      <c r="BY70" s="317"/>
      <c r="BZ70" s="317"/>
      <c r="CA70" s="317"/>
      <c r="CB70" s="317"/>
      <c r="CC70" s="317"/>
      <c r="CD70" s="317"/>
      <c r="CE70" s="317"/>
      <c r="CF70" s="317"/>
      <c r="CG70" s="317"/>
      <c r="CH70" s="317"/>
      <c r="CI70" s="317"/>
      <c r="CJ70" s="317"/>
      <c r="CK70" s="317"/>
      <c r="CL70" s="317"/>
      <c r="CM70" s="317"/>
      <c r="CN70" s="317"/>
      <c r="CO70" s="317"/>
      <c r="CP70" s="317"/>
      <c r="CQ70" s="317"/>
      <c r="CR70" s="317"/>
      <c r="CS70" s="317"/>
      <c r="CT70" s="317"/>
      <c r="CU70" s="317"/>
      <c r="CV70" s="317"/>
      <c r="CW70" s="317"/>
      <c r="CX70" s="317"/>
      <c r="CY70" s="317"/>
      <c r="DC70" s="216">
        <v>1</v>
      </c>
    </row>
    <row r="71" spans="1:107" s="212" customFormat="1" ht="24" customHeight="1" thickBot="1">
      <c r="A71" s="317"/>
      <c r="B71" s="3320" t="s">
        <v>43</v>
      </c>
      <c r="C71" s="317"/>
      <c r="D71" s="317"/>
      <c r="E71" s="317"/>
      <c r="F71" s="317"/>
      <c r="G71" s="317"/>
      <c r="H71" s="317"/>
      <c r="I71" s="317"/>
      <c r="J71" s="3320" t="s">
        <v>43</v>
      </c>
      <c r="K71" s="317"/>
      <c r="L71" s="317"/>
      <c r="M71" s="317"/>
      <c r="N71" s="317"/>
      <c r="O71" s="317"/>
      <c r="P71" s="317"/>
      <c r="Q71" s="317"/>
      <c r="R71" s="317"/>
      <c r="S71" s="317"/>
      <c r="T71" s="317"/>
      <c r="U71" s="3895"/>
      <c r="V71" s="3896"/>
      <c r="W71" s="3903" t="str">
        <f>C135</f>
        <v>LONG DRINK</v>
      </c>
      <c r="X71" s="3903"/>
      <c r="Y71" s="327"/>
      <c r="Z71" s="244" t="s">
        <v>5814</v>
      </c>
      <c r="AA71" s="250">
        <v>2</v>
      </c>
      <c r="AB71" s="3160" t="s">
        <v>5804</v>
      </c>
      <c r="AC71" s="331">
        <f>IFERROR(INDEX($BD$11:$CV$11, MATCH(AB71, $BD$10:$CV$10, 0)), 0) + IFERROR(INDEX($BD$16:$CV$16, MATCH(AB71, $BD$15:$CV$15, 0)), 0)</f>
        <v>0.12</v>
      </c>
      <c r="AD71" s="317"/>
      <c r="AE71" s="3900"/>
      <c r="AF71" s="3901"/>
      <c r="AG71" s="3904" t="str">
        <f>K135</f>
        <v>LONG DRINK</v>
      </c>
      <c r="AH71" s="3904"/>
      <c r="AI71" s="327"/>
      <c r="AJ71" s="244" t="s">
        <v>5814</v>
      </c>
      <c r="AK71" s="250">
        <v>20</v>
      </c>
      <c r="AL71" s="3160" t="s">
        <v>5804</v>
      </c>
      <c r="AM71" s="331">
        <f>IFERROR(INDEX($BD$11:$CV$11, MATCH(AL71, $BD$10:$CV$10, 0)), 0) + IFERROR(INDEX($BD$16:$CV$16, MATCH(AL71, $BD$15:$CV$15, 0)), 0)</f>
        <v>0.12</v>
      </c>
      <c r="AN71" s="317"/>
      <c r="AO71" s="317"/>
      <c r="AP71" s="317"/>
      <c r="AQ71" s="317"/>
      <c r="AR71" s="317"/>
      <c r="AS71" s="25"/>
      <c r="AT71" s="5" t="s">
        <v>1957</v>
      </c>
      <c r="AU71" s="5"/>
      <c r="AV71" s="5"/>
      <c r="AW71" s="5"/>
      <c r="AX71" s="28"/>
      <c r="AY71" s="317"/>
      <c r="AZ71" s="67"/>
      <c r="BA71" s="29"/>
      <c r="BB71" s="19"/>
      <c r="BC71" s="19"/>
      <c r="BD71" s="19"/>
      <c r="BE71" s="19"/>
      <c r="BF71" s="19"/>
      <c r="BG71" s="19"/>
      <c r="BH71" s="19"/>
      <c r="BI71" s="19"/>
      <c r="BJ71" s="19"/>
      <c r="BK71" s="19"/>
      <c r="BL71" s="317"/>
      <c r="BM71"/>
      <c r="BN71"/>
      <c r="BO71"/>
      <c r="BP71" s="317"/>
      <c r="BQ71" s="317"/>
      <c r="BR71" s="317"/>
      <c r="BS71" s="317"/>
      <c r="BT71" s="317"/>
      <c r="BU71" s="317"/>
      <c r="BV71" s="317"/>
      <c r="BW71" s="317"/>
      <c r="BX71" s="317"/>
      <c r="BY71" s="317"/>
      <c r="BZ71" s="317"/>
      <c r="CA71" s="317"/>
      <c r="CB71" s="317"/>
      <c r="CC71" s="317"/>
      <c r="CD71" s="317"/>
      <c r="CE71" s="317"/>
      <c r="CF71" s="317"/>
      <c r="CG71" s="317"/>
      <c r="CH71" s="317"/>
      <c r="CI71" s="317"/>
      <c r="CJ71" s="317"/>
      <c r="CK71" s="317"/>
      <c r="CL71" s="317"/>
      <c r="CM71" s="317"/>
      <c r="CN71" s="317"/>
      <c r="CO71" s="317"/>
      <c r="CP71" s="317"/>
      <c r="CQ71" s="317"/>
      <c r="CR71" s="317"/>
      <c r="CS71" s="317"/>
      <c r="CT71" s="317"/>
      <c r="CU71" s="317"/>
      <c r="CV71" s="317"/>
      <c r="CW71" s="317"/>
      <c r="CX71" s="317"/>
      <c r="CY71" s="317"/>
      <c r="DC71" s="216">
        <v>1</v>
      </c>
    </row>
    <row r="72" spans="1:107" s="212" customFormat="1" ht="24" customHeight="1">
      <c r="A72" s="317"/>
      <c r="B72" s="176" t="s">
        <v>43</v>
      </c>
      <c r="C72" s="3815" t="s">
        <v>1046</v>
      </c>
      <c r="D72" s="3815"/>
      <c r="E72" s="3883" t="s">
        <v>5471</v>
      </c>
      <c r="F72" s="3883"/>
      <c r="G72" s="3883"/>
      <c r="H72" s="3884"/>
      <c r="I72" s="317"/>
      <c r="J72" s="176" t="s">
        <v>43</v>
      </c>
      <c r="K72" s="3815" t="s">
        <v>1046</v>
      </c>
      <c r="L72" s="3815"/>
      <c r="M72" s="3887" t="s">
        <v>5472</v>
      </c>
      <c r="N72" s="3887"/>
      <c r="O72" s="3887"/>
      <c r="P72" s="3888"/>
      <c r="Q72" s="317"/>
      <c r="R72" s="317"/>
      <c r="S72" s="308" t="s">
        <v>1294</v>
      </c>
      <c r="T72" s="317"/>
      <c r="U72" s="3891" t="s">
        <v>837</v>
      </c>
      <c r="V72" s="3892"/>
      <c r="W72" s="3892"/>
      <c r="X72" s="3892"/>
      <c r="Y72" s="327"/>
      <c r="Z72" s="245" t="str">
        <f>"Volume "&amp; AB71</f>
        <v>Volume Trembler(s)</v>
      </c>
      <c r="AA72" s="252">
        <v>150</v>
      </c>
      <c r="AB72" s="2834" t="s">
        <v>79</v>
      </c>
      <c r="AC72" s="331">
        <f>IFERROR(INDEX(BD11:CV11, MATCH(AB72, BD10:CV10, 0)) * AA72, 0) + IFERROR(INDEX(BD16:CV16, MATCH(AB72, BD15:CV15, 0)) * AA72, 0)</f>
        <v>0.15</v>
      </c>
      <c r="AD72" s="317"/>
      <c r="AE72" s="3891" t="s">
        <v>837</v>
      </c>
      <c r="AF72" s="3892"/>
      <c r="AG72" s="3892"/>
      <c r="AH72" s="3892"/>
      <c r="AI72" s="327"/>
      <c r="AJ72" s="245" t="str">
        <f>"Volume "&amp; AL71</f>
        <v>Volume Trembler(s)</v>
      </c>
      <c r="AK72" s="252">
        <v>150</v>
      </c>
      <c r="AL72" s="2834" t="s">
        <v>79</v>
      </c>
      <c r="AM72" s="331">
        <f>IFERROR(INDEX(BD11:CV11, MATCH(AL72, BD10:CV10, 0)) * AK72, 0) + IFERROR(INDEX(BD16:CV16, MATCH(AL72, BD15:CV15, 0)) * AK72, 0)</f>
        <v>0.15</v>
      </c>
      <c r="AN72" s="317"/>
      <c r="AO72" s="317"/>
      <c r="AP72" s="317"/>
      <c r="AQ72" s="317"/>
      <c r="AR72" s="317"/>
      <c r="AS72" s="25"/>
      <c r="AT72" s="5" t="s">
        <v>1958</v>
      </c>
      <c r="AU72" s="5"/>
      <c r="AV72" s="5"/>
      <c r="AW72" s="5"/>
      <c r="AX72" s="28"/>
      <c r="AY72" s="317"/>
      <c r="AZ72" s="3126" t="s">
        <v>267</v>
      </c>
      <c r="BA72" s="29"/>
      <c r="BB72" s="19"/>
      <c r="BC72" s="19"/>
      <c r="BD72" s="19"/>
      <c r="BE72" s="19"/>
      <c r="BF72" s="19"/>
      <c r="BG72" s="19"/>
      <c r="BH72" s="19"/>
      <c r="BI72" s="19"/>
      <c r="BJ72" s="19"/>
      <c r="BK72" s="19"/>
      <c r="BL72" s="317"/>
      <c r="BM72"/>
      <c r="BN72"/>
      <c r="BO72"/>
      <c r="BP72" s="317"/>
      <c r="BQ72" s="317"/>
      <c r="BR72" s="317"/>
      <c r="BS72" s="317"/>
      <c r="BT72" s="317"/>
      <c r="BU72" s="317"/>
      <c r="BV72" s="317"/>
      <c r="BW72" s="317"/>
      <c r="BX72" s="317"/>
      <c r="BY72" s="317"/>
      <c r="BZ72" s="317"/>
      <c r="CA72" s="317"/>
      <c r="CB72" s="317"/>
      <c r="CC72" s="317"/>
      <c r="CD72" s="317"/>
      <c r="CE72" s="317"/>
      <c r="CF72" s="317"/>
      <c r="CG72" s="317"/>
      <c r="CH72" s="317"/>
      <c r="CI72" s="317"/>
      <c r="CJ72" s="317"/>
      <c r="CK72" s="317"/>
      <c r="CL72" s="317"/>
      <c r="CM72" s="317"/>
      <c r="CN72" s="317"/>
      <c r="CO72" s="317"/>
      <c r="CP72" s="317"/>
      <c r="CQ72" s="317"/>
      <c r="CR72" s="317"/>
      <c r="CS72" s="317"/>
      <c r="CT72" s="317"/>
      <c r="CU72" s="317"/>
      <c r="CV72" s="317"/>
      <c r="CW72" s="317"/>
      <c r="CX72" s="317"/>
      <c r="CY72" s="317"/>
      <c r="DC72" s="216">
        <v>1</v>
      </c>
    </row>
    <row r="73" spans="1:107" s="212" customFormat="1" ht="24" customHeight="1">
      <c r="A73" s="317"/>
      <c r="B73" s="3241" t="s">
        <v>43</v>
      </c>
      <c r="C73" s="3691" t="s">
        <v>5360</v>
      </c>
      <c r="D73" s="3691"/>
      <c r="E73" s="3885"/>
      <c r="F73" s="3885"/>
      <c r="G73" s="3885"/>
      <c r="H73" s="3886"/>
      <c r="I73" s="317"/>
      <c r="J73" s="3250" t="s">
        <v>43</v>
      </c>
      <c r="K73" s="3691" t="s">
        <v>5360</v>
      </c>
      <c r="L73" s="3691"/>
      <c r="M73" s="3889"/>
      <c r="N73" s="3889"/>
      <c r="O73" s="3889"/>
      <c r="P73" s="3890"/>
      <c r="Q73" s="317"/>
      <c r="R73" s="317"/>
      <c r="S73" s="309" t="s">
        <v>1295</v>
      </c>
      <c r="T73" s="317"/>
      <c r="U73" s="3891"/>
      <c r="V73" s="3892"/>
      <c r="W73" s="3892"/>
      <c r="X73" s="3892"/>
      <c r="Y73" s="3325" t="s">
        <v>1028</v>
      </c>
      <c r="Z73" s="500">
        <f>IFERROR(INDEX(BD11:CS11,MATCH(F137,BD10:CS10,0))*E137,0)+IFERROR(INDEX(BD16:CS16,MATCH(F137,BD15:CS15,0))*E137,0)</f>
        <v>0.12</v>
      </c>
      <c r="AA73" s="3369">
        <f>AC72*AA71</f>
        <v>0.3</v>
      </c>
      <c r="AB73" s="302">
        <f>IFERROR(AA73/Z73,0)</f>
        <v>2.5</v>
      </c>
      <c r="AC73" s="545"/>
      <c r="AD73" s="317"/>
      <c r="AE73" s="3891"/>
      <c r="AF73" s="3892"/>
      <c r="AG73" s="3892"/>
      <c r="AH73" s="3892"/>
      <c r="AI73" s="3325" t="s">
        <v>1028</v>
      </c>
      <c r="AJ73" s="500">
        <f>IFERROR(INDEX(BD11:CS11,MATCH(N137,BD10:CS10,0))*M137,0)+IFERROR(INDEX(BD16:CS16,MATCH(N137,BD15:CS15,0))*M137,0)</f>
        <v>0.12</v>
      </c>
      <c r="AK73" s="3369">
        <f>AM72*AK71</f>
        <v>3</v>
      </c>
      <c r="AL73" s="302">
        <f>IFERROR(AK73/AJ73,0)</f>
        <v>25</v>
      </c>
      <c r="AM73" s="545"/>
      <c r="AN73" s="317"/>
      <c r="AO73" s="317"/>
      <c r="AP73" s="317"/>
      <c r="AQ73" s="317"/>
      <c r="AR73" s="317"/>
      <c r="AS73" s="25"/>
      <c r="AT73" s="5"/>
      <c r="AU73" s="5"/>
      <c r="AV73" s="5"/>
      <c r="AW73" s="5"/>
      <c r="AX73" s="28"/>
      <c r="AY73" s="317"/>
      <c r="AZ73" s="39"/>
      <c r="BA73" s="61" t="s">
        <v>274</v>
      </c>
      <c r="BB73" s="19"/>
      <c r="BC73" s="19"/>
      <c r="BD73" s="19"/>
      <c r="BE73" s="19"/>
      <c r="BF73" s="19"/>
      <c r="BG73" s="19"/>
      <c r="BH73" s="19"/>
      <c r="BI73" s="19"/>
      <c r="BJ73" s="19"/>
      <c r="BK73" s="19"/>
      <c r="BL73" s="317"/>
      <c r="BM73"/>
      <c r="BN73"/>
      <c r="BO73"/>
      <c r="BP73" s="317"/>
      <c r="BQ73" s="317"/>
      <c r="BR73" s="317"/>
      <c r="BS73" s="317"/>
      <c r="BT73" s="317"/>
      <c r="BU73" s="317"/>
      <c r="BV73" s="317"/>
      <c r="BW73" s="317"/>
      <c r="BX73" s="317"/>
      <c r="BY73" s="317"/>
      <c r="BZ73" s="317"/>
      <c r="CA73" s="317"/>
      <c r="CB73" s="317"/>
      <c r="CC73" s="317"/>
      <c r="CD73" s="317"/>
      <c r="CE73" s="317"/>
      <c r="CF73" s="317"/>
      <c r="CG73" s="317"/>
      <c r="CH73" s="317"/>
      <c r="CI73" s="317"/>
      <c r="CJ73" s="317"/>
      <c r="CK73" s="317"/>
      <c r="CL73" s="317"/>
      <c r="CM73" s="317"/>
      <c r="CN73" s="317"/>
      <c r="CO73" s="317"/>
      <c r="CP73" s="317"/>
      <c r="CQ73" s="317"/>
      <c r="CR73" s="317"/>
      <c r="CS73" s="317"/>
      <c r="CT73" s="317"/>
      <c r="CU73" s="317"/>
      <c r="CV73" s="317"/>
      <c r="CW73" s="317"/>
      <c r="CX73" s="317"/>
      <c r="CY73" s="317"/>
      <c r="DC73" s="216">
        <v>1</v>
      </c>
    </row>
    <row r="74" spans="1:107" s="212" customFormat="1" ht="24" customHeight="1">
      <c r="A74" s="317"/>
      <c r="B74" s="3241" t="s">
        <v>43</v>
      </c>
      <c r="C74" s="3813" t="s">
        <v>5466</v>
      </c>
      <c r="D74" s="3813"/>
      <c r="E74" s="321" t="s">
        <v>827</v>
      </c>
      <c r="F74" s="3109" t="s">
        <v>5361</v>
      </c>
      <c r="G74" s="322"/>
      <c r="H74" s="323"/>
      <c r="I74" s="317"/>
      <c r="J74" s="3250" t="s">
        <v>43</v>
      </c>
      <c r="K74" s="3813" t="s">
        <v>5466</v>
      </c>
      <c r="L74" s="3813"/>
      <c r="M74" s="321" t="s">
        <v>827</v>
      </c>
      <c r="N74" s="3109" t="s">
        <v>5361</v>
      </c>
      <c r="O74" s="322"/>
      <c r="P74" s="323"/>
      <c r="Q74" s="317"/>
      <c r="R74" s="317"/>
      <c r="S74" s="3283" t="s">
        <v>5363</v>
      </c>
      <c r="T74" s="317"/>
      <c r="U74" s="3891"/>
      <c r="V74" s="3892"/>
      <c r="W74" s="3892"/>
      <c r="X74" s="3892"/>
      <c r="Y74" s="3324">
        <f>IFERROR(ROUND(AA83/AC83/100,2),0)</f>
        <v>0.34</v>
      </c>
      <c r="Z74" s="3323" t="str">
        <f>IF(AC83&gt;=AA73,"","compléter avec")</f>
        <v>compléter avec</v>
      </c>
      <c r="AA74" s="3327" t="str">
        <f>IF(AC83&gt;AA73,"",ROUND((AA73-AC83)*1000,1)&amp;" ml")</f>
        <v>290.4 ml</v>
      </c>
      <c r="AB74" s="3328" t="str">
        <f>IF(AC83&gt;AA73,"",ROUND((AA73-AC83)*100,2)&amp;" cl")</f>
        <v>29.04 cl</v>
      </c>
      <c r="AC74" s="3326" t="str">
        <f>IF(AC83&gt;AA73,"",ROUND(AA73-AC83,3)&amp;" L")</f>
        <v>0.29 L</v>
      </c>
      <c r="AD74" s="317"/>
      <c r="AE74" s="3891"/>
      <c r="AF74" s="3892"/>
      <c r="AG74" s="3892"/>
      <c r="AH74" s="3892"/>
      <c r="AI74" s="3324">
        <f>IFERROR(ROUND(AK83/AM83/100,2),0)</f>
        <v>0.15</v>
      </c>
      <c r="AJ74" s="500"/>
      <c r="AL74" s="302"/>
      <c r="AM74" s="545"/>
      <c r="AN74" s="317"/>
      <c r="AO74" s="317"/>
      <c r="AP74" s="317"/>
      <c r="AQ74" s="317"/>
      <c r="AR74" s="317"/>
      <c r="AS74" s="456"/>
      <c r="AT74" s="457"/>
      <c r="AU74" s="457"/>
      <c r="AV74" s="457"/>
      <c r="AW74" s="457"/>
      <c r="AX74" s="458"/>
      <c r="AY74" s="317"/>
      <c r="AZ74" s="39"/>
      <c r="BA74" s="61"/>
      <c r="BB74" s="19"/>
      <c r="BC74" s="19"/>
      <c r="BD74" s="19"/>
      <c r="BE74" s="19"/>
      <c r="BF74" s="19"/>
      <c r="BG74" s="19"/>
      <c r="BH74" s="19"/>
      <c r="BI74" s="19"/>
      <c r="BJ74" s="19"/>
      <c r="BK74" s="19"/>
      <c r="BL74" s="317"/>
      <c r="BM74"/>
      <c r="BN74"/>
      <c r="BO74"/>
      <c r="BP74" s="317"/>
      <c r="BQ74" s="317"/>
      <c r="BR74" s="317"/>
      <c r="BS74" s="317"/>
      <c r="BT74" s="317"/>
      <c r="BU74" s="317"/>
      <c r="BV74" s="317"/>
      <c r="BW74" s="317"/>
      <c r="BX74" s="317"/>
      <c r="BY74" s="317"/>
      <c r="BZ74" s="317"/>
      <c r="CA74" s="317"/>
      <c r="CB74" s="317"/>
      <c r="CC74" s="317"/>
      <c r="CD74" s="317"/>
      <c r="CE74" s="317"/>
      <c r="CF74" s="317"/>
      <c r="CG74" s="317"/>
      <c r="CH74" s="317"/>
      <c r="CI74" s="317"/>
      <c r="CJ74" s="317"/>
      <c r="CK74" s="317"/>
      <c r="CL74" s="317"/>
      <c r="CM74" s="317"/>
      <c r="CN74" s="317"/>
      <c r="CO74" s="317"/>
      <c r="CP74" s="317"/>
      <c r="CQ74" s="317"/>
      <c r="CR74" s="317"/>
      <c r="CS74" s="317"/>
      <c r="CT74" s="317"/>
      <c r="CU74" s="317"/>
      <c r="CV74" s="317"/>
      <c r="CW74" s="317"/>
      <c r="CX74" s="317"/>
      <c r="CY74" s="317"/>
      <c r="DC74" s="216">
        <v>1</v>
      </c>
    </row>
    <row r="75" spans="1:107" s="212" customFormat="1" ht="24" customHeight="1">
      <c r="A75" s="317"/>
      <c r="B75" s="3241" t="s">
        <v>43</v>
      </c>
      <c r="C75" s="3093">
        <v>1</v>
      </c>
      <c r="D75" s="499" t="s">
        <v>750</v>
      </c>
      <c r="E75" s="3094">
        <v>120</v>
      </c>
      <c r="F75" s="2834" t="s">
        <v>79</v>
      </c>
      <c r="G75" s="218" t="s">
        <v>5813</v>
      </c>
      <c r="H75" s="3136"/>
      <c r="I75" s="317"/>
      <c r="J75" s="3250" t="s">
        <v>43</v>
      </c>
      <c r="K75" s="3093">
        <v>1</v>
      </c>
      <c r="L75" s="3160" t="s">
        <v>5804</v>
      </c>
      <c r="M75" s="3094">
        <v>120</v>
      </c>
      <c r="N75" s="2834" t="s">
        <v>79</v>
      </c>
      <c r="O75" s="218" t="s">
        <v>5813</v>
      </c>
      <c r="P75" s="3136"/>
      <c r="Q75" s="317"/>
      <c r="R75" s="317"/>
      <c r="S75" s="2832" t="s">
        <v>69</v>
      </c>
      <c r="T75" s="317"/>
      <c r="U75" s="3158" t="s">
        <v>1297</v>
      </c>
      <c r="V75" s="3142" t="s">
        <v>1886</v>
      </c>
      <c r="W75" s="3142"/>
      <c r="X75" s="3142"/>
      <c r="Y75" s="3142"/>
      <c r="Z75" s="3142" t="s">
        <v>1281</v>
      </c>
      <c r="AA75" s="3147" t="s">
        <v>1028</v>
      </c>
      <c r="AB75" s="3150" t="s">
        <v>5748</v>
      </c>
      <c r="AC75" s="3176" t="s">
        <v>5749</v>
      </c>
      <c r="AD75" s="317"/>
      <c r="AE75" s="3158" t="s">
        <v>1297</v>
      </c>
      <c r="AF75" s="3142" t="s">
        <v>1886</v>
      </c>
      <c r="AG75" s="3142"/>
      <c r="AH75" s="3142"/>
      <c r="AI75" s="3142"/>
      <c r="AJ75" s="3142" t="s">
        <v>1281</v>
      </c>
      <c r="AK75" s="3147" t="s">
        <v>1028</v>
      </c>
      <c r="AL75" s="3150" t="s">
        <v>5748</v>
      </c>
      <c r="AM75" s="3176" t="s">
        <v>5749</v>
      </c>
      <c r="AN75" s="317"/>
      <c r="AO75" s="317"/>
      <c r="AP75" s="317"/>
      <c r="AQ75" s="317"/>
      <c r="AR75" s="317"/>
      <c r="AS75" s="406"/>
      <c r="AT75" s="407"/>
      <c r="AU75" s="407"/>
      <c r="AV75" s="407"/>
      <c r="AW75"/>
      <c r="AX75" s="100"/>
      <c r="AY75" s="317"/>
      <c r="AZ75" s="3126" t="s">
        <v>278</v>
      </c>
      <c r="BA75" s="29"/>
      <c r="BB75" s="19"/>
      <c r="BC75" s="19"/>
      <c r="BD75" s="19"/>
      <c r="BE75" s="19"/>
      <c r="BF75" s="19"/>
      <c r="BG75" s="19"/>
      <c r="BH75" s="19"/>
      <c r="BI75" s="19"/>
      <c r="BJ75" s="19"/>
      <c r="BK75" s="19"/>
      <c r="BL75" s="317"/>
      <c r="BM75"/>
      <c r="BN75"/>
      <c r="BO75"/>
      <c r="BP75" s="317"/>
      <c r="BQ75" s="317"/>
      <c r="BR75" s="317"/>
      <c r="BS75" s="317"/>
      <c r="BT75" s="317"/>
      <c r="BU75" s="317"/>
      <c r="BV75" s="317"/>
      <c r="BW75" s="317"/>
      <c r="BX75" s="317"/>
      <c r="BY75" s="317"/>
      <c r="BZ75" s="317"/>
      <c r="CA75" s="317"/>
      <c r="CB75" s="317"/>
      <c r="CC75" s="317"/>
      <c r="CD75" s="317"/>
      <c r="CE75" s="317"/>
      <c r="CF75" s="317"/>
      <c r="CG75" s="317"/>
      <c r="CH75" s="317"/>
      <c r="CI75" s="317"/>
      <c r="CJ75" s="317"/>
      <c r="CK75" s="317"/>
      <c r="CL75" s="317"/>
      <c r="CM75" s="317"/>
      <c r="CN75" s="317"/>
      <c r="CO75" s="317"/>
      <c r="CP75" s="317"/>
      <c r="CQ75" s="317"/>
      <c r="CR75" s="317"/>
      <c r="CS75" s="317"/>
      <c r="CT75" s="317"/>
      <c r="CU75" s="317"/>
      <c r="CV75" s="317"/>
      <c r="CW75" s="317"/>
      <c r="CX75" s="317"/>
      <c r="CY75" s="317"/>
      <c r="DC75" s="216">
        <v>1</v>
      </c>
    </row>
    <row r="76" spans="1:107" s="212" customFormat="1" ht="24" customHeight="1">
      <c r="A76" s="317"/>
      <c r="B76" s="3241" t="s">
        <v>43</v>
      </c>
      <c r="C76" s="504" t="s">
        <v>1882</v>
      </c>
      <c r="D76" s="352" t="s">
        <v>305</v>
      </c>
      <c r="E76" s="504" t="s">
        <v>1883</v>
      </c>
      <c r="F76" s="352" t="s">
        <v>305</v>
      </c>
      <c r="G76" s="3279" t="s">
        <v>1028</v>
      </c>
      <c r="H76" s="3281">
        <f>Y44</f>
        <v>0</v>
      </c>
      <c r="I76" s="317"/>
      <c r="J76" s="3250" t="s">
        <v>43</v>
      </c>
      <c r="K76" s="504" t="s">
        <v>1882</v>
      </c>
      <c r="L76" s="352" t="s">
        <v>305</v>
      </c>
      <c r="M76" s="504" t="s">
        <v>1883</v>
      </c>
      <c r="N76" s="352" t="s">
        <v>305</v>
      </c>
      <c r="O76" s="3312" t="s">
        <v>1028</v>
      </c>
      <c r="P76" s="3313">
        <f>AI44</f>
        <v>7.0000000000000007E-2</v>
      </c>
      <c r="Q76" s="317"/>
      <c r="R76" s="317"/>
      <c r="S76" s="2833" t="s">
        <v>377</v>
      </c>
      <c r="T76" s="317"/>
      <c r="U76" s="3187" t="str">
        <f t="shared" ref="U76:U82" si="56">H140</f>
        <v>sucre</v>
      </c>
      <c r="V76" s="3188">
        <f>IF(AC83=0,0,AC76/AC83)</f>
        <v>0.15625000000000003</v>
      </c>
      <c r="W76" s="3189" t="str">
        <f t="shared" ref="W76:W82" si="57">IF(AC76=0,0,IF(OR(D140="Kg",D140="g",D140="demi(s)",D140="quart(s)"),IF(ROUND(AC76,3)&gt;=1,ROUND(AC76,3)&amp;" Kg",ROUND(AC76*1000,0)&amp;" g"),IF(D140="demi(s)",ROUND(AC76*0.5,0)&amp;" demi(s)",IF(D140="quart(s)",ROUND(AC76*0.25,0)&amp;" quart(s)",IF(ROUND(AC76,3)&gt;=1,ROUND(AC76,3)&amp;" L",ROUND(AC76*100,0)&amp;" cl")))))</f>
        <v>0 cl</v>
      </c>
      <c r="X76" s="3190">
        <f>C140*AB13</f>
        <v>2.5</v>
      </c>
      <c r="Y76" s="3191" t="str">
        <f t="shared" ref="Y76:Z82" si="58">D140</f>
        <v>cuil.Café(s)</v>
      </c>
      <c r="Z76" s="3192">
        <f t="shared" si="58"/>
        <v>0</v>
      </c>
      <c r="AA76" s="3363">
        <f t="shared" ref="AA76:AA82" si="59">AC76*F140</f>
        <v>0</v>
      </c>
      <c r="AB76" s="3334">
        <f>IFERROR(INDEX(BD11:CV11, MATCH(D140, BD10:CV10, 0)) * C140*G140*Z73, 0) + IFERROR(INDEX(BD16:CV16, MATCH(D140, BD15:CV15, 0)) * C140*G140*Z73, 0)</f>
        <v>5.9159999999999996E-4</v>
      </c>
      <c r="AC76" s="3335">
        <f>ROUND(AB76 * AB73, IF(AB76 *AB73&gt;= 0.0001, 4, 6))</f>
        <v>1.5E-3</v>
      </c>
      <c r="AD76" s="317"/>
      <c r="AE76" s="3195" t="str">
        <f t="shared" ref="AE76:AE82" si="60">P140</f>
        <v>vodka</v>
      </c>
      <c r="AF76" s="3199">
        <f>IF(AM83=0,0,AM76/AM83)</f>
        <v>0.38035499799813155</v>
      </c>
      <c r="AG76" s="3200" t="str">
        <f t="shared" ref="AG76:AG82" si="61">IF(AM76=0,0,IF(OR(L140="Kg",N140="g",L140="demi(s)",L140="quart(s)"),IF(ROUND(AM76,3)&gt;=1,ROUND(AM76,3)&amp;" Kg",ROUND(AM76*1000,0)&amp;" g"),IF(L140="demi(s)",ROUND(AM76*0.5,0)&amp;" demi(s)",IF(L140="quart(s)",ROUND(AM76*0.25,0)&amp;" quart(s)",IF(ROUND(AM76,3)&gt;=1,ROUND(AM76,3)&amp;" L",ROUND(AM76*100,0)&amp;" cl")))))</f>
        <v>1.14 L</v>
      </c>
      <c r="AH76" s="3196">
        <f>K140*AL13</f>
        <v>10</v>
      </c>
      <c r="AI76" s="3197" t="str">
        <f t="shared" ref="AI76:AJ82" si="62">L140</f>
        <v>/10</v>
      </c>
      <c r="AJ76" s="3198">
        <f t="shared" si="62"/>
        <v>0</v>
      </c>
      <c r="AK76" s="3364">
        <f t="shared" ref="AK76:AK82" si="63">AM76*N140</f>
        <v>45.599999999999994</v>
      </c>
      <c r="AL76" s="3338">
        <f>IFERROR(INDEX(BD11:CV11, MATCH(L140, BD10:CV10, 0)) * K140*O140*AJ73, 0) + IFERROR(INDEX(BD16:CV16, MATCH(L140, BD15:CV15, 0)) * K140*O140*AJ73, 0)</f>
        <v>4.5600000000000002E-2</v>
      </c>
      <c r="AM76" s="3339">
        <f>ROUND(AL76 * AL73, IF(AL76 * AL73 &gt;= 0.0001, 4, 6))</f>
        <v>1.1399999999999999</v>
      </c>
      <c r="AN76" s="317"/>
      <c r="AO76" s="317"/>
      <c r="AP76" s="317"/>
      <c r="AQ76" s="317"/>
      <c r="AR76" s="317"/>
      <c r="AS76" s="3315" t="s">
        <v>733</v>
      </c>
      <c r="AT76" s="56"/>
      <c r="AU76" s="213"/>
      <c r="AV76" s="213"/>
      <c r="AW76"/>
      <c r="AX76" s="100"/>
      <c r="AY76" s="317"/>
      <c r="AZ76" s="3126"/>
      <c r="BA76" s="29"/>
      <c r="BB76" s="19"/>
      <c r="BC76" s="19"/>
      <c r="BD76" s="19"/>
      <c r="BE76" s="19"/>
      <c r="BF76" s="19"/>
      <c r="BG76" s="19"/>
      <c r="BH76" s="19"/>
      <c r="BI76" s="19"/>
      <c r="BJ76" s="19"/>
      <c r="BK76" s="19"/>
      <c r="BL76" s="317"/>
      <c r="BM76"/>
      <c r="BN76"/>
      <c r="BO76"/>
      <c r="BP76" s="317"/>
      <c r="BQ76" s="317"/>
      <c r="BR76" s="317"/>
      <c r="BS76" s="317"/>
      <c r="BT76" s="317"/>
      <c r="BU76" s="317"/>
      <c r="BV76" s="317"/>
      <c r="BW76" s="317"/>
      <c r="BX76" s="317"/>
      <c r="BY76" s="317"/>
      <c r="BZ76" s="317"/>
      <c r="CA76" s="317"/>
      <c r="CB76" s="317"/>
      <c r="CC76" s="317"/>
      <c r="CD76" s="317"/>
      <c r="CE76" s="317"/>
      <c r="CF76" s="317"/>
      <c r="CG76" s="317"/>
      <c r="CH76" s="317"/>
      <c r="CI76" s="317"/>
      <c r="CJ76" s="317"/>
      <c r="CK76" s="317"/>
      <c r="CL76" s="317"/>
      <c r="CM76" s="317"/>
      <c r="CN76" s="317"/>
      <c r="CO76" s="317"/>
      <c r="CP76" s="317"/>
      <c r="CQ76" s="317"/>
      <c r="CR76" s="317"/>
      <c r="CS76" s="317"/>
      <c r="CT76" s="317"/>
      <c r="CU76" s="317"/>
      <c r="CV76" s="317"/>
      <c r="CW76" s="317"/>
      <c r="CX76" s="317"/>
      <c r="CY76" s="317"/>
      <c r="DC76" s="216">
        <v>1</v>
      </c>
    </row>
    <row r="77" spans="1:107" s="212" customFormat="1" ht="24" customHeight="1">
      <c r="A77" s="317"/>
      <c r="B77" s="3241" t="s">
        <v>43</v>
      </c>
      <c r="C77" s="3282" t="s">
        <v>5362</v>
      </c>
      <c r="D77" s="3283" t="s">
        <v>5363</v>
      </c>
      <c r="E77" s="3282" t="s">
        <v>5364</v>
      </c>
      <c r="F77" s="3280" t="s">
        <v>5365</v>
      </c>
      <c r="G77" s="3280" t="s">
        <v>5366</v>
      </c>
      <c r="H77" s="3284" t="s">
        <v>1297</v>
      </c>
      <c r="I77" s="317"/>
      <c r="J77" s="3250" t="s">
        <v>43</v>
      </c>
      <c r="K77" s="3282" t="s">
        <v>5362</v>
      </c>
      <c r="L77" s="3283" t="s">
        <v>5363</v>
      </c>
      <c r="M77" s="3282" t="s">
        <v>5364</v>
      </c>
      <c r="N77" s="3280" t="s">
        <v>5365</v>
      </c>
      <c r="O77" s="3280" t="s">
        <v>5366</v>
      </c>
      <c r="P77" s="3284" t="s">
        <v>1297</v>
      </c>
      <c r="Q77" s="317"/>
      <c r="R77" s="317"/>
      <c r="S77" s="3092" t="s">
        <v>68</v>
      </c>
      <c r="T77" s="317"/>
      <c r="U77" s="3154" t="str">
        <f t="shared" si="56"/>
        <v>jaune d'œuf</v>
      </c>
      <c r="V77" s="3155">
        <f>IF(AC83=0,0,AC77/AC83)</f>
        <v>0</v>
      </c>
      <c r="W77" s="241">
        <f t="shared" si="57"/>
        <v>0</v>
      </c>
      <c r="X77" s="253">
        <f>C141*AB13</f>
        <v>2.5</v>
      </c>
      <c r="Y77" s="3159" t="str">
        <f t="shared" si="58"/>
        <v>jaune(s)</v>
      </c>
      <c r="Z77" s="339">
        <f t="shared" si="58"/>
        <v>0</v>
      </c>
      <c r="AA77" s="3356">
        <f t="shared" si="59"/>
        <v>0</v>
      </c>
      <c r="AB77" s="3336">
        <f>IFERROR(INDEX(BD11:CV11, MATCH(D141, BD10:CV10, 0)) * C141*G141*Z73, 0) + IFERROR(INDEX(BD16:CV16, MATCH(D141, BD15:CV15, 0)) * C141*G141*Z73, 0)</f>
        <v>0</v>
      </c>
      <c r="AC77" s="3337">
        <f>ROUND(AB77 * AB73, IF(AB77 *AB73&gt;= 0.0001, 4, 6))</f>
        <v>0</v>
      </c>
      <c r="AD77" s="317"/>
      <c r="AE77" s="3154" t="str">
        <f t="shared" si="60"/>
        <v>jus d'orange</v>
      </c>
      <c r="AF77" s="3155">
        <f>IF(AM83=0,0,AM77/AM83)</f>
        <v>0.61857733884959298</v>
      </c>
      <c r="AG77" s="241" t="str">
        <f t="shared" si="61"/>
        <v>1.854 L</v>
      </c>
      <c r="AH77" s="253">
        <f>K141*AL13</f>
        <v>15</v>
      </c>
      <c r="AI77" s="3159" t="str">
        <f t="shared" si="62"/>
        <v>/10</v>
      </c>
      <c r="AJ77" s="339">
        <f t="shared" si="62"/>
        <v>0</v>
      </c>
      <c r="AK77" s="3356">
        <f t="shared" si="63"/>
        <v>0</v>
      </c>
      <c r="AL77" s="3151">
        <f>IFERROR(INDEX(BD11:CV11, MATCH(L141, BD10:CV10, 0)) * K141*O141*AJ73, 0) + IFERROR(INDEX(BD16:CV16, MATCH(L141, BD15:CV15, 0)) * K141*O141*AJ73, 0)</f>
        <v>7.4160000000000004E-2</v>
      </c>
      <c r="AM77" s="3331">
        <f>ROUND(AL77 * AL73, IF(AL77 * AL73 &gt;= 0.0001, 4, 6))</f>
        <v>1.8540000000000001</v>
      </c>
      <c r="AN77" s="317"/>
      <c r="AO77" s="317"/>
      <c r="AP77" s="317"/>
      <c r="AQ77" s="317"/>
      <c r="AR77" s="317"/>
      <c r="AS77" s="3316" t="s">
        <v>1271</v>
      </c>
      <c r="AT77" s="133"/>
      <c r="AU77" s="133"/>
      <c r="AV77" s="133"/>
      <c r="AW77" s="133"/>
      <c r="AX77" s="462" t="s">
        <v>838</v>
      </c>
      <c r="AY77" s="317"/>
      <c r="AZ77" s="3126"/>
      <c r="BA77" s="29"/>
      <c r="BB77" s="19"/>
      <c r="BC77" s="19"/>
      <c r="BD77" s="19"/>
      <c r="BE77" s="19"/>
      <c r="BF77" s="19"/>
      <c r="BG77" s="19"/>
      <c r="BH77" s="19"/>
      <c r="BI77" s="19"/>
      <c r="BJ77" s="19"/>
      <c r="BK77" s="19"/>
      <c r="BL77" s="317"/>
      <c r="BM77"/>
      <c r="BN77"/>
      <c r="BO77"/>
      <c r="BP77" s="317"/>
      <c r="BQ77" s="317"/>
      <c r="BR77" s="317"/>
      <c r="BS77" s="317"/>
      <c r="BT77" s="317"/>
      <c r="BU77" s="317"/>
      <c r="BV77" s="317"/>
      <c r="BW77" s="317"/>
      <c r="BX77" s="317"/>
      <c r="BY77" s="317"/>
      <c r="BZ77" s="317"/>
      <c r="CA77" s="317"/>
      <c r="CB77" s="317"/>
      <c r="CC77" s="317"/>
      <c r="CD77" s="317"/>
      <c r="CE77" s="317"/>
      <c r="CF77" s="317"/>
      <c r="CG77" s="317"/>
      <c r="CH77" s="317"/>
      <c r="CI77" s="317"/>
      <c r="CJ77" s="317"/>
      <c r="CK77" s="317"/>
      <c r="CL77" s="317"/>
      <c r="CM77" s="317"/>
      <c r="CN77" s="317"/>
      <c r="CO77" s="317"/>
      <c r="CP77" s="317"/>
      <c r="CQ77" s="317"/>
      <c r="CR77" s="317"/>
      <c r="CS77" s="317"/>
      <c r="CT77" s="317"/>
      <c r="CU77" s="317"/>
      <c r="CV77" s="317"/>
      <c r="CW77" s="317"/>
      <c r="CX77" s="317"/>
      <c r="CY77" s="317"/>
      <c r="DC77" s="216">
        <v>1</v>
      </c>
    </row>
    <row r="78" spans="1:107" s="212" customFormat="1" ht="24" customHeight="1">
      <c r="A78" s="317"/>
      <c r="B78" s="187" t="str">
        <f t="shared" ref="B78:B84" si="64">IF(H78&lt;&gt;"","A","►")</f>
        <v>A</v>
      </c>
      <c r="C78" s="3098">
        <v>4</v>
      </c>
      <c r="D78" s="2834" t="s">
        <v>78</v>
      </c>
      <c r="E78" s="453"/>
      <c r="F78" s="3099"/>
      <c r="G78" s="3100">
        <v>1</v>
      </c>
      <c r="H78" s="3110" t="s">
        <v>5819</v>
      </c>
      <c r="I78" s="317"/>
      <c r="J78" s="187" t="str">
        <f t="shared" ref="J78:J84" si="65">IF(P78&lt;&gt;"","A","►")</f>
        <v>A</v>
      </c>
      <c r="K78" s="3098">
        <v>7</v>
      </c>
      <c r="L78" s="116" t="s">
        <v>68</v>
      </c>
      <c r="M78" s="453"/>
      <c r="N78" s="3099"/>
      <c r="O78" s="3100">
        <v>1.03</v>
      </c>
      <c r="P78" s="3110" t="s">
        <v>5442</v>
      </c>
      <c r="Q78" s="317"/>
      <c r="R78" s="317"/>
      <c r="S78" s="2834" t="s">
        <v>70</v>
      </c>
      <c r="T78" s="317"/>
      <c r="U78" s="3187" t="str">
        <f t="shared" si="56"/>
        <v>mesure de cognac</v>
      </c>
      <c r="V78" s="3188">
        <f>IF(AC83=0,0,AC78/AC83)</f>
        <v>0.84375</v>
      </c>
      <c r="W78" s="3193" t="str">
        <f t="shared" si="57"/>
        <v>1 cl</v>
      </c>
      <c r="X78" s="3190">
        <f>C142*AB13</f>
        <v>2.5</v>
      </c>
      <c r="Y78" s="3191" t="str">
        <f t="shared" si="58"/>
        <v>Once-OZ(s)</v>
      </c>
      <c r="Z78" s="3192">
        <f t="shared" si="58"/>
        <v>0</v>
      </c>
      <c r="AA78" s="3363">
        <f t="shared" si="59"/>
        <v>0.32399999999999995</v>
      </c>
      <c r="AB78" s="3334">
        <f>IFERROR(INDEX(BD11:CV11, MATCH(D142, BD10:CV10, 0)) * C142*G142*Z73, 0) + IFERROR(INDEX(BD16:CV16, MATCH(D142, BD15:CV15, 0)) * C142*G142*Z73, 0)</f>
        <v>3.2261999999999998E-3</v>
      </c>
      <c r="AC78" s="3335">
        <f>ROUND(AB78 * AB73, IF(AB78 *AB73&gt;= 0.0001, 4, 6))</f>
        <v>8.0999999999999996E-3</v>
      </c>
      <c r="AD78" s="317"/>
      <c r="AE78" s="3195" t="str">
        <f t="shared" si="60"/>
        <v>Galliano</v>
      </c>
      <c r="AF78" s="3199">
        <f>IF(AM83=0,0,AM78/AM83)</f>
        <v>1.0676631522754572E-3</v>
      </c>
      <c r="AG78" s="3200" t="str">
        <f t="shared" si="61"/>
        <v>0 cl</v>
      </c>
      <c r="AH78" s="3196">
        <f>K142*AL13</f>
        <v>2.5</v>
      </c>
      <c r="AI78" s="3197" t="str">
        <f t="shared" si="62"/>
        <v>Trait(s)</v>
      </c>
      <c r="AJ78" s="3198">
        <f t="shared" si="62"/>
        <v>0</v>
      </c>
      <c r="AK78" s="3364">
        <f t="shared" si="63"/>
        <v>9.6000000000000002E-2</v>
      </c>
      <c r="AL78" s="3338">
        <f>IFERROR(INDEX(BD11:CV11, MATCH(L142, BD10:CV10, 0)) * K142*O142*AJ73, 0) + IFERROR(INDEX(BD16:CV16, MATCH(L142, BD15:CV15, 0)) * K142*O142*AJ73, 0)</f>
        <v>1.2600000000000003E-4</v>
      </c>
      <c r="AM78" s="3339">
        <f>ROUND(AL78 * AL73, IF(AL78 * AL73 &gt;= 0.0001, 4, 6))</f>
        <v>3.2000000000000002E-3</v>
      </c>
      <c r="AN78" s="317"/>
      <c r="AO78" s="317"/>
      <c r="AP78" s="317"/>
      <c r="AQ78" s="317"/>
      <c r="AR78" s="317"/>
      <c r="AS78" s="3316" t="s">
        <v>1272</v>
      </c>
      <c r="AT78" s="133"/>
      <c r="AU78" s="133"/>
      <c r="AV78" s="133"/>
      <c r="AW78" s="133"/>
      <c r="AX78" s="565"/>
      <c r="AY78" s="317"/>
      <c r="AZ78" s="39" t="s">
        <v>286</v>
      </c>
      <c r="BA78" s="29"/>
      <c r="BB78" s="19"/>
      <c r="BC78" s="19"/>
      <c r="BD78" s="19"/>
      <c r="BE78" s="19"/>
      <c r="BF78" s="19"/>
      <c r="BG78" s="19"/>
      <c r="BH78" s="19"/>
      <c r="BI78" s="19"/>
      <c r="BJ78" s="19"/>
      <c r="BK78" s="19"/>
      <c r="BL78" s="317"/>
      <c r="BM78"/>
      <c r="BN78"/>
      <c r="BO78"/>
      <c r="BP78" s="317"/>
      <c r="BQ78" s="317"/>
      <c r="BR78" s="317"/>
      <c r="BS78" s="317"/>
      <c r="BT78" s="317"/>
      <c r="BU78" s="317"/>
      <c r="BV78" s="317"/>
      <c r="BW78" s="317"/>
      <c r="BX78" s="317"/>
      <c r="BY78" s="317"/>
      <c r="BZ78" s="317"/>
      <c r="CA78" s="317"/>
      <c r="CB78" s="317"/>
      <c r="CC78" s="317"/>
      <c r="CD78" s="317"/>
      <c r="CE78" s="317"/>
      <c r="CF78" s="317"/>
      <c r="CG78" s="317"/>
      <c r="CH78" s="317"/>
      <c r="CI78" s="317"/>
      <c r="CJ78" s="317"/>
      <c r="CK78" s="317"/>
      <c r="CL78" s="317"/>
      <c r="CM78" s="317"/>
      <c r="CN78" s="317"/>
      <c r="CO78" s="317"/>
      <c r="CP78" s="317"/>
      <c r="CQ78" s="317"/>
      <c r="CR78" s="317"/>
      <c r="CS78" s="317"/>
      <c r="CT78" s="317"/>
      <c r="CU78" s="317"/>
      <c r="CV78" s="317"/>
      <c r="CW78" s="317"/>
      <c r="CX78" s="317"/>
      <c r="CY78" s="317"/>
      <c r="DC78" s="216">
        <v>1</v>
      </c>
    </row>
    <row r="79" spans="1:107" s="212" customFormat="1" ht="24" customHeight="1">
      <c r="A79" s="317"/>
      <c r="B79" s="187" t="str">
        <f t="shared" si="64"/>
        <v>A</v>
      </c>
      <c r="C79" s="3098"/>
      <c r="D79" s="3102" t="s">
        <v>5376</v>
      </c>
      <c r="E79" s="453"/>
      <c r="F79" s="3099">
        <v>12</v>
      </c>
      <c r="G79" s="3100">
        <v>0.98</v>
      </c>
      <c r="H79" s="3110" t="s">
        <v>5375</v>
      </c>
      <c r="I79" s="317"/>
      <c r="J79" s="187" t="str">
        <f t="shared" si="65"/>
        <v>A</v>
      </c>
      <c r="K79" s="3098">
        <v>3</v>
      </c>
      <c r="L79" s="116" t="s">
        <v>68</v>
      </c>
      <c r="M79" s="453"/>
      <c r="N79" s="3099">
        <v>25</v>
      </c>
      <c r="O79" s="3100">
        <v>1</v>
      </c>
      <c r="P79" s="3111" t="s">
        <v>5446</v>
      </c>
      <c r="Q79" s="317"/>
      <c r="R79" s="317"/>
      <c r="S79" s="2834" t="s">
        <v>77</v>
      </c>
      <c r="T79" s="317"/>
      <c r="U79" s="3154" t="str">
        <f t="shared" si="56"/>
        <v>et le lait ?</v>
      </c>
      <c r="V79" s="3155">
        <f>IF(AC83=0,0,AC79/AC83)</f>
        <v>0</v>
      </c>
      <c r="W79" s="241">
        <f t="shared" si="57"/>
        <v>0</v>
      </c>
      <c r="X79" s="253">
        <f>C143*AB13</f>
        <v>0</v>
      </c>
      <c r="Y79" s="3159">
        <f t="shared" si="58"/>
        <v>0</v>
      </c>
      <c r="Z79" s="339">
        <f t="shared" si="58"/>
        <v>0</v>
      </c>
      <c r="AA79" s="3356">
        <f t="shared" si="59"/>
        <v>0</v>
      </c>
      <c r="AB79" s="3336">
        <f>IFERROR(INDEX(BD11:CV11, MATCH(D143, BD10:CV10, 0)) * C143*G143*Z73, 0) + IFERROR(INDEX(BD16:CV16, MATCH(D143, BD15:CV15, 0)) * C143*G143*Z73, 0)</f>
        <v>0</v>
      </c>
      <c r="AC79" s="3337">
        <f>ROUND(AB79 * AB73, IF(AB79 *AB73&gt;= 0.0001, 4, 6))</f>
        <v>0</v>
      </c>
      <c r="AD79" s="317"/>
      <c r="AE79" s="3154" t="str">
        <f t="shared" si="60"/>
        <v>zeste de citron</v>
      </c>
      <c r="AF79" s="3155">
        <f>IF(AM83=0,0,AM79/AM83)</f>
        <v>0</v>
      </c>
      <c r="AG79" s="241">
        <f t="shared" si="61"/>
        <v>0</v>
      </c>
      <c r="AH79" s="253">
        <f>K143*AL13</f>
        <v>2.5</v>
      </c>
      <c r="AI79" s="3159">
        <f t="shared" si="62"/>
        <v>0</v>
      </c>
      <c r="AJ79" s="339" t="str">
        <f t="shared" si="62"/>
        <v>zeste</v>
      </c>
      <c r="AK79" s="3356">
        <f t="shared" si="63"/>
        <v>0</v>
      </c>
      <c r="AL79" s="3151">
        <f>IFERROR(INDEX(BD11:CV11, MATCH(L143, BD10:CV10, 0)) * K143*O143*AJ73, 0) + IFERROR(INDEX(BD16:CV16, MATCH(L143, BD15:CV15, 0)) * K143*O143*AJ73, 0)</f>
        <v>0</v>
      </c>
      <c r="AM79" s="3331">
        <f>ROUND(AL79 * AL73, IF(AL79 * AL73 &gt;= 0.0001, 4, 6))</f>
        <v>0</v>
      </c>
      <c r="AN79" s="317"/>
      <c r="AO79" s="317"/>
      <c r="AP79" s="317"/>
      <c r="AQ79" s="317"/>
      <c r="AR79" s="317"/>
      <c r="AS79" s="3316" t="s">
        <v>1270</v>
      </c>
      <c r="AT79" s="133"/>
      <c r="AU79" s="133"/>
      <c r="AV79" s="133"/>
      <c r="AW79" s="133"/>
      <c r="AX79" s="565"/>
      <c r="AY79" s="317"/>
      <c r="AZ79" s="39" t="s">
        <v>290</v>
      </c>
      <c r="BA79" s="29"/>
      <c r="BB79" s="19"/>
      <c r="BC79" s="19"/>
      <c r="BD79" s="19"/>
      <c r="BE79" s="19"/>
      <c r="BF79" s="19"/>
      <c r="BG79" s="19"/>
      <c r="BH79" s="19"/>
      <c r="BI79" s="19"/>
      <c r="BJ79" s="19"/>
      <c r="BK79" s="19"/>
      <c r="BL79" s="317"/>
      <c r="BM79"/>
      <c r="BN79"/>
      <c r="BO79"/>
      <c r="BP79" s="317"/>
      <c r="BQ79" s="317"/>
      <c r="BR79" s="317"/>
      <c r="BS79" s="317"/>
      <c r="BT79" s="317"/>
      <c r="BU79" s="317"/>
      <c r="BV79" s="317"/>
      <c r="BW79" s="317"/>
      <c r="BX79" s="317"/>
      <c r="BY79" s="317"/>
      <c r="BZ79" s="317"/>
      <c r="CA79" s="317"/>
      <c r="CB79" s="317"/>
      <c r="CC79" s="317"/>
      <c r="CD79" s="317"/>
      <c r="CE79" s="317"/>
      <c r="CF79" s="317"/>
      <c r="CG79" s="317"/>
      <c r="CH79" s="317"/>
      <c r="CI79" s="317"/>
      <c r="CJ79" s="317"/>
      <c r="CK79" s="317"/>
      <c r="CL79" s="317"/>
      <c r="CM79" s="317"/>
      <c r="CN79" s="317"/>
      <c r="CO79" s="317"/>
      <c r="CP79" s="317"/>
      <c r="CQ79" s="317"/>
      <c r="CR79" s="317"/>
      <c r="CS79" s="317"/>
      <c r="CT79" s="317"/>
      <c r="CU79" s="317"/>
      <c r="CV79" s="317"/>
      <c r="CW79" s="317"/>
      <c r="CX79" s="317"/>
      <c r="CY79" s="317"/>
      <c r="DC79" s="216">
        <v>1</v>
      </c>
    </row>
    <row r="80" spans="1:107" s="212" customFormat="1" ht="24" customHeight="1">
      <c r="A80" s="317"/>
      <c r="B80" s="187" t="str">
        <f t="shared" si="64"/>
        <v>A</v>
      </c>
      <c r="C80" s="3101"/>
      <c r="D80" s="3102"/>
      <c r="E80" s="453"/>
      <c r="F80" s="3099"/>
      <c r="G80" s="3100"/>
      <c r="H80" s="3110" t="s">
        <v>5861</v>
      </c>
      <c r="I80" s="317"/>
      <c r="J80" s="187" t="str">
        <f t="shared" si="65"/>
        <v>A</v>
      </c>
      <c r="K80" s="3098">
        <v>1</v>
      </c>
      <c r="L80" s="300" t="s">
        <v>1280</v>
      </c>
      <c r="M80" s="453"/>
      <c r="N80" s="3099"/>
      <c r="O80" s="3100">
        <v>1</v>
      </c>
      <c r="P80" s="3110" t="s">
        <v>1274</v>
      </c>
      <c r="Q80" s="317"/>
      <c r="R80" s="317"/>
      <c r="S80" s="2834" t="s">
        <v>78</v>
      </c>
      <c r="T80" s="317"/>
      <c r="U80" s="3187">
        <f t="shared" si="56"/>
        <v>0</v>
      </c>
      <c r="V80" s="3188">
        <f>IF(AC83=0,0,AC80/AC83)</f>
        <v>0</v>
      </c>
      <c r="W80" s="3193">
        <f t="shared" si="57"/>
        <v>0</v>
      </c>
      <c r="X80" s="3190">
        <f>C144*AB13</f>
        <v>0</v>
      </c>
      <c r="Y80" s="3191">
        <f t="shared" si="58"/>
        <v>0</v>
      </c>
      <c r="Z80" s="3192">
        <f t="shared" si="58"/>
        <v>0</v>
      </c>
      <c r="AA80" s="3363">
        <f t="shared" si="59"/>
        <v>0</v>
      </c>
      <c r="AB80" s="3334">
        <f>IFERROR(INDEX(BD11:CV11, MATCH(D144, BD10:CV10, 0)) * C144*G144*Z73, 0) + IFERROR(INDEX(BD16:CV16, MATCH(D144, BD15:CV15, 0)) * C144*G144*Z73, 0)</f>
        <v>0</v>
      </c>
      <c r="AC80" s="3335">
        <f>ROUND(AB80 * AB73, IF(AB80 *AB73&gt;= 0.0001, 4, 6))</f>
        <v>0</v>
      </c>
      <c r="AD80" s="317"/>
      <c r="AE80" s="3195">
        <f t="shared" si="60"/>
        <v>0</v>
      </c>
      <c r="AF80" s="3199">
        <f>IF(AM83=0,0,AM80/AM83)</f>
        <v>0</v>
      </c>
      <c r="AG80" s="3200">
        <f t="shared" si="61"/>
        <v>0</v>
      </c>
      <c r="AH80" s="3196">
        <f>K144*AL13</f>
        <v>0</v>
      </c>
      <c r="AI80" s="3197">
        <f t="shared" si="62"/>
        <v>0</v>
      </c>
      <c r="AJ80" s="3198">
        <f t="shared" si="62"/>
        <v>0</v>
      </c>
      <c r="AK80" s="3364">
        <f t="shared" si="63"/>
        <v>0</v>
      </c>
      <c r="AL80" s="3338">
        <f>IFERROR(INDEX(BD11:CV11, MATCH(L144, BD10:CV10, 0)) * K144*O144*AJ73, 0) + IFERROR(INDEX(BD16:CV16, MATCH(L144, BD15:CV15, 0)) * K144*O144*AJ73, 0)</f>
        <v>0</v>
      </c>
      <c r="AM80" s="3339">
        <f>ROUND(AL80 * AL73, IF(AL80 * AL73 &gt;= 0.0001, 4, 6))</f>
        <v>0</v>
      </c>
      <c r="AN80" s="317"/>
      <c r="AO80" s="317"/>
      <c r="AP80" s="317"/>
      <c r="AQ80" s="317"/>
      <c r="AR80" s="317"/>
      <c r="AS80" s="3836" t="s">
        <v>830</v>
      </c>
      <c r="AT80" s="3837" t="s">
        <v>1104</v>
      </c>
      <c r="AU80" s="3837"/>
      <c r="AV80" s="3837"/>
      <c r="AW80" s="3837"/>
      <c r="AX80" s="3838"/>
      <c r="AY80" s="317"/>
      <c r="AZ80" s="39" t="s">
        <v>294</v>
      </c>
      <c r="BA80" s="29"/>
      <c r="BB80" s="19"/>
      <c r="BC80" s="19"/>
      <c r="BD80" s="19"/>
      <c r="BE80" s="19"/>
      <c r="BF80" s="19"/>
      <c r="BG80" s="19"/>
      <c r="BH80" s="19"/>
      <c r="BI80" s="19"/>
      <c r="BJ80" s="19"/>
      <c r="BK80" s="19"/>
      <c r="BL80" s="317"/>
      <c r="BM80"/>
      <c r="BN80"/>
      <c r="BO80"/>
      <c r="BP80" s="317"/>
      <c r="BQ80" s="317"/>
      <c r="BR80" s="317"/>
      <c r="BS80" s="317"/>
      <c r="BT80" s="317"/>
      <c r="BU80" s="317"/>
      <c r="BV80" s="317"/>
      <c r="BW80" s="317"/>
      <c r="BX80" s="317"/>
      <c r="BY80" s="317"/>
      <c r="BZ80" s="317"/>
      <c r="CA80" s="317"/>
      <c r="CB80" s="317"/>
      <c r="CC80" s="317"/>
      <c r="CD80" s="317"/>
      <c r="CE80" s="317"/>
      <c r="CF80" s="317"/>
      <c r="CG80" s="317"/>
      <c r="CH80" s="317"/>
      <c r="CI80" s="317"/>
      <c r="CJ80" s="317"/>
      <c r="CK80" s="317"/>
      <c r="CL80" s="317"/>
      <c r="CM80" s="317"/>
      <c r="CN80" s="317"/>
      <c r="CO80" s="317"/>
      <c r="CP80" s="317"/>
      <c r="CQ80" s="317"/>
      <c r="CR80" s="317"/>
      <c r="CS80" s="317"/>
      <c r="CT80" s="317"/>
      <c r="CU80" s="317"/>
      <c r="CV80" s="317"/>
      <c r="CW80" s="317"/>
      <c r="CX80" s="317"/>
      <c r="CY80" s="317"/>
      <c r="DC80" s="216">
        <v>1</v>
      </c>
    </row>
    <row r="81" spans="1:107" s="212" customFormat="1" ht="24" customHeight="1">
      <c r="A81" s="317"/>
      <c r="B81" s="187" t="str">
        <f t="shared" si="64"/>
        <v>►</v>
      </c>
      <c r="C81" s="3101"/>
      <c r="D81" s="3102"/>
      <c r="E81" s="453"/>
      <c r="F81" s="3099"/>
      <c r="G81" s="3100"/>
      <c r="H81" s="3112"/>
      <c r="I81" s="317"/>
      <c r="J81" s="187" t="str">
        <f t="shared" si="65"/>
        <v>►</v>
      </c>
      <c r="K81" s="3098"/>
      <c r="L81" s="3102"/>
      <c r="M81" s="453"/>
      <c r="N81" s="3099"/>
      <c r="O81" s="3100"/>
      <c r="P81" s="3110"/>
      <c r="Q81" s="317"/>
      <c r="R81" s="317"/>
      <c r="S81" s="2834" t="s">
        <v>79</v>
      </c>
      <c r="T81" s="317"/>
      <c r="U81" s="3154">
        <f t="shared" si="56"/>
        <v>0</v>
      </c>
      <c r="V81" s="3155">
        <f>IF(AC83=0,0,AC81/AC83)</f>
        <v>0</v>
      </c>
      <c r="W81" s="241">
        <f t="shared" si="57"/>
        <v>0</v>
      </c>
      <c r="X81" s="253">
        <f>C145*AB13</f>
        <v>0</v>
      </c>
      <c r="Y81" s="3159">
        <f t="shared" si="58"/>
        <v>0</v>
      </c>
      <c r="Z81" s="339">
        <f t="shared" si="58"/>
        <v>0</v>
      </c>
      <c r="AA81" s="3356">
        <f t="shared" si="59"/>
        <v>0</v>
      </c>
      <c r="AB81" s="3336">
        <f>IFERROR(INDEX(BD11:CV11, MATCH(D145, BD10:CV10, 0)) * C145*G145*Z73, 0) + IFERROR(INDEX(BD16:CV16, MATCH(D145, BD15:CV15, 0)) * C145*G145*Z73, 0)</f>
        <v>0</v>
      </c>
      <c r="AC81" s="3337">
        <f>ROUND(AB81 * AB73, IF(AB81 *AB73&gt;= 0.0001, 4, 6))</f>
        <v>0</v>
      </c>
      <c r="AD81" s="317"/>
      <c r="AE81" s="3154">
        <f t="shared" si="60"/>
        <v>0</v>
      </c>
      <c r="AF81" s="3155">
        <f>IF(AM83=0,0,AM81/AM83)</f>
        <v>0</v>
      </c>
      <c r="AG81" s="241">
        <f t="shared" si="61"/>
        <v>0</v>
      </c>
      <c r="AH81" s="253">
        <f>K145*AL13</f>
        <v>0</v>
      </c>
      <c r="AI81" s="3159">
        <f t="shared" si="62"/>
        <v>0</v>
      </c>
      <c r="AJ81" s="339">
        <f t="shared" si="62"/>
        <v>0</v>
      </c>
      <c r="AK81" s="3356">
        <f t="shared" si="63"/>
        <v>0</v>
      </c>
      <c r="AL81" s="3151">
        <f>IFERROR(INDEX(BD11:CV11, MATCH(L145, BD10:CV10, 0)) * K145*O145*AJ73, 0) + IFERROR(INDEX(BD16:CV16, MATCH(L145, BD15:CV15, 0)) * K145*O145*AJ73, 0)</f>
        <v>0</v>
      </c>
      <c r="AM81" s="3331">
        <f>ROUND(AL81 * AL73, IF(AL81 * AL73 &gt;= 0.0001, 4, 6))</f>
        <v>0</v>
      </c>
      <c r="AN81" s="317"/>
      <c r="AO81" s="317"/>
      <c r="AP81" s="317"/>
      <c r="AQ81" s="317"/>
      <c r="AR81" s="317"/>
      <c r="AS81" s="3836"/>
      <c r="AT81" s="3837"/>
      <c r="AU81" s="3837"/>
      <c r="AV81" s="3837"/>
      <c r="AW81" s="3837"/>
      <c r="AX81" s="3838"/>
      <c r="AY81" s="317"/>
      <c r="AZ81" s="39"/>
      <c r="BA81" s="29"/>
      <c r="BB81" s="19"/>
      <c r="BC81" s="19"/>
      <c r="BD81" s="19"/>
      <c r="BE81" s="19"/>
      <c r="BF81" s="19"/>
      <c r="BG81" s="19"/>
      <c r="BH81" s="19"/>
      <c r="BI81" s="19"/>
      <c r="BJ81" s="19"/>
      <c r="BK81" s="19"/>
      <c r="BL81" s="317"/>
      <c r="BM81"/>
      <c r="BN81"/>
      <c r="BO81"/>
      <c r="BP81" s="317"/>
      <c r="BQ81" s="317"/>
      <c r="BR81" s="317"/>
      <c r="BS81" s="317"/>
      <c r="BT81" s="317"/>
      <c r="BU81" s="317"/>
      <c r="BV81" s="317"/>
      <c r="BW81" s="317"/>
      <c r="BX81" s="317"/>
      <c r="BY81" s="317"/>
      <c r="BZ81" s="317"/>
      <c r="CA81" s="317"/>
      <c r="CB81" s="317"/>
      <c r="CC81" s="317"/>
      <c r="CD81" s="317"/>
      <c r="CE81" s="317"/>
      <c r="CF81" s="317"/>
      <c r="CG81" s="317"/>
      <c r="CH81" s="317"/>
      <c r="CI81" s="317"/>
      <c r="CJ81" s="317"/>
      <c r="CK81" s="317"/>
      <c r="CL81" s="317"/>
      <c r="CM81" s="317"/>
      <c r="CN81" s="317"/>
      <c r="CO81" s="317"/>
      <c r="CP81" s="317"/>
      <c r="CQ81" s="317"/>
      <c r="CR81" s="317"/>
      <c r="CS81" s="317"/>
      <c r="CT81" s="317"/>
      <c r="CU81" s="317"/>
      <c r="CV81" s="317"/>
      <c r="CW81" s="317"/>
      <c r="CX81" s="317"/>
      <c r="CY81" s="317"/>
      <c r="DC81" s="216">
        <v>1</v>
      </c>
    </row>
    <row r="82" spans="1:107" s="212" customFormat="1" ht="24" customHeight="1">
      <c r="A82" s="317"/>
      <c r="B82" s="187" t="str">
        <f t="shared" si="64"/>
        <v>►</v>
      </c>
      <c r="C82" s="3101"/>
      <c r="D82" s="3102"/>
      <c r="E82" s="453"/>
      <c r="F82" s="3099"/>
      <c r="G82" s="3100"/>
      <c r="H82" s="3112"/>
      <c r="I82" s="317"/>
      <c r="J82" s="187" t="str">
        <f t="shared" si="65"/>
        <v>►</v>
      </c>
      <c r="K82" s="3098"/>
      <c r="L82" s="3102"/>
      <c r="M82" s="453"/>
      <c r="N82" s="3099"/>
      <c r="O82" s="3100"/>
      <c r="P82" s="3110"/>
      <c r="Q82" s="317"/>
      <c r="R82" s="317"/>
      <c r="S82" s="197" t="s">
        <v>731</v>
      </c>
      <c r="T82" s="317"/>
      <c r="U82" s="3194">
        <f t="shared" si="56"/>
        <v>0</v>
      </c>
      <c r="V82" s="3188">
        <f>IF(AC83=0,0,AC82/AC83)</f>
        <v>0</v>
      </c>
      <c r="W82" s="3193">
        <f t="shared" si="57"/>
        <v>0</v>
      </c>
      <c r="X82" s="3190">
        <f>C146*AB13</f>
        <v>0</v>
      </c>
      <c r="Y82" s="3191">
        <f t="shared" si="58"/>
        <v>0</v>
      </c>
      <c r="Z82" s="3192">
        <f t="shared" si="58"/>
        <v>0</v>
      </c>
      <c r="AA82" s="3363">
        <f t="shared" si="59"/>
        <v>0</v>
      </c>
      <c r="AB82" s="3334">
        <f>IFERROR(INDEX(BD11:CV11, MATCH(D146, BD10:CV10, 0)) * C146*G146*Z73, 0) + IFERROR(INDEX(BD16:CV16, MATCH(D146, BD15:CV15, 0)) * C146*G146*Z73, 0)</f>
        <v>0</v>
      </c>
      <c r="AC82" s="3335">
        <f>ROUND(AB82 * AB73, IF(AB82 *AB73&gt;= 0.0001, 4, 6))</f>
        <v>0</v>
      </c>
      <c r="AD82" s="317"/>
      <c r="AE82" s="3201">
        <f t="shared" si="60"/>
        <v>0</v>
      </c>
      <c r="AF82" s="3199">
        <f>IF(AM83=0,0,AM82/AM83)</f>
        <v>0</v>
      </c>
      <c r="AG82" s="3200">
        <f t="shared" si="61"/>
        <v>0</v>
      </c>
      <c r="AH82" s="3196">
        <f>K146*AL13</f>
        <v>0</v>
      </c>
      <c r="AI82" s="3197">
        <f t="shared" si="62"/>
        <v>0</v>
      </c>
      <c r="AJ82" s="3198">
        <f t="shared" si="62"/>
        <v>0</v>
      </c>
      <c r="AK82" s="3364">
        <f t="shared" si="63"/>
        <v>0</v>
      </c>
      <c r="AL82" s="3338">
        <f>IFERROR(INDEX(BD11:CV11, MATCH(L146, BD10:CV10, 0)) * K146*O146*AJ73, 0) + IFERROR(INDEX(BD16:CV16, MATCH(L146, BD15:CV15, 0)) * K146*O146*AJ73, 0)</f>
        <v>0</v>
      </c>
      <c r="AM82" s="3339">
        <f>ROUND(AL82 * AL73, IF(AL82 * AL73 &gt;= 0.0001, 4, 6))</f>
        <v>0</v>
      </c>
      <c r="AN82" s="317"/>
      <c r="AO82" s="317"/>
      <c r="AP82" s="317"/>
      <c r="AQ82" s="317"/>
      <c r="AR82" s="317"/>
      <c r="AS82" s="3839" t="s">
        <v>1282</v>
      </c>
      <c r="AT82" s="3840" t="s">
        <v>1105</v>
      </c>
      <c r="AU82" s="3840"/>
      <c r="AV82" s="3840"/>
      <c r="AW82" s="3840"/>
      <c r="AX82" s="3841"/>
      <c r="AY82" s="317"/>
      <c r="AZ82" s="3127" t="s">
        <v>302</v>
      </c>
      <c r="BA82" s="29"/>
      <c r="BB82" s="19"/>
      <c r="BC82" s="19"/>
      <c r="BD82" s="19"/>
      <c r="BE82" s="19"/>
      <c r="BF82" s="19"/>
      <c r="BG82" s="19"/>
      <c r="BH82" s="19"/>
      <c r="BI82" s="19"/>
      <c r="BJ82" s="19"/>
      <c r="BK82" s="19"/>
      <c r="BL82" s="317"/>
      <c r="BM82"/>
      <c r="BN82"/>
      <c r="BO82"/>
      <c r="BP82" s="317"/>
      <c r="BQ82" s="317"/>
      <c r="BR82" s="317"/>
      <c r="BS82" s="317"/>
      <c r="BT82" s="317"/>
      <c r="BU82" s="317"/>
      <c r="BV82" s="317"/>
      <c r="BW82" s="317"/>
      <c r="BX82" s="317"/>
      <c r="BY82" s="317"/>
      <c r="BZ82" s="317"/>
      <c r="CA82" s="317"/>
      <c r="CB82" s="317"/>
      <c r="CC82" s="317"/>
      <c r="CD82" s="317"/>
      <c r="CE82" s="317"/>
      <c r="CF82" s="317"/>
      <c r="CG82" s="317"/>
      <c r="CH82" s="317"/>
      <c r="CI82" s="317"/>
      <c r="CJ82" s="317"/>
      <c r="CK82" s="317"/>
      <c r="CL82" s="317"/>
      <c r="CM82" s="317"/>
      <c r="CN82" s="317"/>
      <c r="CO82" s="317"/>
      <c r="CP82" s="317"/>
      <c r="CQ82" s="317"/>
      <c r="CR82" s="317"/>
      <c r="CS82" s="317"/>
      <c r="CT82" s="317"/>
      <c r="CU82" s="317"/>
      <c r="CV82" s="317"/>
      <c r="CW82" s="317"/>
      <c r="CX82" s="317"/>
      <c r="CY82" s="317"/>
      <c r="DC82" s="216">
        <v>1</v>
      </c>
    </row>
    <row r="83" spans="1:107" s="212" customFormat="1" ht="24" customHeight="1" thickBot="1">
      <c r="A83" s="317"/>
      <c r="B83" s="187" t="str">
        <f t="shared" si="64"/>
        <v>►</v>
      </c>
      <c r="C83" s="3101"/>
      <c r="D83" s="3102"/>
      <c r="E83" s="453"/>
      <c r="F83" s="3099"/>
      <c r="G83" s="3100"/>
      <c r="H83" s="3112"/>
      <c r="I83" s="317"/>
      <c r="J83" s="187" t="str">
        <f t="shared" si="65"/>
        <v>►</v>
      </c>
      <c r="K83" s="3098"/>
      <c r="L83" s="3102"/>
      <c r="M83" s="453"/>
      <c r="N83" s="3138"/>
      <c r="O83" s="3100"/>
      <c r="P83" s="3110"/>
      <c r="Q83" s="317"/>
      <c r="R83" s="317"/>
      <c r="S83" s="198" t="s">
        <v>730</v>
      </c>
      <c r="T83" s="317"/>
      <c r="U83" s="3152"/>
      <c r="V83" s="3143" t="s">
        <v>604</v>
      </c>
      <c r="W83" s="3144"/>
      <c r="X83" s="3144"/>
      <c r="Y83" s="3144"/>
      <c r="Z83" s="3144"/>
      <c r="AA83" s="3149">
        <f>SUM(AA76:AA82)</f>
        <v>0.32399999999999995</v>
      </c>
      <c r="AB83" s="3145">
        <f>SUM(AB76:AB82)</f>
        <v>3.8177999999999997E-3</v>
      </c>
      <c r="AC83" s="3148">
        <f>SUM(AC76:AC82)</f>
        <v>9.5999999999999992E-3</v>
      </c>
      <c r="AD83" s="317"/>
      <c r="AE83" s="3152"/>
      <c r="AF83" s="3143" t="s">
        <v>604</v>
      </c>
      <c r="AG83" s="3144"/>
      <c r="AH83" s="3144"/>
      <c r="AI83" s="3144"/>
      <c r="AJ83" s="3144"/>
      <c r="AK83" s="3149">
        <f>SUM(AK76:AK82)</f>
        <v>45.695999999999991</v>
      </c>
      <c r="AL83" s="3145">
        <f>SUM(AL76:AL82)</f>
        <v>0.11988600000000001</v>
      </c>
      <c r="AM83" s="3148">
        <f>SUM(AM76:AM82)</f>
        <v>2.9971999999999999</v>
      </c>
      <c r="AN83" s="317"/>
      <c r="AO83" s="317"/>
      <c r="AP83" s="317"/>
      <c r="AQ83" s="317"/>
      <c r="AR83" s="317"/>
      <c r="AS83" s="3839"/>
      <c r="AT83" s="3840"/>
      <c r="AU83" s="3840"/>
      <c r="AV83" s="3840"/>
      <c r="AW83" s="3840"/>
      <c r="AX83" s="3841"/>
      <c r="AY83" s="317"/>
      <c r="AZ83" s="39" t="s">
        <v>306</v>
      </c>
      <c r="BA83" s="29"/>
      <c r="BB83" s="19"/>
      <c r="BC83" s="19"/>
      <c r="BD83" s="19"/>
      <c r="BE83" s="19"/>
      <c r="BF83" s="19"/>
      <c r="BG83" s="19"/>
      <c r="BH83" s="19"/>
      <c r="BI83" s="19"/>
      <c r="BJ83" s="19"/>
      <c r="BK83" s="19"/>
      <c r="BL83" s="317"/>
      <c r="BM83"/>
      <c r="BN83"/>
      <c r="BO83"/>
      <c r="BP83" s="317"/>
      <c r="BQ83" s="317"/>
      <c r="BR83" s="317"/>
      <c r="BS83" s="317"/>
      <c r="BT83" s="317"/>
      <c r="BU83" s="317"/>
      <c r="BV83" s="317"/>
      <c r="BW83" s="317"/>
      <c r="BX83" s="317"/>
      <c r="BY83" s="317"/>
      <c r="BZ83" s="317"/>
      <c r="CA83" s="317"/>
      <c r="CB83" s="317"/>
      <c r="CC83" s="317"/>
      <c r="CD83" s="317"/>
      <c r="CE83" s="317"/>
      <c r="CF83" s="317"/>
      <c r="CG83" s="317"/>
      <c r="CH83" s="317"/>
      <c r="CI83" s="317"/>
      <c r="CJ83" s="317"/>
      <c r="CK83" s="317"/>
      <c r="CL83" s="317"/>
      <c r="CM83" s="317"/>
      <c r="CN83" s="317"/>
      <c r="CO83" s="317"/>
      <c r="CP83" s="317"/>
      <c r="CQ83" s="317"/>
      <c r="CR83" s="317"/>
      <c r="CS83" s="317"/>
      <c r="CT83" s="317"/>
      <c r="CU83" s="317"/>
      <c r="CV83" s="317"/>
      <c r="CW83" s="317"/>
      <c r="CX83" s="317"/>
      <c r="CY83" s="317"/>
      <c r="DC83" s="216">
        <v>1</v>
      </c>
    </row>
    <row r="84" spans="1:107" s="212" customFormat="1" ht="24" customHeight="1" thickBot="1">
      <c r="A84" s="317"/>
      <c r="B84" s="3104" t="str">
        <f t="shared" si="64"/>
        <v>►</v>
      </c>
      <c r="C84" s="3114"/>
      <c r="D84" s="3105"/>
      <c r="E84" s="3106"/>
      <c r="F84" s="3139"/>
      <c r="G84" s="3108"/>
      <c r="H84" s="3113"/>
      <c r="I84" s="317"/>
      <c r="J84" s="3104" t="str">
        <f t="shared" si="65"/>
        <v>►</v>
      </c>
      <c r="K84" s="3114"/>
      <c r="L84" s="3105"/>
      <c r="M84" s="3106"/>
      <c r="N84" s="3107"/>
      <c r="O84" s="3108"/>
      <c r="P84" s="3113"/>
      <c r="Q84" s="317"/>
      <c r="R84" s="317"/>
      <c r="S84" s="196" t="s">
        <v>90</v>
      </c>
      <c r="T84" s="317"/>
      <c r="U84" s="3177">
        <v>30</v>
      </c>
      <c r="V84" s="3177">
        <v>9</v>
      </c>
      <c r="W84" s="3177">
        <v>9</v>
      </c>
      <c r="X84" s="3177">
        <v>9</v>
      </c>
      <c r="Y84" s="3177">
        <v>12</v>
      </c>
      <c r="Z84" s="3177">
        <v>12</v>
      </c>
      <c r="AA84" s="3177">
        <v>9</v>
      </c>
      <c r="AB84" s="3177">
        <v>13</v>
      </c>
      <c r="AC84" s="3177">
        <v>9</v>
      </c>
      <c r="AD84" s="317"/>
      <c r="AE84" s="3177">
        <v>30</v>
      </c>
      <c r="AF84" s="3177">
        <v>9</v>
      </c>
      <c r="AG84" s="3177">
        <v>9</v>
      </c>
      <c r="AH84" s="3177">
        <v>9</v>
      </c>
      <c r="AI84" s="3177">
        <v>12</v>
      </c>
      <c r="AJ84" s="3177">
        <v>12</v>
      </c>
      <c r="AK84" s="3177">
        <v>9</v>
      </c>
      <c r="AL84" s="3177">
        <v>13</v>
      </c>
      <c r="AM84" s="3177">
        <v>9</v>
      </c>
      <c r="AN84" s="317"/>
      <c r="AO84" s="317"/>
      <c r="AP84" s="317"/>
      <c r="AQ84" s="317"/>
      <c r="AR84" s="317"/>
      <c r="AS84" s="3839"/>
      <c r="AT84" s="3840"/>
      <c r="AU84" s="3840"/>
      <c r="AV84" s="3840"/>
      <c r="AW84" s="3840"/>
      <c r="AX84" s="3841"/>
      <c r="AY84" s="317"/>
      <c r="AZ84" s="39"/>
      <c r="BA84" s="29" t="s">
        <v>311</v>
      </c>
      <c r="BB84" s="19"/>
      <c r="BC84" s="19"/>
      <c r="BD84" s="19"/>
      <c r="BE84" s="19"/>
      <c r="BF84" s="19"/>
      <c r="BG84" s="19"/>
      <c r="BH84" s="19"/>
      <c r="BI84" s="19"/>
      <c r="BJ84" s="19"/>
      <c r="BK84" s="19"/>
      <c r="BL84" s="317"/>
      <c r="BM84"/>
      <c r="BN84"/>
      <c r="BO84"/>
      <c r="BP84" s="317"/>
      <c r="BQ84" s="317"/>
      <c r="BR84" s="317"/>
      <c r="BS84" s="317"/>
      <c r="BT84" s="317"/>
      <c r="BU84" s="317"/>
      <c r="BV84" s="317"/>
      <c r="BW84" s="317"/>
      <c r="BX84" s="317"/>
      <c r="BY84" s="317"/>
      <c r="BZ84" s="317"/>
      <c r="CA84" s="317"/>
      <c r="CB84" s="317"/>
      <c r="CC84" s="317"/>
      <c r="CD84" s="317"/>
      <c r="CE84" s="317"/>
      <c r="CF84" s="317"/>
      <c r="CG84" s="317"/>
      <c r="CH84" s="317"/>
      <c r="CI84" s="317"/>
      <c r="CJ84" s="317"/>
      <c r="CK84" s="317"/>
      <c r="CL84" s="317"/>
      <c r="CM84" s="317"/>
      <c r="CN84" s="317"/>
      <c r="CO84" s="317"/>
      <c r="CP84" s="317"/>
      <c r="CQ84" s="317"/>
      <c r="CR84" s="317"/>
      <c r="CS84" s="317"/>
      <c r="CT84" s="317"/>
      <c r="CU84" s="317"/>
      <c r="CV84" s="317"/>
      <c r="CW84" s="317"/>
      <c r="CX84" s="317"/>
      <c r="CY84" s="317"/>
      <c r="DC84" s="216">
        <v>1</v>
      </c>
    </row>
    <row r="85" spans="1:107" s="212" customFormat="1" ht="24" customHeight="1">
      <c r="A85" s="317"/>
      <c r="B85" s="3241" t="s">
        <v>43</v>
      </c>
      <c r="C85" s="56" t="s">
        <v>733</v>
      </c>
      <c r="D85" s="44"/>
      <c r="E85" s="44"/>
      <c r="F85" s="44"/>
      <c r="G85" s="44"/>
      <c r="H85" s="3103"/>
      <c r="I85" s="317"/>
      <c r="J85" s="3250" t="s">
        <v>43</v>
      </c>
      <c r="K85" s="56" t="s">
        <v>733</v>
      </c>
      <c r="L85" s="44"/>
      <c r="M85" s="44"/>
      <c r="N85" s="44"/>
      <c r="O85" s="44"/>
      <c r="P85" s="3103"/>
      <c r="Q85" s="317"/>
      <c r="R85" s="317"/>
      <c r="S85" s="196" t="s">
        <v>91</v>
      </c>
      <c r="T85" s="317"/>
      <c r="U85" s="1967">
        <f t="shared" ref="U85:AC85" ca="1" si="66">CELL("largeur",U85)</f>
        <v>30</v>
      </c>
      <c r="V85" s="1967">
        <f t="shared" ca="1" si="66"/>
        <v>9</v>
      </c>
      <c r="W85" s="1967">
        <f t="shared" ca="1" si="66"/>
        <v>9</v>
      </c>
      <c r="X85" s="1967">
        <f t="shared" ca="1" si="66"/>
        <v>9</v>
      </c>
      <c r="Y85" s="1967">
        <f t="shared" ca="1" si="66"/>
        <v>12</v>
      </c>
      <c r="Z85" s="1967">
        <f t="shared" ca="1" si="66"/>
        <v>12</v>
      </c>
      <c r="AA85" s="1967">
        <f t="shared" ca="1" si="66"/>
        <v>9</v>
      </c>
      <c r="AB85" s="1967">
        <f t="shared" ca="1" si="66"/>
        <v>13</v>
      </c>
      <c r="AC85" s="1967">
        <f t="shared" ca="1" si="66"/>
        <v>9</v>
      </c>
      <c r="AD85" s="317"/>
      <c r="AE85" s="1967">
        <f t="shared" ref="AE85:AM85" ca="1" si="67">CELL("largeur",AE85)</f>
        <v>30</v>
      </c>
      <c r="AF85" s="1967">
        <f t="shared" ca="1" si="67"/>
        <v>9</v>
      </c>
      <c r="AG85" s="1967">
        <f t="shared" ca="1" si="67"/>
        <v>9</v>
      </c>
      <c r="AH85" s="1967">
        <f t="shared" ca="1" si="67"/>
        <v>9</v>
      </c>
      <c r="AI85" s="1967">
        <f t="shared" ca="1" si="67"/>
        <v>12</v>
      </c>
      <c r="AJ85" s="1967">
        <f t="shared" ca="1" si="67"/>
        <v>12</v>
      </c>
      <c r="AK85" s="1967">
        <f t="shared" ca="1" si="67"/>
        <v>9</v>
      </c>
      <c r="AL85" s="1967">
        <f t="shared" ca="1" si="67"/>
        <v>13</v>
      </c>
      <c r="AM85" s="1967">
        <f t="shared" ca="1" si="67"/>
        <v>9</v>
      </c>
      <c r="AN85" s="317"/>
      <c r="AO85" s="317"/>
      <c r="AP85" s="317"/>
      <c r="AQ85" s="317"/>
      <c r="AR85" s="317"/>
      <c r="AS85" s="3306" t="s">
        <v>1269</v>
      </c>
      <c r="AT85" s="3296" t="s">
        <v>1426</v>
      </c>
      <c r="AU85" s="3296"/>
      <c r="AV85" s="3296"/>
      <c r="AW85" s="3296"/>
      <c r="AX85" s="3307"/>
      <c r="AY85" s="317"/>
      <c r="AZ85" s="39" t="s">
        <v>316</v>
      </c>
      <c r="BA85" s="29"/>
      <c r="BB85" s="19"/>
      <c r="BC85" s="19"/>
      <c r="BD85" s="19"/>
      <c r="BE85" s="19"/>
      <c r="BF85" s="19"/>
      <c r="BG85" s="19"/>
      <c r="BH85" s="19"/>
      <c r="BI85" s="19"/>
      <c r="BJ85" s="19"/>
      <c r="BK85" s="19"/>
      <c r="BL85" s="317"/>
      <c r="BM85"/>
      <c r="BN85"/>
      <c r="BO85"/>
      <c r="BP85" s="317"/>
      <c r="BQ85" s="317"/>
      <c r="BR85" s="317"/>
      <c r="BS85" s="317"/>
      <c r="BT85" s="317"/>
      <c r="BU85" s="317"/>
      <c r="BV85" s="317"/>
      <c r="BW85" s="317"/>
      <c r="BX85" s="317"/>
      <c r="BY85" s="317"/>
      <c r="BZ85" s="317"/>
      <c r="CA85" s="317"/>
      <c r="CB85" s="317"/>
      <c r="CC85" s="317"/>
      <c r="CD85" s="317"/>
      <c r="CE85" s="317"/>
      <c r="CF85" s="317"/>
      <c r="CG85" s="317"/>
      <c r="CH85" s="317"/>
      <c r="CI85" s="317"/>
      <c r="CJ85" s="317"/>
      <c r="CK85" s="317"/>
      <c r="CL85" s="317"/>
      <c r="CM85" s="317"/>
      <c r="CN85" s="317"/>
      <c r="CO85" s="317"/>
      <c r="CP85" s="317"/>
      <c r="CQ85" s="317"/>
      <c r="CR85" s="317"/>
      <c r="CS85" s="317"/>
      <c r="CT85" s="317"/>
      <c r="CU85" s="317"/>
      <c r="CV85" s="317"/>
      <c r="CW85" s="317"/>
      <c r="CX85" s="317"/>
      <c r="CY85" s="317"/>
      <c r="DC85" s="216">
        <v>1</v>
      </c>
    </row>
    <row r="86" spans="1:107" s="212" customFormat="1" ht="24" customHeight="1">
      <c r="A86" s="317"/>
      <c r="B86" s="187" t="str">
        <f t="shared" ref="B86:B96" si="68">IF(C86&lt;&gt;"","A","►")</f>
        <v>A</v>
      </c>
      <c r="C86" s="133" t="s">
        <v>5367</v>
      </c>
      <c r="D86" s="345"/>
      <c r="E86" s="345"/>
      <c r="F86" s="345"/>
      <c r="G86" s="345"/>
      <c r="H86" s="238" t="s">
        <v>838</v>
      </c>
      <c r="I86" s="317"/>
      <c r="J86" s="187" t="str">
        <f t="shared" ref="J86:J96" si="69">IF(K86&lt;&gt;"","A","►")</f>
        <v>A</v>
      </c>
      <c r="K86" s="133" t="s">
        <v>5356</v>
      </c>
      <c r="L86" s="345"/>
      <c r="M86" s="345"/>
      <c r="N86" s="345"/>
      <c r="O86" s="345"/>
      <c r="P86" s="238" t="s">
        <v>838</v>
      </c>
      <c r="Q86" s="317"/>
      <c r="R86" s="317"/>
      <c r="S86" s="305" t="s">
        <v>1280</v>
      </c>
      <c r="T86" s="317"/>
      <c r="U86" s="317"/>
      <c r="AB86" s="317"/>
      <c r="AC86" s="317"/>
      <c r="AD86" s="317"/>
      <c r="AE86" s="317"/>
      <c r="AF86" s="317"/>
      <c r="AG86" s="317"/>
      <c r="AH86" s="317"/>
      <c r="AI86" s="317"/>
      <c r="AJ86" s="317"/>
      <c r="AK86" s="317"/>
      <c r="AL86" s="317"/>
      <c r="AM86" s="317"/>
      <c r="AN86" s="317"/>
      <c r="AO86" s="317"/>
      <c r="AP86" s="317"/>
      <c r="AQ86" s="317"/>
      <c r="AR86" s="317"/>
      <c r="AS86" s="435" t="s">
        <v>1427</v>
      </c>
      <c r="AX86" s="3308"/>
      <c r="AY86" s="317"/>
      <c r="AZ86" s="39"/>
      <c r="BA86" s="29" t="s">
        <v>323</v>
      </c>
      <c r="BB86" s="19"/>
      <c r="BC86" s="19"/>
      <c r="BD86" s="19"/>
      <c r="BE86" s="19"/>
      <c r="BF86" s="19"/>
      <c r="BG86" s="19"/>
      <c r="BH86" s="19"/>
      <c r="BI86" s="19"/>
      <c r="BJ86" s="19"/>
      <c r="BK86" s="19"/>
      <c r="BL86" s="317"/>
      <c r="BM86"/>
      <c r="BN86"/>
      <c r="BO86"/>
      <c r="BP86" s="317"/>
      <c r="BQ86" s="317"/>
      <c r="BR86" s="317"/>
      <c r="BS86" s="317"/>
      <c r="BT86" s="317"/>
      <c r="BU86" s="317"/>
      <c r="BV86" s="317"/>
      <c r="BW86" s="317"/>
      <c r="BX86" s="317"/>
      <c r="BY86" s="317"/>
      <c r="BZ86" s="317"/>
      <c r="CA86" s="317"/>
      <c r="CB86" s="317"/>
      <c r="CC86" s="317"/>
      <c r="CD86" s="317"/>
      <c r="CE86" s="317"/>
      <c r="CF86" s="317"/>
      <c r="CG86" s="317"/>
      <c r="CH86" s="317"/>
      <c r="CI86" s="317"/>
      <c r="CJ86" s="317"/>
      <c r="CK86" s="317"/>
      <c r="CL86" s="317"/>
      <c r="CM86" s="317"/>
      <c r="CN86" s="317"/>
      <c r="CO86" s="317"/>
      <c r="CP86" s="317"/>
      <c r="CQ86" s="317"/>
      <c r="CR86" s="317"/>
      <c r="CS86" s="317"/>
      <c r="CT86" s="317"/>
      <c r="CU86" s="317"/>
      <c r="CV86" s="317"/>
      <c r="CW86" s="317"/>
      <c r="CX86" s="317"/>
      <c r="CY86" s="317"/>
      <c r="DC86" s="216">
        <v>1</v>
      </c>
    </row>
    <row r="87" spans="1:107" s="212" customFormat="1" ht="24" customHeight="1">
      <c r="A87" s="317"/>
      <c r="B87" s="187" t="str">
        <f t="shared" si="68"/>
        <v>A</v>
      </c>
      <c r="C87" s="133" t="s">
        <v>5378</v>
      </c>
      <c r="D87" s="345"/>
      <c r="E87" s="345"/>
      <c r="F87" s="345"/>
      <c r="G87" s="345"/>
      <c r="H87" s="239" t="s">
        <v>5853</v>
      </c>
      <c r="I87" s="317"/>
      <c r="J87" s="187" t="str">
        <f t="shared" si="69"/>
        <v>A</v>
      </c>
      <c r="K87" s="133" t="s">
        <v>5444</v>
      </c>
      <c r="L87" s="345"/>
      <c r="M87" s="345"/>
      <c r="N87" s="345"/>
      <c r="O87" s="345"/>
      <c r="P87" s="239" t="s">
        <v>5853</v>
      </c>
      <c r="Q87" s="317"/>
      <c r="R87" s="317"/>
      <c r="S87" s="300" t="s">
        <v>1286</v>
      </c>
      <c r="T87" s="317"/>
      <c r="U87" s="317"/>
      <c r="AB87" s="317"/>
      <c r="AC87" s="317"/>
      <c r="AD87" s="317"/>
      <c r="AE87" s="317"/>
      <c r="AF87" s="317"/>
      <c r="AG87" s="317"/>
      <c r="AH87" s="317"/>
      <c r="AI87" s="317"/>
      <c r="AJ87" s="317"/>
      <c r="AK87" s="317"/>
      <c r="AL87" s="317"/>
      <c r="AM87" s="317"/>
      <c r="AN87" s="317"/>
      <c r="AO87" s="317"/>
      <c r="AP87" s="317"/>
      <c r="AQ87" s="317"/>
      <c r="AR87" s="317"/>
      <c r="AS87" s="456"/>
      <c r="AT87" s="457"/>
      <c r="AU87" s="457"/>
      <c r="AV87" s="457"/>
      <c r="AW87" s="457"/>
      <c r="AX87" s="458"/>
      <c r="AY87" s="317"/>
      <c r="AZ87" s="39"/>
      <c r="BA87" s="29"/>
      <c r="BB87" s="19"/>
      <c r="BC87" s="19"/>
      <c r="BD87" s="19"/>
      <c r="BE87" s="19"/>
      <c r="BF87" s="19"/>
      <c r="BG87" s="19"/>
      <c r="BH87" s="19"/>
      <c r="BI87" s="19"/>
      <c r="BJ87" s="19"/>
      <c r="BK87" s="19"/>
      <c r="BL87" s="317"/>
      <c r="BM87"/>
      <c r="BN87"/>
      <c r="BO87"/>
      <c r="BP87" s="317"/>
      <c r="BQ87" s="317"/>
      <c r="BR87" s="317"/>
      <c r="BS87" s="317"/>
      <c r="BT87" s="317"/>
      <c r="BU87" s="317"/>
      <c r="BV87" s="317"/>
      <c r="BW87" s="317"/>
      <c r="BX87" s="317"/>
      <c r="BY87" s="317"/>
      <c r="BZ87" s="317"/>
      <c r="CA87" s="317"/>
      <c r="CB87" s="317"/>
      <c r="CC87" s="317"/>
      <c r="CD87" s="317"/>
      <c r="CE87" s="317"/>
      <c r="CF87" s="317"/>
      <c r="CG87" s="317"/>
      <c r="CH87" s="317"/>
      <c r="CI87" s="317"/>
      <c r="CJ87" s="317"/>
      <c r="CK87" s="317"/>
      <c r="CL87" s="317"/>
      <c r="CM87" s="317"/>
      <c r="CN87" s="317"/>
      <c r="CO87" s="317"/>
      <c r="CP87" s="317"/>
      <c r="CQ87" s="317"/>
      <c r="CR87" s="317"/>
      <c r="CS87" s="317"/>
      <c r="CT87" s="317"/>
      <c r="CU87" s="317"/>
      <c r="CV87" s="317"/>
      <c r="CW87" s="317"/>
      <c r="CX87" s="317"/>
      <c r="CY87" s="317"/>
      <c r="DC87" s="216">
        <v>1</v>
      </c>
    </row>
    <row r="88" spans="1:107" s="212" customFormat="1" ht="24" customHeight="1">
      <c r="A88" s="317"/>
      <c r="B88" s="187" t="str">
        <f t="shared" si="68"/>
        <v>A</v>
      </c>
      <c r="C88" s="133" t="s">
        <v>5377</v>
      </c>
      <c r="D88" s="345"/>
      <c r="E88" s="345"/>
      <c r="F88" s="345"/>
      <c r="G88" s="345"/>
      <c r="H88" s="239" t="s">
        <v>5854</v>
      </c>
      <c r="I88" s="317"/>
      <c r="J88" s="187" t="str">
        <f t="shared" si="69"/>
        <v>A</v>
      </c>
      <c r="K88" s="133" t="s">
        <v>5445</v>
      </c>
      <c r="L88" s="345"/>
      <c r="M88" s="345"/>
      <c r="N88" s="345"/>
      <c r="O88" s="345"/>
      <c r="P88" s="239" t="s">
        <v>5854</v>
      </c>
      <c r="Q88" s="317"/>
      <c r="R88" s="317"/>
      <c r="S88" s="300" t="s">
        <v>1291</v>
      </c>
      <c r="T88" s="317"/>
      <c r="U88" s="317"/>
      <c r="AB88" s="317"/>
      <c r="AC88" s="317"/>
      <c r="AD88" s="317"/>
      <c r="AE88" s="317"/>
      <c r="AF88" s="317"/>
      <c r="AG88" s="317"/>
      <c r="AH88" s="317"/>
      <c r="AI88" s="317"/>
      <c r="AJ88" s="317"/>
      <c r="AK88" s="317"/>
      <c r="AL88" s="317"/>
      <c r="AM88" s="317"/>
      <c r="AN88" s="317"/>
      <c r="AO88" s="317"/>
      <c r="AP88" s="317"/>
      <c r="AQ88" s="317"/>
      <c r="AR88" s="317"/>
      <c r="AS88" s="3879" t="s">
        <v>5817</v>
      </c>
      <c r="AT88" s="3880"/>
      <c r="AU88" s="3880"/>
      <c r="AV88" s="3880"/>
      <c r="AW88" s="3880"/>
      <c r="AX88" s="3881"/>
      <c r="AY88" s="317"/>
      <c r="AZ88" s="67" t="s">
        <v>333</v>
      </c>
      <c r="BA88" s="29"/>
      <c r="BB88" s="19"/>
      <c r="BC88" s="19"/>
      <c r="BD88" s="19"/>
      <c r="BE88" s="19"/>
      <c r="BF88" s="19"/>
      <c r="BG88" s="19"/>
      <c r="BH88" s="19"/>
      <c r="BI88" s="19"/>
      <c r="BJ88" s="19"/>
      <c r="BK88" s="19"/>
      <c r="BL88" s="317"/>
      <c r="BM88"/>
      <c r="BN88"/>
      <c r="BO88"/>
      <c r="BP88" s="317"/>
      <c r="BQ88" s="317"/>
      <c r="BR88" s="317"/>
      <c r="BS88" s="317"/>
      <c r="BT88" s="317"/>
      <c r="BU88" s="317"/>
      <c r="BV88" s="317"/>
      <c r="BW88" s="317"/>
      <c r="BX88" s="317"/>
      <c r="BY88" s="317"/>
      <c r="BZ88" s="317"/>
      <c r="CA88" s="317"/>
      <c r="CB88" s="317"/>
      <c r="CC88" s="317"/>
      <c r="CD88" s="317"/>
      <c r="CE88" s="317"/>
      <c r="CF88" s="317"/>
      <c r="CG88" s="317"/>
      <c r="CH88" s="317"/>
      <c r="CI88" s="317"/>
      <c r="CJ88" s="317"/>
      <c r="CK88" s="317"/>
      <c r="CL88" s="317"/>
      <c r="CM88" s="317"/>
      <c r="CN88" s="317"/>
      <c r="CO88" s="317"/>
      <c r="CP88" s="317"/>
      <c r="CQ88" s="317"/>
      <c r="CR88" s="317"/>
      <c r="CS88" s="317"/>
      <c r="CT88" s="317"/>
      <c r="CU88" s="317"/>
      <c r="CV88" s="317"/>
      <c r="CW88" s="317"/>
      <c r="CX88" s="317"/>
      <c r="CY88" s="317"/>
      <c r="DC88" s="216">
        <v>1</v>
      </c>
    </row>
    <row r="89" spans="1:107" s="212" customFormat="1" ht="24" customHeight="1">
      <c r="A89" s="317"/>
      <c r="B89" s="187" t="str">
        <f t="shared" si="68"/>
        <v>A</v>
      </c>
      <c r="C89" s="133" t="s">
        <v>5379</v>
      </c>
      <c r="D89" s="345"/>
      <c r="E89" s="345"/>
      <c r="F89" s="345"/>
      <c r="G89" s="345"/>
      <c r="H89" s="239" t="s">
        <v>5855</v>
      </c>
      <c r="I89" s="317"/>
      <c r="J89" s="187" t="str">
        <f t="shared" si="69"/>
        <v>A</v>
      </c>
      <c r="K89" s="133" t="s">
        <v>5389</v>
      </c>
      <c r="L89" s="345"/>
      <c r="M89" s="345"/>
      <c r="N89" s="345"/>
      <c r="O89" s="345"/>
      <c r="P89" s="239" t="s">
        <v>5855</v>
      </c>
      <c r="Q89" s="317"/>
      <c r="R89" s="317"/>
      <c r="S89" s="3314" t="s">
        <v>5806</v>
      </c>
      <c r="T89" s="317"/>
      <c r="U89" s="317"/>
      <c r="AB89" s="317"/>
      <c r="AC89" s="317"/>
      <c r="AD89" s="317"/>
      <c r="AE89" s="317"/>
      <c r="AF89" s="317"/>
      <c r="AG89" s="317"/>
      <c r="AH89" s="317"/>
      <c r="AI89" s="317"/>
      <c r="AJ89" s="317"/>
      <c r="AK89" s="317"/>
      <c r="AL89" s="317"/>
      <c r="AM89" s="317"/>
      <c r="AN89" s="317"/>
      <c r="AO89" s="317"/>
      <c r="AP89" s="317"/>
      <c r="AQ89" s="317"/>
      <c r="AR89" s="317"/>
      <c r="AS89" s="406"/>
      <c r="AT89" s="407"/>
      <c r="AU89" s="407"/>
      <c r="AV89" s="407"/>
      <c r="AW89" s="327"/>
      <c r="AX89" s="545"/>
      <c r="AY89" s="317"/>
      <c r="AZ89" s="39" t="s">
        <v>337</v>
      </c>
      <c r="BA89" s="29"/>
      <c r="BB89" s="19"/>
      <c r="BC89" s="19"/>
      <c r="BD89" s="19"/>
      <c r="BE89" s="19"/>
      <c r="BF89" s="19"/>
      <c r="BG89" s="19"/>
      <c r="BH89" s="19"/>
      <c r="BI89" s="19"/>
      <c r="BJ89" s="19"/>
      <c r="BK89" s="19"/>
      <c r="BL89" s="317"/>
      <c r="BM89"/>
      <c r="BN89"/>
      <c r="BO89"/>
      <c r="BP89" s="317"/>
      <c r="BQ89" s="317"/>
      <c r="BR89" s="317"/>
      <c r="BS89" s="317"/>
      <c r="BT89" s="317"/>
      <c r="BU89" s="317"/>
      <c r="BV89" s="317"/>
      <c r="BW89" s="317"/>
      <c r="BX89" s="317"/>
      <c r="BY89" s="317"/>
      <c r="BZ89" s="317"/>
      <c r="CA89" s="317"/>
      <c r="CB89" s="317"/>
      <c r="CC89" s="317"/>
      <c r="CD89" s="317"/>
      <c r="CE89" s="317"/>
      <c r="CF89" s="317"/>
      <c r="CG89" s="317"/>
      <c r="CH89" s="317"/>
      <c r="CI89" s="317"/>
      <c r="CJ89" s="317"/>
      <c r="CK89" s="317"/>
      <c r="CL89" s="317"/>
      <c r="CM89" s="317"/>
      <c r="CN89" s="317"/>
      <c r="CO89" s="317"/>
      <c r="CP89" s="317"/>
      <c r="CQ89" s="317"/>
      <c r="CR89" s="317"/>
      <c r="CS89" s="317"/>
      <c r="CT89" s="317"/>
      <c r="CU89" s="317"/>
      <c r="CV89" s="317"/>
      <c r="CW89" s="317"/>
      <c r="CX89" s="317"/>
      <c r="CY89" s="317"/>
      <c r="DC89" s="216">
        <v>1</v>
      </c>
    </row>
    <row r="90" spans="1:107" s="212" customFormat="1" ht="24" customHeight="1">
      <c r="A90" s="317"/>
      <c r="B90" s="187" t="str">
        <f t="shared" si="68"/>
        <v>►</v>
      </c>
      <c r="C90" s="133"/>
      <c r="D90" s="345"/>
      <c r="E90" s="345"/>
      <c r="F90" s="345"/>
      <c r="G90" s="345"/>
      <c r="H90" s="239" t="s">
        <v>5856</v>
      </c>
      <c r="I90" s="317"/>
      <c r="J90" s="187" t="str">
        <f t="shared" si="69"/>
        <v>A</v>
      </c>
      <c r="K90" s="133" t="s">
        <v>5414</v>
      </c>
      <c r="L90" s="345"/>
      <c r="M90" s="345"/>
      <c r="N90" s="345"/>
      <c r="O90" s="345"/>
      <c r="P90" s="239" t="s">
        <v>5856</v>
      </c>
      <c r="Q90" s="317"/>
      <c r="R90" s="317"/>
      <c r="S90" s="3166" t="s">
        <v>743</v>
      </c>
      <c r="T90" s="317"/>
      <c r="U90" s="317"/>
      <c r="AB90" s="317"/>
      <c r="AC90" s="317"/>
      <c r="AD90" s="317"/>
      <c r="AE90" s="317"/>
      <c r="AF90" s="317"/>
      <c r="AG90" s="317"/>
      <c r="AH90" s="317"/>
      <c r="AI90" s="317"/>
      <c r="AJ90" s="317"/>
      <c r="AK90" s="317"/>
      <c r="AL90" s="317"/>
      <c r="AM90" s="317"/>
      <c r="AN90" s="317"/>
      <c r="AO90" s="317"/>
      <c r="AP90" s="317"/>
      <c r="AQ90" s="317"/>
      <c r="AR90" s="317"/>
      <c r="AS90" s="3293" t="s">
        <v>5812</v>
      </c>
      <c r="AT90" s="3292"/>
      <c r="AU90" s="3292"/>
      <c r="AV90" s="3292"/>
      <c r="AW90" s="317"/>
      <c r="AX90" s="545"/>
      <c r="AY90" s="317"/>
      <c r="AZ90" s="39"/>
      <c r="BA90" s="39" t="s">
        <v>342</v>
      </c>
      <c r="BB90" s="19"/>
      <c r="BC90" s="19"/>
      <c r="BD90" s="19"/>
      <c r="BE90" s="19"/>
      <c r="BF90" s="19"/>
      <c r="BG90" s="19"/>
      <c r="BH90" s="19"/>
      <c r="BI90" s="19"/>
      <c r="BJ90" s="19"/>
      <c r="BK90" s="19"/>
      <c r="BL90" s="317"/>
      <c r="BM90"/>
      <c r="BN90"/>
      <c r="BO90"/>
      <c r="BP90" s="317"/>
      <c r="BQ90" s="317"/>
      <c r="BR90" s="317"/>
      <c r="BS90" s="317"/>
      <c r="BT90" s="317"/>
      <c r="BU90" s="317"/>
      <c r="BV90" s="317"/>
      <c r="BW90" s="317"/>
      <c r="BX90" s="317"/>
      <c r="BY90" s="317"/>
      <c r="BZ90" s="317"/>
      <c r="CA90" s="317"/>
      <c r="CB90" s="317"/>
      <c r="CC90" s="317"/>
      <c r="CD90" s="317"/>
      <c r="CE90" s="317"/>
      <c r="CF90" s="317"/>
      <c r="CG90" s="317"/>
      <c r="CH90" s="317"/>
      <c r="CI90" s="317"/>
      <c r="CJ90" s="317"/>
      <c r="CK90" s="317"/>
      <c r="CL90" s="317"/>
      <c r="CM90" s="317"/>
      <c r="CN90" s="317"/>
      <c r="CO90" s="317"/>
      <c r="CP90" s="317"/>
      <c r="CQ90" s="317"/>
      <c r="CR90" s="317"/>
      <c r="CS90" s="317"/>
      <c r="CT90" s="317"/>
      <c r="CU90" s="317"/>
      <c r="CV90" s="317"/>
      <c r="CW90" s="317"/>
      <c r="CX90" s="317"/>
      <c r="CY90" s="317"/>
      <c r="DC90" s="216">
        <v>1</v>
      </c>
    </row>
    <row r="91" spans="1:107" s="212" customFormat="1" ht="24" customHeight="1">
      <c r="A91" s="317"/>
      <c r="B91" s="187" t="str">
        <f t="shared" si="68"/>
        <v>►</v>
      </c>
      <c r="C91" s="133"/>
      <c r="D91" s="345"/>
      <c r="E91" s="345"/>
      <c r="F91" s="345"/>
      <c r="G91" s="345"/>
      <c r="H91" s="239" t="s">
        <v>5857</v>
      </c>
      <c r="I91" s="317"/>
      <c r="J91" s="187" t="str">
        <f t="shared" si="69"/>
        <v>►</v>
      </c>
      <c r="K91" s="133"/>
      <c r="L91" s="345"/>
      <c r="M91" s="345"/>
      <c r="N91" s="345"/>
      <c r="O91" s="345"/>
      <c r="P91" s="239" t="s">
        <v>5857</v>
      </c>
      <c r="Q91" s="317"/>
      <c r="R91" s="317"/>
      <c r="S91" s="3166" t="s">
        <v>5807</v>
      </c>
      <c r="T91" s="317"/>
      <c r="U91" s="317"/>
      <c r="AB91" s="317"/>
      <c r="AC91" s="317"/>
      <c r="AD91" s="317"/>
      <c r="AE91" s="317"/>
      <c r="AF91" s="317"/>
      <c r="AG91" s="317"/>
      <c r="AH91" s="317"/>
      <c r="AI91" s="317"/>
      <c r="AJ91" s="317"/>
      <c r="AK91" s="317"/>
      <c r="AL91" s="317"/>
      <c r="AM91" s="317"/>
      <c r="AN91" s="317"/>
      <c r="AO91" s="317"/>
      <c r="AP91" s="317"/>
      <c r="AQ91" s="317"/>
      <c r="AR91" s="317"/>
      <c r="AS91" s="3309"/>
      <c r="AT91" s="327"/>
      <c r="AU91" s="244" t="s">
        <v>5814</v>
      </c>
      <c r="AV91" s="250">
        <v>2</v>
      </c>
      <c r="AW91" s="3160" t="s">
        <v>5804</v>
      </c>
      <c r="AX91" s="3882" t="s">
        <v>5815</v>
      </c>
      <c r="AY91" s="317"/>
      <c r="AZ91" s="39" t="s">
        <v>348</v>
      </c>
      <c r="BA91" s="29"/>
      <c r="BB91" s="19"/>
      <c r="BC91" s="19"/>
      <c r="BD91" s="19"/>
      <c r="BE91" s="19"/>
      <c r="BF91" s="19"/>
      <c r="BG91" s="19"/>
      <c r="BH91" s="19"/>
      <c r="BI91" s="19"/>
      <c r="BJ91" s="19"/>
      <c r="BK91" s="19"/>
      <c r="BL91" s="317"/>
      <c r="BM91"/>
      <c r="BN91"/>
      <c r="BO91"/>
      <c r="BP91" s="317"/>
      <c r="BQ91" s="317"/>
      <c r="BR91" s="317"/>
      <c r="BS91" s="317"/>
      <c r="BT91" s="317"/>
      <c r="BU91" s="317"/>
      <c r="BV91" s="317"/>
      <c r="BW91" s="317"/>
      <c r="BX91" s="317"/>
      <c r="BY91" s="317"/>
      <c r="BZ91" s="317"/>
      <c r="CA91" s="317"/>
      <c r="CB91" s="317"/>
      <c r="CC91" s="317"/>
      <c r="CD91" s="317"/>
      <c r="CE91" s="317"/>
      <c r="CF91" s="317"/>
      <c r="CG91" s="317"/>
      <c r="CH91" s="317"/>
      <c r="CI91" s="317"/>
      <c r="CJ91" s="317"/>
      <c r="CK91" s="317"/>
      <c r="CL91" s="317"/>
      <c r="CM91" s="317"/>
      <c r="CN91" s="317"/>
      <c r="CO91" s="317"/>
      <c r="CP91" s="317"/>
      <c r="CQ91" s="317"/>
      <c r="CR91" s="317"/>
      <c r="CS91" s="317"/>
      <c r="CT91" s="317"/>
      <c r="CU91" s="317"/>
      <c r="CV91" s="317"/>
      <c r="CW91" s="317"/>
      <c r="CX91" s="317"/>
      <c r="CY91" s="317"/>
      <c r="DC91" s="216">
        <v>1</v>
      </c>
    </row>
    <row r="92" spans="1:107" s="212" customFormat="1" ht="24" customHeight="1">
      <c r="A92" s="317"/>
      <c r="B92" s="187" t="str">
        <f t="shared" si="68"/>
        <v>►</v>
      </c>
      <c r="C92" s="133"/>
      <c r="D92" s="345"/>
      <c r="E92" s="345"/>
      <c r="F92" s="345"/>
      <c r="G92" s="345"/>
      <c r="H92" s="239" t="s">
        <v>5858</v>
      </c>
      <c r="I92" s="317"/>
      <c r="J92" s="187" t="str">
        <f t="shared" si="69"/>
        <v>►</v>
      </c>
      <c r="K92" s="133"/>
      <c r="L92" s="345"/>
      <c r="M92" s="345"/>
      <c r="N92" s="345"/>
      <c r="O92" s="345"/>
      <c r="P92" s="239" t="s">
        <v>5858</v>
      </c>
      <c r="Q92" s="317"/>
      <c r="R92" s="317"/>
      <c r="S92" s="3166" t="s">
        <v>5808</v>
      </c>
      <c r="T92" s="317"/>
      <c r="U92" s="317"/>
      <c r="AB92" s="317"/>
      <c r="AC92" s="317"/>
      <c r="AD92" s="317"/>
      <c r="AE92" s="317"/>
      <c r="AF92" s="317"/>
      <c r="AG92" s="317"/>
      <c r="AH92" s="317"/>
      <c r="AI92" s="317"/>
      <c r="AJ92" s="317"/>
      <c r="AK92" s="317"/>
      <c r="AL92" s="317"/>
      <c r="AM92" s="317"/>
      <c r="AN92" s="317"/>
      <c r="AO92" s="317"/>
      <c r="AP92" s="317"/>
      <c r="AQ92" s="317"/>
      <c r="AR92" s="317"/>
      <c r="AS92" s="3309"/>
      <c r="AT92" s="327"/>
      <c r="AU92" s="327"/>
      <c r="AV92" s="327"/>
      <c r="AW92" s="3160" t="s">
        <v>5778</v>
      </c>
      <c r="AX92" s="3882"/>
      <c r="AY92" s="317"/>
      <c r="AZ92" s="39"/>
      <c r="BA92" s="29"/>
      <c r="BB92" s="19"/>
      <c r="BC92" s="19"/>
      <c r="BD92" s="19"/>
      <c r="BE92" s="19"/>
      <c r="BF92" s="19"/>
      <c r="BG92" s="19"/>
      <c r="BH92" s="19"/>
      <c r="BI92" s="19"/>
      <c r="BJ92" s="19"/>
      <c r="BK92" s="19"/>
      <c r="BL92" s="317"/>
      <c r="BM92"/>
      <c r="BN92"/>
      <c r="BO92"/>
      <c r="BP92" s="317"/>
      <c r="BQ92" s="317"/>
      <c r="BR92" s="317"/>
      <c r="BS92" s="317"/>
      <c r="BT92" s="317"/>
      <c r="BU92" s="317"/>
      <c r="BV92" s="317"/>
      <c r="BW92" s="317"/>
      <c r="BX92" s="317"/>
      <c r="BY92" s="317"/>
      <c r="BZ92" s="317"/>
      <c r="CA92" s="317"/>
      <c r="CB92" s="317"/>
      <c r="CC92" s="317"/>
      <c r="CD92" s="317"/>
      <c r="CE92" s="317"/>
      <c r="CF92" s="317"/>
      <c r="CG92" s="317"/>
      <c r="CH92" s="317"/>
      <c r="CI92" s="317"/>
      <c r="CJ92" s="317"/>
      <c r="CK92" s="317"/>
      <c r="CL92" s="317"/>
      <c r="CM92" s="317"/>
      <c r="CN92" s="317"/>
      <c r="CO92" s="317"/>
      <c r="CP92" s="317"/>
      <c r="CQ92" s="317"/>
      <c r="CR92" s="317"/>
      <c r="CS92" s="317"/>
      <c r="CT92" s="317"/>
      <c r="CU92" s="317"/>
      <c r="CV92" s="317"/>
      <c r="CW92" s="317"/>
      <c r="CX92" s="317"/>
      <c r="CY92" s="317"/>
      <c r="DC92" s="216">
        <v>1</v>
      </c>
    </row>
    <row r="93" spans="1:107" s="212" customFormat="1" ht="24" customHeight="1">
      <c r="A93" s="317"/>
      <c r="B93" s="187" t="str">
        <f t="shared" si="68"/>
        <v>►</v>
      </c>
      <c r="C93" s="133"/>
      <c r="D93" s="345"/>
      <c r="E93" s="345"/>
      <c r="F93" s="345"/>
      <c r="G93" s="345"/>
      <c r="H93" s="239" t="s">
        <v>5859</v>
      </c>
      <c r="I93" s="317"/>
      <c r="J93" s="187" t="str">
        <f t="shared" si="69"/>
        <v>►</v>
      </c>
      <c r="K93" s="133"/>
      <c r="L93" s="345"/>
      <c r="M93" s="345"/>
      <c r="N93" s="345"/>
      <c r="O93" s="345"/>
      <c r="P93" s="239" t="s">
        <v>5859</v>
      </c>
      <c r="Q93" s="317"/>
      <c r="R93" s="317"/>
      <c r="S93" s="3166" t="s">
        <v>225</v>
      </c>
      <c r="T93" s="317"/>
      <c r="U93" s="317"/>
      <c r="AB93" s="317"/>
      <c r="AC93" s="317"/>
      <c r="AD93" s="317"/>
      <c r="AE93" s="317"/>
      <c r="AF93" s="317"/>
      <c r="AG93" s="317"/>
      <c r="AH93" s="317"/>
      <c r="AI93" s="317"/>
      <c r="AJ93" s="317"/>
      <c r="AK93" s="317"/>
      <c r="AL93" s="317"/>
      <c r="AM93" s="317"/>
      <c r="AN93" s="317"/>
      <c r="AO93" s="317"/>
      <c r="AP93" s="317"/>
      <c r="AQ93" s="317"/>
      <c r="AR93" s="317"/>
      <c r="AS93" s="406"/>
      <c r="AT93" s="407"/>
      <c r="AU93" s="407"/>
      <c r="AV93" s="407"/>
      <c r="AW93" s="3160" t="s">
        <v>5769</v>
      </c>
      <c r="AX93" s="3303" t="s">
        <v>5873</v>
      </c>
      <c r="AY93" s="317"/>
      <c r="AZ93" s="67" t="s">
        <v>355</v>
      </c>
      <c r="BA93" s="29"/>
      <c r="BB93" s="19"/>
      <c r="BC93" s="19"/>
      <c r="BD93" s="19"/>
      <c r="BE93" s="19"/>
      <c r="BF93" s="19"/>
      <c r="BG93" s="19"/>
      <c r="BH93" s="19"/>
      <c r="BI93" s="19"/>
      <c r="BJ93" s="19"/>
      <c r="BK93" s="19"/>
      <c r="BL93" s="317"/>
      <c r="BM93"/>
      <c r="BN93"/>
      <c r="BO93"/>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DC93" s="216">
        <v>1</v>
      </c>
    </row>
    <row r="94" spans="1:107" s="212" customFormat="1" ht="24" customHeight="1">
      <c r="A94" s="317"/>
      <c r="B94" s="187" t="str">
        <f t="shared" si="68"/>
        <v>►</v>
      </c>
      <c r="C94" s="133"/>
      <c r="D94" s="345"/>
      <c r="E94" s="345"/>
      <c r="F94" s="345"/>
      <c r="G94" s="345"/>
      <c r="H94" s="239"/>
      <c r="I94" s="317"/>
      <c r="J94" s="187" t="str">
        <f t="shared" si="69"/>
        <v>►</v>
      </c>
      <c r="K94" s="133"/>
      <c r="L94" s="345"/>
      <c r="M94" s="345"/>
      <c r="N94" s="345"/>
      <c r="O94" s="345"/>
      <c r="P94" s="239"/>
      <c r="Q94" s="317"/>
      <c r="R94" s="317"/>
      <c r="S94" s="3314" t="s">
        <v>724</v>
      </c>
      <c r="T94" s="317"/>
      <c r="U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406"/>
      <c r="AT94" s="407"/>
      <c r="AU94" s="245" t="s">
        <v>5816</v>
      </c>
      <c r="AV94" s="252">
        <v>150</v>
      </c>
      <c r="AW94" s="2834" t="s">
        <v>79</v>
      </c>
      <c r="AX94" s="3303" t="s">
        <v>5874</v>
      </c>
      <c r="AY94" s="317"/>
      <c r="AZ94" s="39" t="s">
        <v>358</v>
      </c>
      <c r="BA94" s="29"/>
      <c r="BB94" s="19"/>
      <c r="BC94" s="19"/>
      <c r="BD94" s="19"/>
      <c r="BE94" s="19"/>
      <c r="BF94" s="19"/>
      <c r="BG94" s="19"/>
      <c r="BH94" s="19"/>
      <c r="BI94" s="19"/>
      <c r="BJ94" s="19"/>
      <c r="BK94" s="19"/>
      <c r="BL94" s="317"/>
      <c r="BM94"/>
      <c r="BN94"/>
      <c r="BO94"/>
      <c r="BP94" s="317"/>
      <c r="BQ94" s="317"/>
      <c r="BR94" s="317"/>
      <c r="BS94" s="317"/>
      <c r="BT94" s="317"/>
      <c r="BU94" s="317"/>
      <c r="BV94" s="317"/>
      <c r="BW94" s="317"/>
      <c r="BX94" s="317"/>
      <c r="BY94" s="317"/>
      <c r="BZ94" s="317"/>
      <c r="CA94" s="317"/>
      <c r="CB94" s="317"/>
      <c r="CC94" s="317"/>
      <c r="CD94" s="317"/>
      <c r="CE94" s="317"/>
      <c r="CF94" s="317"/>
      <c r="CG94" s="317"/>
      <c r="CH94" s="317"/>
      <c r="CI94" s="317"/>
      <c r="CJ94" s="317"/>
      <c r="CK94" s="317"/>
      <c r="CL94" s="317"/>
      <c r="CM94" s="317"/>
      <c r="CN94" s="317"/>
      <c r="CO94" s="317"/>
      <c r="CP94" s="317"/>
      <c r="CQ94" s="317"/>
      <c r="CR94" s="317"/>
      <c r="CS94" s="317"/>
      <c r="CT94" s="317"/>
      <c r="CU94" s="317"/>
      <c r="CV94" s="317"/>
      <c r="CW94" s="317"/>
      <c r="CX94" s="317"/>
      <c r="CY94" s="317"/>
      <c r="DC94" s="216">
        <v>1</v>
      </c>
    </row>
    <row r="95" spans="1:107" s="212" customFormat="1" ht="24" customHeight="1">
      <c r="A95" s="317"/>
      <c r="B95" s="187" t="str">
        <f t="shared" si="68"/>
        <v>►</v>
      </c>
      <c r="C95" s="133"/>
      <c r="D95" s="345"/>
      <c r="E95" s="345"/>
      <c r="F95" s="345"/>
      <c r="G95" s="345"/>
      <c r="H95" s="239"/>
      <c r="I95" s="317"/>
      <c r="J95" s="187" t="str">
        <f t="shared" si="69"/>
        <v>►</v>
      </c>
      <c r="K95" s="133"/>
      <c r="L95" s="345"/>
      <c r="M95" s="345"/>
      <c r="N95" s="345"/>
      <c r="O95" s="345"/>
      <c r="P95" s="239"/>
      <c r="Q95" s="317"/>
      <c r="R95" s="317"/>
      <c r="S95" s="3314" t="s">
        <v>5809</v>
      </c>
      <c r="T95" s="317"/>
      <c r="U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429"/>
      <c r="AT95" s="428"/>
      <c r="AU95" s="428"/>
      <c r="AV95" s="428"/>
      <c r="AW95" s="428"/>
      <c r="AX95" s="3310"/>
      <c r="AY95" s="317"/>
      <c r="AZ95" s="39"/>
      <c r="BA95" s="29" t="s">
        <v>362</v>
      </c>
      <c r="BB95" s="19"/>
      <c r="BC95" s="19"/>
      <c r="BD95" s="19"/>
      <c r="BE95" s="19"/>
      <c r="BF95" s="19"/>
      <c r="BG95" s="19"/>
      <c r="BH95" s="19"/>
      <c r="BI95" s="19"/>
      <c r="BJ95" s="19"/>
      <c r="BK95" s="19"/>
      <c r="BL95" s="317"/>
      <c r="BM95"/>
      <c r="BN95"/>
      <c r="BO95"/>
      <c r="BP95" s="317"/>
      <c r="BQ95" s="317"/>
      <c r="BR95" s="317"/>
      <c r="BS95" s="317"/>
      <c r="BT95" s="317"/>
      <c r="BU95" s="317"/>
      <c r="BV95" s="317"/>
      <c r="BW95" s="317"/>
      <c r="BX95" s="317"/>
      <c r="BY95" s="317"/>
      <c r="BZ95" s="317"/>
      <c r="CA95" s="317"/>
      <c r="CB95" s="317"/>
      <c r="CC95" s="317"/>
      <c r="CD95" s="317"/>
      <c r="CE95" s="317"/>
      <c r="CF95" s="317"/>
      <c r="CG95" s="317"/>
      <c r="CH95" s="317"/>
      <c r="CI95" s="317"/>
      <c r="CJ95" s="317"/>
      <c r="CK95" s="317"/>
      <c r="CL95" s="317"/>
      <c r="CM95" s="317"/>
      <c r="CN95" s="317"/>
      <c r="CO95" s="317"/>
      <c r="CP95" s="317"/>
      <c r="CQ95" s="317"/>
      <c r="CR95" s="317"/>
      <c r="CS95" s="317"/>
      <c r="CT95" s="317"/>
      <c r="CU95" s="317"/>
      <c r="CV95" s="317"/>
      <c r="CW95" s="317"/>
      <c r="CX95" s="317"/>
      <c r="CY95" s="317"/>
      <c r="DC95" s="216">
        <v>1</v>
      </c>
    </row>
    <row r="96" spans="1:107" s="212" customFormat="1" ht="24" customHeight="1">
      <c r="A96" s="317"/>
      <c r="B96" s="187" t="str">
        <f t="shared" si="68"/>
        <v>►</v>
      </c>
      <c r="C96" s="133"/>
      <c r="D96" s="345"/>
      <c r="E96" s="345"/>
      <c r="F96" s="345"/>
      <c r="G96" s="345"/>
      <c r="H96" s="239"/>
      <c r="I96" s="317"/>
      <c r="J96" s="187" t="str">
        <f t="shared" si="69"/>
        <v>►</v>
      </c>
      <c r="K96" s="133"/>
      <c r="L96" s="345"/>
      <c r="M96" s="345"/>
      <c r="N96" s="345"/>
      <c r="O96" s="345"/>
      <c r="P96" s="239"/>
      <c r="Q96" s="317"/>
      <c r="R96" s="317"/>
      <c r="S96" s="3314" t="s">
        <v>727</v>
      </c>
      <c r="T96" s="317"/>
      <c r="U96" s="317"/>
      <c r="X96" s="317"/>
      <c r="Y96" s="317"/>
      <c r="Z96" s="317"/>
      <c r="AA96" s="317"/>
      <c r="AB96" s="317"/>
      <c r="AC96" s="317"/>
      <c r="AD96" s="317"/>
      <c r="AE96" s="317"/>
      <c r="AL96" s="317"/>
      <c r="AM96" s="317"/>
      <c r="AN96" s="317"/>
      <c r="AO96" s="317"/>
      <c r="AP96" s="317"/>
      <c r="AQ96" s="317"/>
      <c r="AR96" s="317"/>
      <c r="AS96" s="467"/>
      <c r="AT96" s="466" t="s">
        <v>5875</v>
      </c>
      <c r="AU96" s="407"/>
      <c r="AV96" s="407"/>
      <c r="AW96" s="327"/>
      <c r="AX96" s="545"/>
      <c r="AY96" s="317"/>
      <c r="AZ96" s="39"/>
      <c r="BA96" s="29"/>
      <c r="BB96" s="19"/>
      <c r="BC96" s="19"/>
      <c r="BD96" s="19"/>
      <c r="BE96" s="19"/>
      <c r="BF96" s="19"/>
      <c r="BG96" s="19"/>
      <c r="BH96" s="19"/>
      <c r="BI96" s="19"/>
      <c r="BJ96" s="19"/>
      <c r="BK96" s="19"/>
      <c r="BL96" s="317"/>
      <c r="BM96"/>
      <c r="BN96"/>
      <c r="BO96"/>
      <c r="BP96" s="317"/>
      <c r="BQ96" s="317"/>
      <c r="BR96" s="317"/>
      <c r="BS96" s="317"/>
      <c r="BT96" s="317"/>
      <c r="BU96" s="317"/>
      <c r="BV96" s="317"/>
      <c r="BW96" s="317"/>
      <c r="BX96" s="317"/>
      <c r="BY96" s="317"/>
      <c r="BZ96" s="317"/>
      <c r="CA96" s="317"/>
      <c r="CB96" s="317"/>
      <c r="CC96" s="317"/>
      <c r="CD96" s="317"/>
      <c r="CE96" s="317"/>
      <c r="CF96" s="317"/>
      <c r="CG96" s="317"/>
      <c r="CH96" s="317"/>
      <c r="CI96" s="317"/>
      <c r="CJ96" s="317"/>
      <c r="CK96" s="317"/>
      <c r="CL96" s="317"/>
      <c r="CM96" s="317"/>
      <c r="CN96" s="317"/>
      <c r="CO96" s="317"/>
      <c r="CP96" s="317"/>
      <c r="CQ96" s="317"/>
      <c r="CR96" s="317"/>
      <c r="CS96" s="317"/>
      <c r="CT96" s="317"/>
      <c r="CU96" s="317"/>
      <c r="CV96" s="317"/>
      <c r="CW96" s="317"/>
      <c r="CX96" s="317"/>
      <c r="CY96" s="317"/>
      <c r="DC96" s="216">
        <v>1</v>
      </c>
    </row>
    <row r="97" spans="1:107" s="212" customFormat="1" ht="24" customHeight="1">
      <c r="A97" s="317"/>
      <c r="B97" s="187" t="str">
        <f t="shared" ref="B97" si="70">IF(C97&lt;&gt;"","A","►")</f>
        <v>►</v>
      </c>
      <c r="C97" s="133"/>
      <c r="D97" s="345"/>
      <c r="E97" s="345"/>
      <c r="F97" s="345"/>
      <c r="G97" s="345"/>
      <c r="H97" s="239"/>
      <c r="I97" s="317"/>
      <c r="J97" s="187" t="str">
        <f t="shared" ref="J97" si="71">IF(K97&lt;&gt;"","A","►")</f>
        <v>►</v>
      </c>
      <c r="K97" s="133"/>
      <c r="L97" s="345"/>
      <c r="M97" s="345"/>
      <c r="N97" s="345"/>
      <c r="O97" s="345"/>
      <c r="P97" s="239"/>
      <c r="Q97" s="317"/>
      <c r="R97" s="317"/>
      <c r="S97" s="3314" t="s">
        <v>5810</v>
      </c>
      <c r="T97" s="317"/>
      <c r="U97" s="317"/>
      <c r="X97" s="317"/>
      <c r="Y97" s="317"/>
      <c r="Z97" s="317"/>
      <c r="AA97" s="317"/>
      <c r="AB97" s="317"/>
      <c r="AC97" s="317"/>
      <c r="AD97" s="317"/>
      <c r="AE97" s="317"/>
      <c r="AI97" s="317"/>
      <c r="AJ97" s="317"/>
      <c r="AK97" s="317"/>
      <c r="AL97" s="317"/>
      <c r="AM97" s="317"/>
      <c r="AN97" s="317"/>
      <c r="AO97" s="317"/>
      <c r="AP97" s="317"/>
      <c r="AQ97" s="317"/>
      <c r="AR97" s="317"/>
      <c r="AS97" s="467"/>
      <c r="AT97" s="466" t="s">
        <v>5876</v>
      </c>
      <c r="AU97" s="407"/>
      <c r="AV97" s="407"/>
      <c r="AW97" s="327"/>
      <c r="AX97" s="545"/>
      <c r="AY97" s="317"/>
      <c r="AZ97" s="135" t="s">
        <v>379</v>
      </c>
      <c r="BA97" s="29"/>
      <c r="BB97" s="19"/>
      <c r="BC97" s="19"/>
      <c r="BD97" s="19"/>
      <c r="BE97" s="19"/>
      <c r="BF97" s="19"/>
      <c r="BG97" s="19"/>
      <c r="BH97" s="19"/>
      <c r="BI97" s="19"/>
      <c r="BJ97" s="19"/>
      <c r="BK97" s="19"/>
      <c r="BL97" s="317"/>
      <c r="BM97"/>
      <c r="BN97"/>
      <c r="BO97"/>
      <c r="BP97" s="317"/>
      <c r="BQ97" s="317"/>
      <c r="BR97" s="317"/>
      <c r="BS97" s="317"/>
      <c r="BT97" s="317"/>
      <c r="BU97" s="317"/>
      <c r="BV97" s="317"/>
      <c r="BW97" s="317"/>
      <c r="BX97" s="317"/>
      <c r="BY97" s="317"/>
      <c r="BZ97" s="317"/>
      <c r="CA97" s="317"/>
      <c r="CB97" s="317"/>
      <c r="CC97" s="317"/>
      <c r="CD97" s="317"/>
      <c r="CE97" s="317"/>
      <c r="CF97" s="317"/>
      <c r="CG97" s="317"/>
      <c r="CH97" s="317"/>
      <c r="CI97" s="317"/>
      <c r="CJ97" s="317"/>
      <c r="CK97" s="317"/>
      <c r="CL97" s="317"/>
      <c r="CM97" s="317"/>
      <c r="CN97" s="317"/>
      <c r="CO97" s="317"/>
      <c r="CP97" s="317"/>
      <c r="CQ97" s="317"/>
      <c r="CR97" s="317"/>
      <c r="CS97" s="317"/>
      <c r="CT97" s="317"/>
      <c r="CU97" s="317"/>
      <c r="CV97" s="317"/>
      <c r="CW97" s="317"/>
      <c r="CX97" s="317"/>
      <c r="CY97" s="317"/>
      <c r="DC97" s="216">
        <v>1</v>
      </c>
    </row>
    <row r="98" spans="1:107" s="212" customFormat="1" ht="24" customHeight="1">
      <c r="A98" s="317"/>
      <c r="B98" s="3241" t="s">
        <v>43</v>
      </c>
      <c r="C98" s="382" t="s">
        <v>1284</v>
      </c>
      <c r="D98" s="382"/>
      <c r="E98" s="382"/>
      <c r="F98" s="382"/>
      <c r="G98" s="382"/>
      <c r="H98" s="383"/>
      <c r="I98" s="317"/>
      <c r="J98" s="3250" t="s">
        <v>43</v>
      </c>
      <c r="K98" s="382" t="s">
        <v>1284</v>
      </c>
      <c r="L98" s="382"/>
      <c r="M98" s="382"/>
      <c r="N98" s="382"/>
      <c r="O98" s="382"/>
      <c r="P98" s="383"/>
      <c r="Q98" s="317"/>
      <c r="R98" s="317"/>
      <c r="S98" s="3314" t="s">
        <v>5823</v>
      </c>
      <c r="T98" s="317"/>
      <c r="U98" s="317"/>
      <c r="X98" s="317"/>
      <c r="Y98" s="317"/>
      <c r="Z98" s="317"/>
      <c r="AA98" s="317"/>
      <c r="AB98" s="317"/>
      <c r="AC98" s="317"/>
      <c r="AD98" s="317"/>
      <c r="AE98" s="317"/>
      <c r="AI98" s="317"/>
      <c r="AJ98" s="317"/>
      <c r="AK98" s="317"/>
      <c r="AL98" s="317"/>
      <c r="AM98" s="317"/>
      <c r="AN98" s="317"/>
      <c r="AO98" s="317"/>
      <c r="AP98" s="317"/>
      <c r="AQ98" s="317"/>
      <c r="AR98" s="317"/>
      <c r="AS98" s="467"/>
      <c r="AT98" s="466" t="s">
        <v>5881</v>
      </c>
      <c r="AU98" s="407"/>
      <c r="AV98" s="407"/>
      <c r="AW98" s="327"/>
      <c r="AX98" s="545"/>
      <c r="AY98" s="317"/>
      <c r="AZ98" s="135" t="s">
        <v>383</v>
      </c>
      <c r="BA98" s="29"/>
      <c r="BB98" s="19"/>
      <c r="BC98" s="19"/>
      <c r="BD98" s="19"/>
      <c r="BE98" s="19"/>
      <c r="BF98" s="19"/>
      <c r="BG98" s="19"/>
      <c r="BH98" s="19"/>
      <c r="BI98" s="19"/>
      <c r="BJ98" s="19"/>
      <c r="BK98" s="19"/>
      <c r="BL98" s="317"/>
      <c r="BM98"/>
      <c r="BN98"/>
      <c r="BO98"/>
      <c r="BP98" s="317"/>
      <c r="BQ98" s="317"/>
      <c r="BR98" s="317"/>
      <c r="BS98" s="317"/>
      <c r="BT98" s="317"/>
      <c r="BU98" s="317"/>
      <c r="BV98" s="317"/>
      <c r="BW98" s="317"/>
      <c r="BX98" s="317"/>
      <c r="BY98" s="317"/>
      <c r="BZ98" s="317"/>
      <c r="CA98" s="317"/>
      <c r="CB98" s="317"/>
      <c r="CC98" s="317"/>
      <c r="CD98" s="317"/>
      <c r="CE98" s="317"/>
      <c r="CF98" s="317"/>
      <c r="CG98" s="317"/>
      <c r="CH98" s="317"/>
      <c r="CI98" s="317"/>
      <c r="CJ98" s="317"/>
      <c r="CK98" s="317"/>
      <c r="CL98" s="317"/>
      <c r="CM98" s="317"/>
      <c r="CN98" s="317"/>
      <c r="CO98" s="317"/>
      <c r="CP98" s="317"/>
      <c r="CQ98" s="317"/>
      <c r="CR98" s="317"/>
      <c r="CS98" s="317"/>
      <c r="CT98" s="317"/>
      <c r="CU98" s="317"/>
      <c r="CV98" s="317"/>
      <c r="CW98" s="317"/>
      <c r="CX98" s="317"/>
      <c r="CY98" s="317"/>
      <c r="DC98" s="216">
        <v>1</v>
      </c>
    </row>
    <row r="99" spans="1:107" s="212" customFormat="1" ht="24" customHeight="1">
      <c r="A99" s="317"/>
      <c r="B99" s="3241" t="s">
        <v>43</v>
      </c>
      <c r="C99" s="384" t="s">
        <v>5374</v>
      </c>
      <c r="D99" s="384" t="s">
        <v>5385</v>
      </c>
      <c r="E99" s="384"/>
      <c r="F99" s="384"/>
      <c r="G99" s="384"/>
      <c r="H99" s="385"/>
      <c r="I99" s="317"/>
      <c r="J99" s="3250" t="s">
        <v>43</v>
      </c>
      <c r="K99" s="384" t="s">
        <v>5374</v>
      </c>
      <c r="L99" s="384" t="s">
        <v>5447</v>
      </c>
      <c r="M99" s="384"/>
      <c r="N99" s="384"/>
      <c r="O99" s="384"/>
      <c r="P99" s="385"/>
      <c r="Q99" s="317"/>
      <c r="R99" s="317"/>
      <c r="S99" s="3314" t="s">
        <v>5811</v>
      </c>
      <c r="T99" s="317"/>
      <c r="U99" s="317"/>
      <c r="X99" s="317"/>
      <c r="Y99" s="317"/>
      <c r="Z99" s="317"/>
      <c r="AA99" s="317"/>
      <c r="AB99" s="317"/>
      <c r="AC99" s="317"/>
      <c r="AD99" s="317"/>
      <c r="AE99" s="317"/>
      <c r="AI99" s="317"/>
      <c r="AJ99" s="317"/>
      <c r="AK99" s="317"/>
      <c r="AL99" s="317"/>
      <c r="AM99" s="317"/>
      <c r="AN99" s="317"/>
      <c r="AO99" s="317"/>
      <c r="AP99" s="317"/>
      <c r="AQ99" s="317"/>
      <c r="AR99" s="317"/>
      <c r="AS99" s="406"/>
      <c r="AT99" s="3351" t="s">
        <v>5877</v>
      </c>
      <c r="AU99" s="3352" t="s">
        <v>5878</v>
      </c>
      <c r="AV99" s="3352" t="s">
        <v>5879</v>
      </c>
      <c r="AW99" s="26" t="s">
        <v>5880</v>
      </c>
      <c r="AX99" s="545"/>
      <c r="AY99" s="317"/>
      <c r="AZ99" s="135" t="s">
        <v>389</v>
      </c>
      <c r="BA99" s="29"/>
      <c r="BB99" s="19"/>
      <c r="BC99" s="19"/>
      <c r="BD99" s="19"/>
      <c r="BE99" s="19"/>
      <c r="BF99" s="19"/>
      <c r="BG99" s="19"/>
      <c r="BH99" s="19"/>
      <c r="BI99" s="19"/>
      <c r="BJ99" s="19"/>
      <c r="BK99" s="19"/>
      <c r="BL99" s="317"/>
      <c r="BM99"/>
      <c r="BN99"/>
      <c r="BO99"/>
      <c r="BP99" s="317"/>
      <c r="BQ99" s="317"/>
      <c r="BR99" s="317"/>
      <c r="BS99" s="317"/>
      <c r="BT99" s="317"/>
      <c r="BU99" s="317"/>
      <c r="BV99" s="317"/>
      <c r="BW99" s="317"/>
      <c r="BX99" s="317"/>
      <c r="BY99" s="317"/>
      <c r="BZ99" s="317"/>
      <c r="CA99" s="317"/>
      <c r="CB99" s="317"/>
      <c r="CC99" s="317"/>
      <c r="CD99" s="317"/>
      <c r="CE99" s="317"/>
      <c r="CF99" s="317"/>
      <c r="CG99" s="317"/>
      <c r="CH99" s="317"/>
      <c r="CI99" s="317"/>
      <c r="CJ99" s="317"/>
      <c r="CK99" s="317"/>
      <c r="CL99" s="317"/>
      <c r="CM99" s="317"/>
      <c r="CN99" s="317"/>
      <c r="CO99" s="317"/>
      <c r="CP99" s="317"/>
      <c r="CQ99" s="317"/>
      <c r="CR99" s="317"/>
      <c r="CS99" s="317"/>
      <c r="CT99" s="317"/>
      <c r="CU99" s="317"/>
      <c r="CV99" s="317"/>
      <c r="CW99" s="317"/>
      <c r="CX99" s="317"/>
      <c r="CY99" s="317"/>
      <c r="DC99" s="216">
        <v>1</v>
      </c>
    </row>
    <row r="100" spans="1:107" s="212" customFormat="1" ht="24" customHeight="1">
      <c r="A100" s="317"/>
      <c r="B100" s="3241" t="s">
        <v>43</v>
      </c>
      <c r="C100" s="3298" t="s">
        <v>1269</v>
      </c>
      <c r="D100" s="3350" t="s">
        <v>66</v>
      </c>
      <c r="F100" s="3296"/>
      <c r="G100" s="3296"/>
      <c r="H100" s="3297" t="s">
        <v>28</v>
      </c>
      <c r="I100" s="317"/>
      <c r="J100" s="3250" t="s">
        <v>43</v>
      </c>
      <c r="K100" s="3298" t="s">
        <v>1269</v>
      </c>
      <c r="L100" s="3350" t="s">
        <v>66</v>
      </c>
      <c r="N100" s="3296"/>
      <c r="O100" s="3296"/>
      <c r="P100" s="3297" t="s">
        <v>28</v>
      </c>
      <c r="Q100" s="317"/>
      <c r="R100" s="317"/>
      <c r="S100" s="3314" t="s">
        <v>725</v>
      </c>
      <c r="T100" s="317"/>
      <c r="U100" s="317"/>
      <c r="X100" s="317"/>
      <c r="Y100" s="317"/>
      <c r="Z100" s="317"/>
      <c r="AA100" s="317"/>
      <c r="AB100" s="317"/>
      <c r="AC100" s="317"/>
      <c r="AD100" s="317"/>
      <c r="AE100" s="317"/>
      <c r="AI100" s="317"/>
      <c r="AJ100" s="317"/>
      <c r="AK100" s="317"/>
      <c r="AL100" s="317"/>
      <c r="AM100" s="317"/>
      <c r="AN100" s="317"/>
      <c r="AO100" s="317"/>
      <c r="AP100" s="317"/>
      <c r="AQ100" s="317"/>
      <c r="AR100" s="317"/>
      <c r="AS100" s="456"/>
      <c r="AT100" s="457"/>
      <c r="AU100" s="457"/>
      <c r="AV100" s="457"/>
      <c r="AW100" s="457"/>
      <c r="AX100" s="458"/>
      <c r="AY100" s="317"/>
      <c r="AZ100" s="39" t="s">
        <v>5405</v>
      </c>
      <c r="BA100" s="29"/>
      <c r="BB100" s="19"/>
      <c r="BC100" s="19"/>
      <c r="BD100" s="19"/>
      <c r="BE100" s="19"/>
      <c r="BF100" s="19"/>
      <c r="BG100" s="19"/>
      <c r="BH100" s="19"/>
      <c r="BI100" s="19"/>
      <c r="BJ100" s="19"/>
      <c r="BK100" s="19"/>
      <c r="BL100" s="317"/>
      <c r="BM100"/>
      <c r="BN100"/>
      <c r="BO100"/>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J100" s="317"/>
      <c r="CK100" s="317"/>
      <c r="CL100" s="317"/>
      <c r="CM100" s="317"/>
      <c r="CN100" s="317"/>
      <c r="CO100" s="317"/>
      <c r="CP100" s="317"/>
      <c r="CQ100" s="317"/>
      <c r="CR100" s="317"/>
      <c r="CS100" s="317"/>
      <c r="CT100" s="317"/>
      <c r="CU100" s="317"/>
      <c r="CV100" s="317"/>
      <c r="CW100" s="317"/>
      <c r="CX100" s="317"/>
      <c r="CY100" s="317"/>
      <c r="DC100" s="216">
        <v>1</v>
      </c>
    </row>
    <row r="101" spans="1:107" s="212" customFormat="1" ht="24" customHeight="1" thickBot="1">
      <c r="A101" s="317"/>
      <c r="B101" s="3242" t="s">
        <v>43</v>
      </c>
      <c r="C101" s="292">
        <f ca="1">CELL("largeur",C101)</f>
        <v>13</v>
      </c>
      <c r="D101" s="292">
        <f t="shared" ref="D101:H101" ca="1" si="72">CELL("largeur",D101)</f>
        <v>11</v>
      </c>
      <c r="E101" s="292">
        <f t="shared" ca="1" si="72"/>
        <v>11</v>
      </c>
      <c r="F101" s="292">
        <f t="shared" ca="1" si="72"/>
        <v>11</v>
      </c>
      <c r="G101" s="292">
        <f t="shared" ca="1" si="72"/>
        <v>12</v>
      </c>
      <c r="H101" s="293">
        <f t="shared" ca="1" si="72"/>
        <v>40</v>
      </c>
      <c r="I101" s="317"/>
      <c r="J101" s="3251" t="s">
        <v>43</v>
      </c>
      <c r="K101" s="292">
        <f ca="1">CELL("largeur",K101)</f>
        <v>13</v>
      </c>
      <c r="L101" s="292">
        <f t="shared" ref="L101:P101" ca="1" si="73">CELL("largeur",L101)</f>
        <v>11</v>
      </c>
      <c r="M101" s="292">
        <f t="shared" ca="1" si="73"/>
        <v>11</v>
      </c>
      <c r="N101" s="292">
        <f t="shared" ca="1" si="73"/>
        <v>11</v>
      </c>
      <c r="O101" s="292">
        <f t="shared" ca="1" si="73"/>
        <v>12</v>
      </c>
      <c r="P101" s="293">
        <f t="shared" ca="1" si="73"/>
        <v>40</v>
      </c>
      <c r="Q101" s="317"/>
      <c r="R101" s="317"/>
      <c r="S101" s="3314" t="s">
        <v>726</v>
      </c>
      <c r="T101" s="317"/>
      <c r="U101" s="317"/>
      <c r="X101" s="317"/>
      <c r="Y101" s="317"/>
      <c r="Z101" s="317"/>
      <c r="AA101" s="317"/>
      <c r="AB101" s="317"/>
      <c r="AC101" s="317"/>
      <c r="AD101" s="317"/>
      <c r="AE101" s="317"/>
      <c r="AI101" s="317"/>
      <c r="AJ101" s="317"/>
      <c r="AK101" s="317"/>
      <c r="AL101" s="317"/>
      <c r="AM101" s="317"/>
      <c r="AN101" s="317"/>
      <c r="AO101" s="317"/>
      <c r="AP101" s="317"/>
      <c r="AQ101" s="317"/>
      <c r="AR101" s="317"/>
      <c r="AS101" s="429" t="s">
        <v>754</v>
      </c>
      <c r="AT101" s="428"/>
      <c r="AU101" s="428"/>
      <c r="AV101" s="428"/>
      <c r="AW101" s="5"/>
      <c r="AX101" s="28"/>
      <c r="AY101" s="317"/>
      <c r="AZ101" s="39" t="s">
        <v>5406</v>
      </c>
      <c r="BA101" s="29"/>
      <c r="BB101" s="19"/>
      <c r="BC101" s="19"/>
      <c r="BD101" s="19"/>
      <c r="BE101" s="19"/>
      <c r="BF101" s="19"/>
      <c r="BG101" s="19"/>
      <c r="BH101" s="19"/>
      <c r="BI101" s="19"/>
      <c r="BJ101" s="19"/>
      <c r="BK101" s="19"/>
      <c r="BL101" s="317"/>
      <c r="BM101"/>
      <c r="BN101"/>
      <c r="BO101"/>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317"/>
      <c r="CU101" s="317"/>
      <c r="CV101" s="317"/>
      <c r="CW101" s="317"/>
      <c r="CX101" s="317"/>
      <c r="CY101" s="317"/>
      <c r="DC101" s="216">
        <v>1</v>
      </c>
    </row>
    <row r="102" spans="1:107" s="212" customFormat="1" ht="24" customHeight="1" thickBot="1">
      <c r="A102" s="317"/>
      <c r="B102" s="3320" t="s">
        <v>43</v>
      </c>
      <c r="C102" s="317"/>
      <c r="D102" s="317"/>
      <c r="E102" s="317"/>
      <c r="F102" s="317"/>
      <c r="G102" s="317"/>
      <c r="H102" s="317"/>
      <c r="I102" s="317"/>
      <c r="J102" s="3320" t="s">
        <v>43</v>
      </c>
      <c r="K102" s="317"/>
      <c r="L102" s="317"/>
      <c r="M102" s="317"/>
      <c r="N102" s="317"/>
      <c r="O102" s="317"/>
      <c r="P102" s="317"/>
      <c r="Q102" s="317"/>
      <c r="R102" s="317"/>
      <c r="S102" s="3314" t="s">
        <v>723</v>
      </c>
      <c r="T102" s="317"/>
      <c r="AD102" s="317"/>
      <c r="AF102" s="317"/>
      <c r="AG102" s="317"/>
      <c r="AH102" s="317"/>
      <c r="AI102" s="317"/>
      <c r="AJ102" s="317"/>
      <c r="AK102" s="317"/>
      <c r="AN102" s="317"/>
      <c r="AO102" s="317"/>
      <c r="AP102" s="317"/>
      <c r="AQ102" s="317"/>
      <c r="AR102" s="317"/>
      <c r="AS102" s="464">
        <f ca="1">CELL("largeur",AS102)</f>
        <v>11</v>
      </c>
      <c r="AT102" s="428" t="s">
        <v>756</v>
      </c>
      <c r="AU102" s="428"/>
      <c r="AV102" s="428"/>
      <c r="AW102" s="5"/>
      <c r="AX102" s="28"/>
      <c r="AY102" s="317"/>
      <c r="AZ102" s="135" t="s">
        <v>398</v>
      </c>
      <c r="BA102" s="317"/>
      <c r="BB102" s="19"/>
      <c r="BC102" s="19"/>
      <c r="BD102" s="19"/>
      <c r="BE102" s="19"/>
      <c r="BF102" s="19"/>
      <c r="BG102" s="19"/>
      <c r="BH102" s="19"/>
      <c r="BI102" s="19"/>
      <c r="BJ102" s="19"/>
      <c r="BK102" s="19"/>
      <c r="BL102" s="317"/>
      <c r="BM102"/>
      <c r="BN102"/>
      <c r="BO102"/>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317"/>
      <c r="CU102" s="317"/>
      <c r="CV102" s="317"/>
      <c r="CW102" s="317"/>
      <c r="CX102" s="317"/>
      <c r="CY102" s="317"/>
      <c r="DC102" s="216">
        <v>1</v>
      </c>
    </row>
    <row r="103" spans="1:107" s="212" customFormat="1" ht="24" customHeight="1" thickBot="1">
      <c r="A103" s="317"/>
      <c r="B103" s="176" t="s">
        <v>43</v>
      </c>
      <c r="C103" s="3815" t="s">
        <v>1046</v>
      </c>
      <c r="D103" s="3815"/>
      <c r="E103" s="3871" t="s">
        <v>5473</v>
      </c>
      <c r="F103" s="3871"/>
      <c r="G103" s="3871"/>
      <c r="H103" s="3872"/>
      <c r="I103" s="317"/>
      <c r="J103" s="176" t="s">
        <v>43</v>
      </c>
      <c r="K103" s="3815" t="s">
        <v>1046</v>
      </c>
      <c r="L103" s="3815"/>
      <c r="M103" s="3875" t="s">
        <v>5474</v>
      </c>
      <c r="N103" s="3875"/>
      <c r="O103" s="3875"/>
      <c r="P103" s="3876"/>
      <c r="Q103" s="317"/>
      <c r="R103" s="317"/>
      <c r="S103" s="3166" t="s">
        <v>732</v>
      </c>
      <c r="T103" s="317"/>
      <c r="AD103" s="317"/>
      <c r="AN103" s="317"/>
      <c r="AO103" s="317"/>
      <c r="AP103" s="317"/>
      <c r="AQ103" s="317"/>
      <c r="AR103" s="317"/>
      <c r="AS103" s="465">
        <v>19</v>
      </c>
      <c r="AT103" s="428" t="s">
        <v>755</v>
      </c>
      <c r="AU103" s="428"/>
      <c r="AV103" s="428"/>
      <c r="AW103" s="5"/>
      <c r="AX103" s="28"/>
      <c r="AY103" s="317"/>
      <c r="AZ103" s="135" t="s">
        <v>401</v>
      </c>
      <c r="BA103" s="29"/>
      <c r="BB103" s="19"/>
      <c r="BC103" s="19"/>
      <c r="BD103" s="19"/>
      <c r="BE103" s="19"/>
      <c r="BF103" s="19"/>
      <c r="BG103" s="19"/>
      <c r="BH103" s="19"/>
      <c r="BI103" s="19"/>
      <c r="BJ103" s="19"/>
      <c r="BK103" s="19"/>
      <c r="BL103" s="317"/>
      <c r="BM103"/>
      <c r="BN103"/>
      <c r="BO103"/>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J103" s="317"/>
      <c r="CK103" s="317"/>
      <c r="CL103" s="317"/>
      <c r="CM103" s="317"/>
      <c r="CN103" s="317"/>
      <c r="CO103" s="317"/>
      <c r="CP103" s="317"/>
      <c r="CQ103" s="317"/>
      <c r="CR103" s="317"/>
      <c r="CS103" s="317"/>
      <c r="CT103" s="317"/>
      <c r="CU103" s="317"/>
      <c r="CV103" s="317"/>
      <c r="CW103" s="317"/>
      <c r="CX103" s="317"/>
      <c r="CY103" s="317"/>
      <c r="DC103" s="216">
        <v>1</v>
      </c>
    </row>
    <row r="104" spans="1:107" s="212" customFormat="1" ht="24" customHeight="1">
      <c r="A104" s="317"/>
      <c r="B104" s="3259" t="s">
        <v>43</v>
      </c>
      <c r="C104" s="3691" t="s">
        <v>5360</v>
      </c>
      <c r="D104" s="3691"/>
      <c r="E104" s="3873"/>
      <c r="F104" s="3873"/>
      <c r="G104" s="3873"/>
      <c r="H104" s="3874"/>
      <c r="I104" s="317"/>
      <c r="J104" s="3270" t="s">
        <v>43</v>
      </c>
      <c r="K104" s="3691" t="s">
        <v>5360</v>
      </c>
      <c r="L104" s="3691"/>
      <c r="M104" s="3877"/>
      <c r="N104" s="3877"/>
      <c r="O104" s="3877"/>
      <c r="P104" s="3878"/>
      <c r="Q104" s="317"/>
      <c r="R104" s="317"/>
      <c r="S104" s="3314" t="s">
        <v>5822</v>
      </c>
      <c r="T104" s="317"/>
      <c r="AD104" s="317"/>
      <c r="AN104" s="317"/>
      <c r="AO104" s="317"/>
      <c r="AP104" s="317"/>
      <c r="AQ104" s="317"/>
      <c r="AR104" s="317"/>
      <c r="AS104" s="429" t="s">
        <v>757</v>
      </c>
      <c r="AT104" s="428"/>
      <c r="AU104" s="428"/>
      <c r="AV104" s="428"/>
      <c r="AW104" s="5"/>
      <c r="AX104" s="28"/>
      <c r="AY104" s="317"/>
      <c r="AZ104" s="135" t="s">
        <v>403</v>
      </c>
      <c r="BA104" s="29"/>
      <c r="BB104" s="19"/>
      <c r="BC104" s="19"/>
      <c r="BD104" s="19"/>
      <c r="BE104" s="19"/>
      <c r="BF104" s="19"/>
      <c r="BG104" s="19"/>
      <c r="BH104" s="19"/>
      <c r="BI104" s="19"/>
      <c r="BJ104" s="19"/>
      <c r="BK104" s="19"/>
      <c r="BL104" s="317"/>
      <c r="BM104"/>
      <c r="BN104"/>
      <c r="BO104"/>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J104" s="317"/>
      <c r="CK104" s="317"/>
      <c r="CL104" s="317"/>
      <c r="CM104" s="317"/>
      <c r="CN104" s="317"/>
      <c r="CO104" s="317"/>
      <c r="CP104" s="317"/>
      <c r="CQ104" s="317"/>
      <c r="CR104" s="317"/>
      <c r="CS104" s="317"/>
      <c r="CT104" s="317"/>
      <c r="CU104" s="317"/>
      <c r="CV104" s="317"/>
      <c r="CW104" s="317"/>
      <c r="CX104" s="317"/>
      <c r="CY104" s="317"/>
      <c r="DC104" s="216">
        <v>1</v>
      </c>
    </row>
    <row r="105" spans="1:107" s="212" customFormat="1" ht="24" customHeight="1">
      <c r="A105" s="317"/>
      <c r="B105" s="3259" t="s">
        <v>43</v>
      </c>
      <c r="C105" s="3813" t="s">
        <v>5466</v>
      </c>
      <c r="D105" s="3813"/>
      <c r="E105" s="321" t="s">
        <v>827</v>
      </c>
      <c r="F105" s="3109" t="s">
        <v>5361</v>
      </c>
      <c r="G105" s="322"/>
      <c r="H105" s="323"/>
      <c r="I105" s="317"/>
      <c r="J105" s="3270" t="s">
        <v>43</v>
      </c>
      <c r="K105" s="3813" t="s">
        <v>5466</v>
      </c>
      <c r="L105" s="3813"/>
      <c r="M105" s="321" t="s">
        <v>827</v>
      </c>
      <c r="N105" s="3109" t="s">
        <v>5361</v>
      </c>
      <c r="O105" s="322"/>
      <c r="P105" s="323"/>
      <c r="Q105" s="317"/>
      <c r="R105" s="317"/>
      <c r="S105" s="3166" t="s">
        <v>207</v>
      </c>
      <c r="T105" s="317"/>
      <c r="AD105" s="317"/>
      <c r="AN105" s="317"/>
      <c r="AO105" s="317"/>
      <c r="AP105" s="317"/>
      <c r="AQ105" s="317"/>
      <c r="AR105" s="317"/>
      <c r="AS105" s="429" t="s">
        <v>758</v>
      </c>
      <c r="AT105" s="428"/>
      <c r="AU105" s="428"/>
      <c r="AV105" s="428"/>
      <c r="AW105" s="5"/>
      <c r="AX105" s="28"/>
      <c r="AY105" s="317"/>
      <c r="AZ105" s="135"/>
      <c r="BA105" s="29"/>
      <c r="BB105" s="19"/>
      <c r="BC105" s="19"/>
      <c r="BD105" s="19"/>
      <c r="BE105" s="19"/>
      <c r="BF105" s="19"/>
      <c r="BG105" s="19"/>
      <c r="BH105" s="19"/>
      <c r="BI105" s="19"/>
      <c r="BJ105" s="19"/>
      <c r="BK105" s="19"/>
      <c r="BL105" s="317"/>
      <c r="BM105"/>
      <c r="BN105"/>
      <c r="BO105"/>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J105" s="317"/>
      <c r="CK105" s="317"/>
      <c r="CL105" s="317"/>
      <c r="CM105" s="317"/>
      <c r="CN105" s="317"/>
      <c r="CO105" s="317"/>
      <c r="CP105" s="317"/>
      <c r="CQ105" s="317"/>
      <c r="CR105" s="317"/>
      <c r="CS105" s="317"/>
      <c r="CT105" s="317"/>
      <c r="CU105" s="317"/>
      <c r="CV105" s="317"/>
      <c r="CW105" s="317"/>
      <c r="CX105" s="317"/>
      <c r="CY105" s="317"/>
      <c r="DC105" s="216">
        <v>1</v>
      </c>
    </row>
    <row r="106" spans="1:107" s="212" customFormat="1" ht="24" customHeight="1">
      <c r="A106" s="317"/>
      <c r="B106" s="3259" t="s">
        <v>43</v>
      </c>
      <c r="C106" s="3093">
        <v>1</v>
      </c>
      <c r="D106" s="499" t="s">
        <v>751</v>
      </c>
      <c r="E106" s="3094">
        <v>120</v>
      </c>
      <c r="F106" s="2834" t="s">
        <v>79</v>
      </c>
      <c r="G106" s="218" t="s">
        <v>5813</v>
      </c>
      <c r="H106" s="3136"/>
      <c r="I106" s="317"/>
      <c r="J106" s="3270" t="s">
        <v>43</v>
      </c>
      <c r="K106" s="3093">
        <v>1</v>
      </c>
      <c r="L106" s="499" t="s">
        <v>1363</v>
      </c>
      <c r="M106" s="3094">
        <v>120</v>
      </c>
      <c r="N106" s="2834" t="s">
        <v>79</v>
      </c>
      <c r="O106" s="218" t="s">
        <v>5813</v>
      </c>
      <c r="P106" s="3136"/>
      <c r="Q106" s="317"/>
      <c r="R106" s="317"/>
      <c r="S106" s="3166" t="s">
        <v>728</v>
      </c>
      <c r="T106" s="317"/>
      <c r="AD106" s="317"/>
      <c r="AN106" s="317"/>
      <c r="AO106" s="317"/>
      <c r="AP106" s="317"/>
      <c r="AQ106" s="317"/>
      <c r="AR106" s="317"/>
      <c r="AS106" s="429" t="s">
        <v>1428</v>
      </c>
      <c r="AT106" s="7"/>
      <c r="AU106" s="7"/>
      <c r="AV106" s="7"/>
      <c r="AW106" s="5"/>
      <c r="AX106" s="28"/>
      <c r="AY106" s="317"/>
      <c r="AZ106" s="135"/>
      <c r="BA106" s="29"/>
      <c r="BB106" s="19"/>
      <c r="BC106" s="19"/>
      <c r="BD106" s="19"/>
      <c r="BE106" s="19"/>
      <c r="BF106" s="19"/>
      <c r="BG106" s="19"/>
      <c r="BH106" s="19"/>
      <c r="BI106" s="19"/>
      <c r="BJ106" s="19"/>
      <c r="BK106" s="19"/>
      <c r="BL106" s="317"/>
      <c r="BM106"/>
      <c r="BN106"/>
      <c r="BO106"/>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J106" s="317"/>
      <c r="CK106" s="317"/>
      <c r="CL106" s="317"/>
      <c r="CM106" s="317"/>
      <c r="CN106" s="317"/>
      <c r="CO106" s="317"/>
      <c r="CP106" s="317"/>
      <c r="CQ106" s="317"/>
      <c r="CR106" s="317"/>
      <c r="CS106" s="317"/>
      <c r="CT106" s="317"/>
      <c r="CU106" s="317"/>
      <c r="CV106" s="317"/>
      <c r="CW106" s="317"/>
      <c r="CX106" s="317"/>
      <c r="CY106" s="317"/>
      <c r="DC106" s="216">
        <v>1</v>
      </c>
    </row>
    <row r="107" spans="1:107" s="212" customFormat="1" ht="24" customHeight="1">
      <c r="A107" s="317"/>
      <c r="B107" s="3259" t="s">
        <v>43</v>
      </c>
      <c r="C107" s="504" t="s">
        <v>1882</v>
      </c>
      <c r="D107" s="352" t="s">
        <v>305</v>
      </c>
      <c r="E107" s="504" t="s">
        <v>1883</v>
      </c>
      <c r="F107" s="352" t="s">
        <v>305</v>
      </c>
      <c r="G107" s="3279" t="s">
        <v>1028</v>
      </c>
      <c r="H107" s="3281">
        <f>Y59</f>
        <v>0.11</v>
      </c>
      <c r="I107" s="317"/>
      <c r="J107" s="3270" t="s">
        <v>43</v>
      </c>
      <c r="K107" s="504" t="s">
        <v>1882</v>
      </c>
      <c r="L107" s="352" t="s">
        <v>305</v>
      </c>
      <c r="M107" s="504" t="s">
        <v>1883</v>
      </c>
      <c r="N107" s="352" t="s">
        <v>305</v>
      </c>
      <c r="O107" s="3279" t="s">
        <v>1028</v>
      </c>
      <c r="P107" s="3281">
        <f>AI59</f>
        <v>0.4</v>
      </c>
      <c r="Q107" s="317"/>
      <c r="R107" s="317"/>
      <c r="S107" s="3160" t="s">
        <v>5769</v>
      </c>
      <c r="T107" s="317"/>
      <c r="AD107" s="317"/>
      <c r="AN107" s="317"/>
      <c r="AO107" s="317"/>
      <c r="AP107" s="317"/>
      <c r="AQ107" s="317"/>
      <c r="AR107" s="317"/>
      <c r="AS107" s="440"/>
      <c r="AT107" s="7"/>
      <c r="AU107" s="7"/>
      <c r="AV107" s="7"/>
      <c r="AW107" s="5"/>
      <c r="AX107" s="28"/>
      <c r="AY107" s="317"/>
      <c r="AZ107" s="67" t="s">
        <v>406</v>
      </c>
      <c r="BA107" s="29"/>
      <c r="BB107" s="19"/>
      <c r="BC107" s="19"/>
      <c r="BD107" s="19"/>
      <c r="BE107" s="19"/>
      <c r="BF107" s="19"/>
      <c r="BG107" s="19"/>
      <c r="BH107" s="19"/>
      <c r="BI107" s="19"/>
      <c r="BJ107" s="19"/>
      <c r="BK107" s="19"/>
      <c r="BL107" s="317"/>
      <c r="BM107"/>
      <c r="BN107"/>
      <c r="BO10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J107" s="317"/>
      <c r="CK107" s="317"/>
      <c r="CL107" s="317"/>
      <c r="CM107" s="317"/>
      <c r="CN107" s="317"/>
      <c r="CO107" s="317"/>
      <c r="CP107" s="317"/>
      <c r="CQ107" s="317"/>
      <c r="CR107" s="317"/>
      <c r="CS107" s="317"/>
      <c r="CT107" s="317"/>
      <c r="CU107" s="317"/>
      <c r="CV107" s="317"/>
      <c r="CW107" s="317"/>
      <c r="CX107" s="317"/>
      <c r="CY107" s="317"/>
      <c r="DC107" s="216">
        <v>1</v>
      </c>
    </row>
    <row r="108" spans="1:107" s="212" customFormat="1" ht="24" customHeight="1">
      <c r="A108" s="317"/>
      <c r="B108" s="3259" t="s">
        <v>43</v>
      </c>
      <c r="C108" s="3282" t="s">
        <v>5362</v>
      </c>
      <c r="D108" s="3283" t="s">
        <v>5363</v>
      </c>
      <c r="E108" s="3282" t="s">
        <v>5364</v>
      </c>
      <c r="F108" s="3280" t="s">
        <v>5365</v>
      </c>
      <c r="G108" s="3280" t="s">
        <v>5366</v>
      </c>
      <c r="H108" s="3284" t="s">
        <v>1297</v>
      </c>
      <c r="I108" s="317"/>
      <c r="J108" s="3270" t="s">
        <v>43</v>
      </c>
      <c r="K108" s="3282" t="s">
        <v>5362</v>
      </c>
      <c r="L108" s="3283" t="s">
        <v>5363</v>
      </c>
      <c r="M108" s="3282" t="s">
        <v>5364</v>
      </c>
      <c r="N108" s="3280" t="s">
        <v>5365</v>
      </c>
      <c r="O108" s="3280" t="s">
        <v>5366</v>
      </c>
      <c r="P108" s="3284" t="s">
        <v>1297</v>
      </c>
      <c r="Q108" s="317"/>
      <c r="R108" s="317"/>
      <c r="S108" s="3160" t="s">
        <v>5771</v>
      </c>
      <c r="T108" s="317"/>
      <c r="AD108" s="317"/>
      <c r="AN108" s="317"/>
      <c r="AO108" s="317"/>
      <c r="AP108" s="317"/>
      <c r="AQ108" s="317"/>
      <c r="AR108" s="317"/>
      <c r="AS108" s="441" t="s">
        <v>37</v>
      </c>
      <c r="AT108" s="407" t="s">
        <v>1429</v>
      </c>
      <c r="AU108" s="407"/>
      <c r="AV108" s="7"/>
      <c r="AW108" s="5"/>
      <c r="AX108" s="28"/>
      <c r="AY108" s="317"/>
      <c r="AZ108" s="3126" t="s">
        <v>410</v>
      </c>
      <c r="BA108" s="29"/>
      <c r="BB108" s="19"/>
      <c r="BC108" s="19"/>
      <c r="BD108" s="19"/>
      <c r="BE108" s="19"/>
      <c r="BF108" s="19"/>
      <c r="BG108" s="19"/>
      <c r="BH108" s="19"/>
      <c r="BI108" s="19"/>
      <c r="BJ108" s="19"/>
      <c r="BK108" s="19"/>
      <c r="BL108" s="317"/>
      <c r="BM108"/>
      <c r="BN108"/>
      <c r="BO108"/>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J108" s="317"/>
      <c r="CK108" s="317"/>
      <c r="CL108" s="317"/>
      <c r="CM108" s="317"/>
      <c r="CN108" s="317"/>
      <c r="CO108" s="317"/>
      <c r="CP108" s="317"/>
      <c r="CQ108" s="317"/>
      <c r="CR108" s="317"/>
      <c r="CS108" s="317"/>
      <c r="CT108" s="317"/>
      <c r="CU108" s="317"/>
      <c r="CV108" s="317"/>
      <c r="CW108" s="317"/>
      <c r="CX108" s="317"/>
      <c r="CY108" s="317"/>
      <c r="DC108" s="216">
        <v>1</v>
      </c>
    </row>
    <row r="109" spans="1:107" s="212" customFormat="1" ht="24" customHeight="1">
      <c r="A109" s="317"/>
      <c r="B109" s="187" t="str">
        <f>IF(H109&lt;&gt;"","A","►")</f>
        <v>A</v>
      </c>
      <c r="C109" s="3098">
        <v>1</v>
      </c>
      <c r="D109" s="3314" t="s">
        <v>5822</v>
      </c>
      <c r="E109" s="453"/>
      <c r="F109" s="3099"/>
      <c r="G109" s="3100">
        <v>1.01</v>
      </c>
      <c r="H109" s="3110" t="s">
        <v>5396</v>
      </c>
      <c r="I109" s="317"/>
      <c r="J109" s="187" t="str">
        <f>IF(P109&lt;&gt;"","A","►")</f>
        <v>A</v>
      </c>
      <c r="K109" s="3098">
        <v>1</v>
      </c>
      <c r="L109" s="3166" t="s">
        <v>5807</v>
      </c>
      <c r="M109" s="453"/>
      <c r="N109" s="3099"/>
      <c r="O109" s="3100">
        <v>1</v>
      </c>
      <c r="P109" s="3110" t="s">
        <v>5427</v>
      </c>
      <c r="Q109" s="317"/>
      <c r="R109" s="317"/>
      <c r="S109" s="3160" t="s">
        <v>5772</v>
      </c>
      <c r="T109" s="317"/>
      <c r="AD109" s="317"/>
      <c r="AN109" s="317"/>
      <c r="AO109" s="317"/>
      <c r="AP109" s="317"/>
      <c r="AQ109" s="317"/>
      <c r="AR109" s="317"/>
      <c r="AS109" s="406"/>
      <c r="AT109" s="407" t="s">
        <v>1430</v>
      </c>
      <c r="AU109" s="7"/>
      <c r="AV109" s="7"/>
      <c r="AW109" s="5"/>
      <c r="AX109" s="28"/>
      <c r="AY109" s="317"/>
      <c r="AZ109" s="3126" t="s">
        <v>412</v>
      </c>
      <c r="BA109" s="29"/>
      <c r="BB109" s="19"/>
      <c r="BC109" s="19"/>
      <c r="BD109" s="19"/>
      <c r="BE109" s="19"/>
      <c r="BF109" s="19"/>
      <c r="BG109" s="19"/>
      <c r="BH109" s="19"/>
      <c r="BI109" s="19"/>
      <c r="BJ109" s="19"/>
      <c r="BK109" s="19"/>
      <c r="BL109" s="317"/>
      <c r="BM109"/>
      <c r="BN109"/>
      <c r="BO109"/>
      <c r="BP109" s="317"/>
      <c r="BQ109" s="317"/>
      <c r="BR109" s="317"/>
      <c r="BS109" s="317"/>
      <c r="BT109" s="317"/>
      <c r="BU109" s="317"/>
      <c r="BV109" s="317"/>
      <c r="BW109" s="317"/>
      <c r="BX109" s="317"/>
      <c r="BY109" s="317"/>
      <c r="BZ109" s="317"/>
      <c r="CA109" s="317"/>
      <c r="CB109" s="317"/>
      <c r="CC109" s="317"/>
      <c r="CD109" s="317"/>
      <c r="CE109" s="317"/>
      <c r="CF109" s="317"/>
      <c r="CG109" s="317"/>
      <c r="CH109" s="317"/>
      <c r="CI109" s="317"/>
      <c r="CJ109" s="317"/>
      <c r="CK109" s="317"/>
      <c r="CL109" s="317"/>
      <c r="CM109" s="317"/>
      <c r="CN109" s="317"/>
      <c r="CO109" s="317"/>
      <c r="CP109" s="317"/>
      <c r="CQ109" s="317"/>
      <c r="CR109" s="317"/>
      <c r="CS109" s="317"/>
      <c r="CT109" s="317"/>
      <c r="CU109" s="317"/>
      <c r="CV109" s="317"/>
      <c r="CW109" s="317"/>
      <c r="CX109" s="317"/>
      <c r="CY109" s="317"/>
      <c r="DC109" s="216">
        <v>1</v>
      </c>
    </row>
    <row r="110" spans="1:107" s="212" customFormat="1" ht="24" customHeight="1">
      <c r="A110" s="317"/>
      <c r="B110" s="187" t="str">
        <f t="shared" ref="B110:B115" si="74">IF(H110&lt;&gt;"","A","►")</f>
        <v>A</v>
      </c>
      <c r="C110" s="3098">
        <v>1</v>
      </c>
      <c r="D110" s="3314" t="s">
        <v>5822</v>
      </c>
      <c r="E110" s="453"/>
      <c r="F110" s="3099"/>
      <c r="G110" s="3100">
        <v>1.1000000000000001</v>
      </c>
      <c r="H110" s="3111" t="s">
        <v>5397</v>
      </c>
      <c r="I110" s="317"/>
      <c r="J110" s="187" t="str">
        <f t="shared" ref="J110:J115" si="75">IF(P110&lt;&gt;"","A","►")</f>
        <v>A</v>
      </c>
      <c r="K110" s="3098">
        <v>1</v>
      </c>
      <c r="L110" s="3102"/>
      <c r="M110" s="453" t="s">
        <v>5454</v>
      </c>
      <c r="N110" s="3099"/>
      <c r="O110" s="3100">
        <v>1.03</v>
      </c>
      <c r="P110" s="3111" t="s">
        <v>5369</v>
      </c>
      <c r="Q110" s="317"/>
      <c r="R110" s="317"/>
      <c r="S110" s="3160" t="s">
        <v>5774</v>
      </c>
      <c r="T110" s="317"/>
      <c r="AD110" s="317"/>
      <c r="AN110" s="317"/>
      <c r="AO110" s="317"/>
      <c r="AP110" s="317"/>
      <c r="AQ110" s="317"/>
      <c r="AR110" s="317"/>
      <c r="AS110" s="406"/>
      <c r="AT110" s="7"/>
      <c r="AU110" s="7"/>
      <c r="AV110" s="7"/>
      <c r="AW110" s="5"/>
      <c r="AX110" s="28"/>
      <c r="AY110" s="317"/>
      <c r="AZ110" s="3126"/>
      <c r="BA110" s="29"/>
      <c r="BB110" s="19"/>
      <c r="BC110" s="19"/>
      <c r="BD110" s="19"/>
      <c r="BE110" s="19"/>
      <c r="BF110" s="19"/>
      <c r="BG110" s="19"/>
      <c r="BH110" s="19"/>
      <c r="BI110" s="19"/>
      <c r="BJ110" s="19"/>
      <c r="BK110" s="19"/>
      <c r="BL110" s="317"/>
      <c r="BM110"/>
      <c r="BN110"/>
      <c r="BO110"/>
      <c r="BP110" s="317"/>
      <c r="BQ110" s="317"/>
      <c r="BR110" s="317"/>
      <c r="BS110" s="317"/>
      <c r="BT110" s="317"/>
      <c r="BU110" s="317"/>
      <c r="BV110" s="317"/>
      <c r="BW110" s="317"/>
      <c r="BX110" s="317"/>
      <c r="BY110" s="317"/>
      <c r="BZ110" s="317"/>
      <c r="CA110" s="317"/>
      <c r="CB110" s="317"/>
      <c r="CC110" s="317"/>
      <c r="CD110" s="317"/>
      <c r="CE110" s="317"/>
      <c r="CF110" s="317"/>
      <c r="CG110" s="317"/>
      <c r="CH110" s="317"/>
      <c r="CI110" s="317"/>
      <c r="CJ110" s="317"/>
      <c r="CK110" s="317"/>
      <c r="CL110" s="317"/>
      <c r="CM110" s="317"/>
      <c r="CN110" s="317"/>
      <c r="CO110" s="317"/>
      <c r="CP110" s="317"/>
      <c r="CQ110" s="317"/>
      <c r="CR110" s="317"/>
      <c r="CS110" s="317"/>
      <c r="CT110" s="317"/>
      <c r="CU110" s="317"/>
      <c r="CV110" s="317"/>
      <c r="CW110" s="317"/>
      <c r="CX110" s="317"/>
      <c r="CY110" s="317"/>
      <c r="DC110" s="216">
        <v>1</v>
      </c>
    </row>
    <row r="111" spans="1:107" s="212" customFormat="1" ht="24" customHeight="1">
      <c r="A111" s="317"/>
      <c r="B111" s="187" t="str">
        <f t="shared" si="74"/>
        <v>A</v>
      </c>
      <c r="C111" s="3098">
        <v>1</v>
      </c>
      <c r="D111" s="116" t="s">
        <v>68</v>
      </c>
      <c r="E111" s="453"/>
      <c r="F111" s="3099"/>
      <c r="G111" s="3100">
        <v>1.03</v>
      </c>
      <c r="H111" s="3110" t="s">
        <v>5369</v>
      </c>
      <c r="I111" s="317"/>
      <c r="J111" s="187" t="str">
        <f t="shared" si="75"/>
        <v>A</v>
      </c>
      <c r="K111" s="3101">
        <v>1</v>
      </c>
      <c r="L111" s="3314" t="s">
        <v>5810</v>
      </c>
      <c r="M111" s="453"/>
      <c r="N111" s="3099">
        <v>47</v>
      </c>
      <c r="O111" s="3100">
        <v>0.95</v>
      </c>
      <c r="P111" s="3110" t="s">
        <v>5451</v>
      </c>
      <c r="Q111" s="317"/>
      <c r="R111" s="317"/>
      <c r="S111" s="3160" t="s">
        <v>5778</v>
      </c>
      <c r="T111" s="317"/>
      <c r="AD111" s="317"/>
      <c r="AN111" s="317"/>
      <c r="AO111" s="317"/>
      <c r="AP111" s="317"/>
      <c r="AQ111" s="317"/>
      <c r="AR111" s="317"/>
      <c r="AS111" s="442" t="s">
        <v>48</v>
      </c>
      <c r="AT111" s="443"/>
      <c r="AU111" s="7"/>
      <c r="AV111" s="7"/>
      <c r="AW111" s="5"/>
      <c r="AX111" s="28"/>
      <c r="AY111" s="317"/>
      <c r="AZ111" s="3128" t="s">
        <v>417</v>
      </c>
      <c r="BA111" s="29"/>
      <c r="BB111" s="19"/>
      <c r="BC111" s="19"/>
      <c r="BD111" s="19"/>
      <c r="BE111" s="19"/>
      <c r="BF111" s="19"/>
      <c r="BG111" s="19"/>
      <c r="BH111" s="19"/>
      <c r="BI111" s="19"/>
      <c r="BJ111" s="19"/>
      <c r="BK111" s="19"/>
      <c r="BL111" s="317"/>
      <c r="BM111"/>
      <c r="BN111"/>
      <c r="BO111"/>
      <c r="BP111" s="317"/>
      <c r="BQ111" s="317"/>
      <c r="BR111" s="317"/>
      <c r="BS111" s="317"/>
      <c r="BT111" s="317"/>
      <c r="BU111" s="317"/>
      <c r="BV111" s="317"/>
      <c r="BW111" s="317"/>
      <c r="BX111" s="317"/>
      <c r="BY111" s="317"/>
      <c r="BZ111" s="317"/>
      <c r="CA111" s="317"/>
      <c r="CB111" s="317"/>
      <c r="CC111" s="317"/>
      <c r="CD111" s="317"/>
      <c r="CE111" s="317"/>
      <c r="CF111" s="317"/>
      <c r="CG111" s="317"/>
      <c r="CH111" s="317"/>
      <c r="CI111" s="317"/>
      <c r="CJ111" s="317"/>
      <c r="CK111" s="317"/>
      <c r="CL111" s="317"/>
      <c r="CM111" s="317"/>
      <c r="CN111" s="317"/>
      <c r="CO111" s="317"/>
      <c r="CP111" s="317"/>
      <c r="CQ111" s="317"/>
      <c r="CR111" s="317"/>
      <c r="CS111" s="317"/>
      <c r="CT111" s="317"/>
      <c r="CU111" s="317"/>
      <c r="CV111" s="317"/>
      <c r="CW111" s="317"/>
      <c r="CX111" s="317"/>
      <c r="CY111" s="317"/>
      <c r="DC111" s="216">
        <v>1</v>
      </c>
    </row>
    <row r="112" spans="1:107" s="212" customFormat="1" ht="24" customHeight="1">
      <c r="A112" s="317"/>
      <c r="B112" s="187" t="str">
        <f t="shared" si="74"/>
        <v>A</v>
      </c>
      <c r="C112" s="3098">
        <v>3</v>
      </c>
      <c r="D112" s="116" t="s">
        <v>68</v>
      </c>
      <c r="E112" s="453"/>
      <c r="F112" s="3099">
        <v>40</v>
      </c>
      <c r="G112" s="3100">
        <v>0.95</v>
      </c>
      <c r="H112" s="3110" t="s">
        <v>5398</v>
      </c>
      <c r="I112" s="317"/>
      <c r="J112" s="187" t="str">
        <f t="shared" si="75"/>
        <v>A</v>
      </c>
      <c r="K112" s="3098">
        <v>60</v>
      </c>
      <c r="L112" s="3102" t="s">
        <v>5820</v>
      </c>
      <c r="M112" s="453"/>
      <c r="N112" s="3099"/>
      <c r="O112" s="3100">
        <v>1</v>
      </c>
      <c r="P112" s="3110" t="s">
        <v>5452</v>
      </c>
      <c r="Q112" s="317"/>
      <c r="R112" s="317"/>
      <c r="S112" s="3160" t="s">
        <v>5782</v>
      </c>
      <c r="T112" s="317"/>
      <c r="AD112" s="317"/>
      <c r="AN112" s="317"/>
      <c r="AO112" s="317"/>
      <c r="AP112" s="317"/>
      <c r="AQ112" s="317"/>
      <c r="AR112" s="317"/>
      <c r="AS112" s="444" t="s">
        <v>53</v>
      </c>
      <c r="AT112" s="445"/>
      <c r="AU112" s="7"/>
      <c r="AV112" s="7"/>
      <c r="AW112" s="5"/>
      <c r="AX112" s="28"/>
      <c r="AY112" s="317"/>
      <c r="AZ112" s="42" t="s">
        <v>419</v>
      </c>
      <c r="BA112" s="29"/>
      <c r="BB112" s="19"/>
      <c r="BC112" s="19"/>
      <c r="BD112" s="19"/>
      <c r="BE112" s="19"/>
      <c r="BF112" s="19"/>
      <c r="BG112" s="19"/>
      <c r="BH112" s="19"/>
      <c r="BI112" s="19"/>
      <c r="BJ112" s="19"/>
      <c r="BK112" s="19"/>
      <c r="BL112" s="317"/>
      <c r="BM112"/>
      <c r="BN112"/>
      <c r="BO112"/>
      <c r="BP112" s="317"/>
      <c r="BQ112" s="317"/>
      <c r="BR112" s="317"/>
      <c r="BS112" s="317"/>
      <c r="BT112" s="317"/>
      <c r="BU112" s="317"/>
      <c r="BV112" s="317"/>
      <c r="BW112" s="317"/>
      <c r="BX112" s="317"/>
      <c r="BY112" s="317"/>
      <c r="BZ112" s="317"/>
      <c r="CA112" s="317"/>
      <c r="CB112" s="317"/>
      <c r="CC112" s="317"/>
      <c r="CD112" s="317"/>
      <c r="CE112" s="317"/>
      <c r="CF112" s="317"/>
      <c r="CG112" s="317"/>
      <c r="CH112" s="317"/>
      <c r="CI112" s="317"/>
      <c r="CJ112" s="317"/>
      <c r="CK112" s="317"/>
      <c r="CL112" s="317"/>
      <c r="CM112" s="317"/>
      <c r="CN112" s="317"/>
      <c r="CO112" s="317"/>
      <c r="CP112" s="317"/>
      <c r="CQ112" s="317"/>
      <c r="CR112" s="317"/>
      <c r="CS112" s="317"/>
      <c r="CT112" s="317"/>
      <c r="CU112" s="317"/>
      <c r="CV112" s="317"/>
      <c r="CW112" s="317"/>
      <c r="CX112" s="317"/>
      <c r="CY112" s="317"/>
      <c r="DC112" s="216">
        <v>1</v>
      </c>
    </row>
    <row r="113" spans="1:107" s="212" customFormat="1" ht="24" customHeight="1">
      <c r="A113" s="317"/>
      <c r="B113" s="187" t="str">
        <f t="shared" si="74"/>
        <v>A</v>
      </c>
      <c r="C113" s="3098">
        <v>6</v>
      </c>
      <c r="D113" s="116" t="s">
        <v>68</v>
      </c>
      <c r="E113" s="453"/>
      <c r="F113" s="3099"/>
      <c r="G113" s="3100">
        <v>1.03</v>
      </c>
      <c r="H113" s="3112" t="s">
        <v>5399</v>
      </c>
      <c r="I113" s="317"/>
      <c r="J113" s="187" t="str">
        <f t="shared" si="75"/>
        <v>A</v>
      </c>
      <c r="K113" s="3098"/>
      <c r="L113" s="3102"/>
      <c r="M113" s="453"/>
      <c r="N113" s="3099"/>
      <c r="O113" s="3100">
        <v>1</v>
      </c>
      <c r="P113" s="3112" t="s">
        <v>5453</v>
      </c>
      <c r="Q113" s="317"/>
      <c r="R113" s="317"/>
      <c r="S113" s="3160" t="s">
        <v>5785</v>
      </c>
      <c r="T113" s="317"/>
      <c r="AD113" s="317"/>
      <c r="AN113" s="317"/>
      <c r="AO113" s="317"/>
      <c r="AP113" s="317"/>
      <c r="AQ113" s="317"/>
      <c r="AR113" s="317"/>
      <c r="AS113" s="446" t="s">
        <v>43</v>
      </c>
      <c r="AT113" s="445"/>
      <c r="AU113" s="7"/>
      <c r="AV113" s="7"/>
      <c r="AW113" s="5"/>
      <c r="AX113" s="28"/>
      <c r="AY113" s="317"/>
      <c r="AZ113" s="67" t="s">
        <v>422</v>
      </c>
      <c r="BA113" s="29"/>
      <c r="BB113" s="19"/>
      <c r="BC113" s="19"/>
      <c r="BD113" s="19"/>
      <c r="BE113" s="19"/>
      <c r="BF113" s="19"/>
      <c r="BG113" s="19"/>
      <c r="BH113" s="19"/>
      <c r="BI113" s="19"/>
      <c r="BJ113" s="19"/>
      <c r="BK113" s="19"/>
      <c r="BL113" s="317"/>
      <c r="BM113"/>
      <c r="BN113"/>
      <c r="BO113"/>
      <c r="BP113" s="317"/>
      <c r="BQ113" s="317"/>
      <c r="BR113" s="317"/>
      <c r="BS113" s="317"/>
      <c r="BT113" s="317"/>
      <c r="BU113" s="317"/>
      <c r="BV113" s="317"/>
      <c r="BW113" s="317"/>
      <c r="BX113" s="317"/>
      <c r="BY113" s="317"/>
      <c r="BZ113" s="317"/>
      <c r="CA113" s="317"/>
      <c r="CB113" s="317"/>
      <c r="CC113" s="317"/>
      <c r="CD113" s="317"/>
      <c r="CE113" s="317"/>
      <c r="CF113" s="317"/>
      <c r="CG113" s="317"/>
      <c r="CH113" s="317"/>
      <c r="CI113" s="317"/>
      <c r="CJ113" s="317"/>
      <c r="CK113" s="317"/>
      <c r="CL113" s="317"/>
      <c r="CM113" s="317"/>
      <c r="CN113" s="317"/>
      <c r="CO113" s="317"/>
      <c r="CP113" s="317"/>
      <c r="CQ113" s="317"/>
      <c r="CR113" s="317"/>
      <c r="CS113" s="317"/>
      <c r="CT113" s="317"/>
      <c r="CU113" s="317"/>
      <c r="CV113" s="317"/>
      <c r="CW113" s="317"/>
      <c r="CX113" s="317"/>
      <c r="CY113" s="317"/>
      <c r="DC113" s="216">
        <v>1</v>
      </c>
    </row>
    <row r="114" spans="1:107" s="212" customFormat="1" ht="24" customHeight="1">
      <c r="A114" s="317"/>
      <c r="B114" s="187" t="str">
        <f t="shared" si="74"/>
        <v>A</v>
      </c>
      <c r="C114" s="3098"/>
      <c r="D114" s="3102" t="s">
        <v>5401</v>
      </c>
      <c r="E114" s="453"/>
      <c r="F114" s="3099"/>
      <c r="G114" s="3100">
        <v>1</v>
      </c>
      <c r="H114" s="3110" t="s">
        <v>5400</v>
      </c>
      <c r="I114" s="317"/>
      <c r="J114" s="187" t="str">
        <f t="shared" si="75"/>
        <v>A</v>
      </c>
      <c r="K114" s="3098"/>
      <c r="L114" s="3102"/>
      <c r="M114" s="453"/>
      <c r="N114" s="3099"/>
      <c r="O114" s="3100">
        <v>1.03</v>
      </c>
      <c r="P114" s="3110" t="s">
        <v>5428</v>
      </c>
      <c r="Q114" s="317"/>
      <c r="R114" s="317"/>
      <c r="S114" s="3160" t="s">
        <v>1776</v>
      </c>
      <c r="T114" s="317"/>
      <c r="AD114" s="317"/>
      <c r="AN114" s="317"/>
      <c r="AO114" s="317"/>
      <c r="AP114" s="317"/>
      <c r="AQ114" s="317"/>
      <c r="AR114" s="317"/>
      <c r="AS114" s="442" t="s">
        <v>72</v>
      </c>
      <c r="AT114" s="443"/>
      <c r="AU114" s="7"/>
      <c r="AV114" s="7"/>
      <c r="AW114" s="5"/>
      <c r="AX114" s="28"/>
      <c r="AY114" s="317"/>
      <c r="AZ114" s="39" t="s">
        <v>430</v>
      </c>
      <c r="BA114" s="29"/>
      <c r="BB114" s="19"/>
      <c r="BC114" s="19"/>
      <c r="BD114" s="19"/>
      <c r="BE114" s="19"/>
      <c r="BF114" s="19"/>
      <c r="BG114" s="19"/>
      <c r="BH114" s="19"/>
      <c r="BI114" s="19"/>
      <c r="BJ114" s="32"/>
      <c r="BK114" s="32"/>
      <c r="BL114" s="317"/>
      <c r="BM114"/>
      <c r="BN114"/>
      <c r="BO114"/>
      <c r="BP114" s="317"/>
      <c r="BQ114" s="317"/>
      <c r="BR114" s="317"/>
      <c r="BS114" s="317"/>
      <c r="BT114" s="317"/>
      <c r="BU114" s="317"/>
      <c r="BV114" s="317"/>
      <c r="BW114" s="317"/>
      <c r="BX114" s="317"/>
      <c r="BY114" s="317"/>
      <c r="BZ114" s="317"/>
      <c r="CA114" s="317"/>
      <c r="CB114" s="317"/>
      <c r="CC114" s="317"/>
      <c r="CD114" s="317"/>
      <c r="CE114" s="317"/>
      <c r="CF114" s="317"/>
      <c r="CG114" s="317"/>
      <c r="CH114" s="317"/>
      <c r="CI114" s="317"/>
      <c r="CJ114" s="317"/>
      <c r="CK114" s="317"/>
      <c r="CL114" s="317"/>
      <c r="CM114" s="317"/>
      <c r="CN114" s="317"/>
      <c r="CO114" s="317"/>
      <c r="CP114" s="317"/>
      <c r="CQ114" s="317"/>
      <c r="CR114" s="317"/>
      <c r="CS114" s="317"/>
      <c r="CT114" s="317"/>
      <c r="CU114" s="317"/>
      <c r="CV114" s="317"/>
      <c r="CW114" s="317"/>
      <c r="CX114" s="317"/>
      <c r="CY114" s="317"/>
      <c r="DC114" s="216">
        <v>1</v>
      </c>
    </row>
    <row r="115" spans="1:107" s="212" customFormat="1" ht="24" customHeight="1" thickBot="1">
      <c r="A115" s="317"/>
      <c r="B115" s="3104" t="str">
        <f t="shared" si="74"/>
        <v>►</v>
      </c>
      <c r="C115" s="3114"/>
      <c r="D115" s="3105"/>
      <c r="E115" s="3106"/>
      <c r="F115" s="3139"/>
      <c r="G115" s="3108"/>
      <c r="H115" s="3113"/>
      <c r="I115" s="317"/>
      <c r="J115" s="3104" t="str">
        <f t="shared" si="75"/>
        <v>►</v>
      </c>
      <c r="K115" s="3114"/>
      <c r="L115" s="3105"/>
      <c r="M115" s="3106"/>
      <c r="N115" s="3107"/>
      <c r="O115" s="3108"/>
      <c r="P115" s="3113"/>
      <c r="Q115" s="317"/>
      <c r="R115" s="317"/>
      <c r="S115" s="3160" t="s">
        <v>5794</v>
      </c>
      <c r="T115" s="317"/>
      <c r="AD115" s="317"/>
      <c r="AN115" s="317"/>
      <c r="AO115" s="317"/>
      <c r="AP115" s="317"/>
      <c r="AQ115" s="317"/>
      <c r="AR115" s="317"/>
      <c r="AS115" s="442" t="s">
        <v>82</v>
      </c>
      <c r="AT115" s="443"/>
      <c r="AU115" s="7"/>
      <c r="AV115" s="7"/>
      <c r="AW115" s="5"/>
      <c r="AX115" s="28"/>
      <c r="AY115" s="317"/>
      <c r="AZ115" s="39" t="s">
        <v>433</v>
      </c>
      <c r="BA115" s="29"/>
      <c r="BB115" s="19"/>
      <c r="BC115" s="19"/>
      <c r="BD115" s="19"/>
      <c r="BE115" s="19"/>
      <c r="BF115" s="19"/>
      <c r="BG115" s="19"/>
      <c r="BH115" s="19"/>
      <c r="BI115" s="19"/>
      <c r="BJ115"/>
      <c r="BK115"/>
      <c r="BL115" s="317"/>
      <c r="BM115"/>
      <c r="BN115"/>
      <c r="BO115"/>
      <c r="BP115" s="317"/>
      <c r="BQ115" s="317"/>
      <c r="BR115" s="317"/>
      <c r="BS115" s="317"/>
      <c r="BT115" s="317"/>
      <c r="BU115" s="317"/>
      <c r="BV115" s="317"/>
      <c r="BW115" s="317"/>
      <c r="BX115" s="317"/>
      <c r="BY115" s="317"/>
      <c r="BZ115" s="317"/>
      <c r="CA115" s="317"/>
      <c r="CB115" s="317"/>
      <c r="CC115" s="317"/>
      <c r="CD115" s="317"/>
      <c r="CE115" s="317"/>
      <c r="CF115" s="317"/>
      <c r="CG115" s="317"/>
      <c r="CH115" s="317"/>
      <c r="CI115" s="317"/>
      <c r="CJ115" s="317"/>
      <c r="CK115" s="317"/>
      <c r="CL115" s="317"/>
      <c r="CM115" s="317"/>
      <c r="CN115" s="317"/>
      <c r="CO115" s="317"/>
      <c r="CP115" s="317"/>
      <c r="CQ115" s="317"/>
      <c r="CR115" s="317"/>
      <c r="CS115" s="317"/>
      <c r="CT115" s="317"/>
      <c r="CU115" s="317"/>
      <c r="CV115" s="317"/>
      <c r="CW115" s="317"/>
      <c r="CX115" s="317"/>
      <c r="CY115" s="317"/>
      <c r="DC115" s="216">
        <v>1</v>
      </c>
    </row>
    <row r="116" spans="1:107" s="212" customFormat="1" ht="24" customHeight="1">
      <c r="A116" s="317"/>
      <c r="B116" s="3259" t="s">
        <v>43</v>
      </c>
      <c r="C116" s="56" t="s">
        <v>733</v>
      </c>
      <c r="D116" s="44"/>
      <c r="E116" s="44"/>
      <c r="F116" s="44"/>
      <c r="G116" s="44"/>
      <c r="H116" s="3103"/>
      <c r="I116" s="317"/>
      <c r="J116" s="3270" t="s">
        <v>43</v>
      </c>
      <c r="K116" s="56" t="s">
        <v>733</v>
      </c>
      <c r="L116" s="44"/>
      <c r="M116" s="44"/>
      <c r="N116" s="44"/>
      <c r="O116" s="44"/>
      <c r="P116" s="3103"/>
      <c r="Q116" s="317"/>
      <c r="R116" s="317"/>
      <c r="S116" s="3160" t="s">
        <v>5804</v>
      </c>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442" t="s">
        <v>92</v>
      </c>
      <c r="AT116" s="443"/>
      <c r="AU116" s="428"/>
      <c r="AV116" s="407"/>
      <c r="AW116" s="5"/>
      <c r="AX116" s="28"/>
      <c r="AY116" s="317"/>
      <c r="AZ116" s="42" t="s">
        <v>437</v>
      </c>
      <c r="BA116" s="29"/>
      <c r="BB116" s="19"/>
      <c r="BC116" s="19"/>
      <c r="BD116" s="19"/>
      <c r="BE116" s="19"/>
      <c r="BF116" s="19"/>
      <c r="BG116" s="19"/>
      <c r="BH116" s="19"/>
      <c r="BI116" s="19"/>
      <c r="BJ116" s="19"/>
      <c r="BK116" s="19"/>
      <c r="BL116" s="317"/>
      <c r="BM116"/>
      <c r="BN116"/>
      <c r="BO116"/>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J116" s="317"/>
      <c r="CK116" s="317"/>
      <c r="CL116" s="317"/>
      <c r="CM116" s="317"/>
      <c r="CN116" s="317"/>
      <c r="CO116" s="317"/>
      <c r="CP116" s="317"/>
      <c r="CQ116" s="317"/>
      <c r="CR116" s="317"/>
      <c r="CS116" s="317"/>
      <c r="CT116" s="317"/>
      <c r="CU116" s="317"/>
      <c r="CV116" s="317"/>
      <c r="CW116" s="317"/>
      <c r="CX116" s="317"/>
      <c r="CY116" s="317"/>
      <c r="DC116" s="216">
        <v>1</v>
      </c>
    </row>
    <row r="117" spans="1:107" s="212" customFormat="1" ht="24" customHeight="1">
      <c r="A117" s="317"/>
      <c r="B117" s="187" t="str">
        <f t="shared" ref="B117:B127" si="76">IF(C117&lt;&gt;"","A","►")</f>
        <v>A</v>
      </c>
      <c r="C117" s="133" t="s">
        <v>5387</v>
      </c>
      <c r="D117" s="345"/>
      <c r="E117" s="345"/>
      <c r="F117" s="345"/>
      <c r="G117" s="345"/>
      <c r="H117" s="238" t="s">
        <v>838</v>
      </c>
      <c r="I117" s="317"/>
      <c r="J117" s="187" t="str">
        <f t="shared" ref="J117:J127" si="77">IF(K117&lt;&gt;"","A","►")</f>
        <v>A</v>
      </c>
      <c r="K117" s="133" t="s">
        <v>5382</v>
      </c>
      <c r="L117" s="345"/>
      <c r="M117" s="345"/>
      <c r="N117" s="345"/>
      <c r="O117" s="345"/>
      <c r="P117" s="238" t="s">
        <v>838</v>
      </c>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429"/>
      <c r="AT117" s="428"/>
      <c r="AU117" s="428"/>
      <c r="AV117" s="428"/>
      <c r="AW117" s="5"/>
      <c r="AX117" s="28"/>
      <c r="AY117" s="317"/>
      <c r="AZ117" s="231" t="s">
        <v>440</v>
      </c>
      <c r="BA117" s="29"/>
      <c r="BB117" s="19"/>
      <c r="BC117" s="19"/>
      <c r="BD117" s="19"/>
      <c r="BE117" s="19"/>
      <c r="BF117" s="19"/>
      <c r="BG117" s="19"/>
      <c r="BH117" s="19"/>
      <c r="BI117" s="19"/>
      <c r="BJ117" s="19"/>
      <c r="BK117" s="19"/>
      <c r="BL117" s="317"/>
      <c r="BM117"/>
      <c r="BN117"/>
      <c r="BO1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J117" s="317"/>
      <c r="CK117" s="317"/>
      <c r="CL117" s="317"/>
      <c r="CM117" s="317"/>
      <c r="CN117" s="317"/>
      <c r="CO117" s="317"/>
      <c r="CP117" s="317"/>
      <c r="CQ117" s="317"/>
      <c r="CR117" s="317"/>
      <c r="CS117" s="317"/>
      <c r="CT117" s="317"/>
      <c r="CU117" s="317"/>
      <c r="CV117" s="317"/>
      <c r="CW117" s="317"/>
      <c r="CX117" s="317"/>
      <c r="CY117" s="317"/>
      <c r="DC117" s="216">
        <v>1</v>
      </c>
    </row>
    <row r="118" spans="1:107" s="212" customFormat="1" ht="24" customHeight="1">
      <c r="A118" s="317"/>
      <c r="B118" s="187" t="str">
        <f t="shared" si="76"/>
        <v>A</v>
      </c>
      <c r="C118" s="133" t="s">
        <v>5390</v>
      </c>
      <c r="D118" s="345"/>
      <c r="E118" s="345"/>
      <c r="F118" s="345"/>
      <c r="G118" s="345"/>
      <c r="H118" s="239" t="s">
        <v>5853</v>
      </c>
      <c r="I118" s="317"/>
      <c r="J118" s="187" t="str">
        <f t="shared" si="77"/>
        <v>A</v>
      </c>
      <c r="K118" s="133" t="s">
        <v>5422</v>
      </c>
      <c r="L118" s="345"/>
      <c r="M118" s="345"/>
      <c r="N118" s="345"/>
      <c r="O118" s="345"/>
      <c r="P118" s="239" t="s">
        <v>5853</v>
      </c>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425" t="s">
        <v>759</v>
      </c>
      <c r="AT118" s="427"/>
      <c r="AU118" s="427"/>
      <c r="AV118" s="427"/>
      <c r="AW118" s="5"/>
      <c r="AX118" s="28"/>
      <c r="AY118" s="317"/>
      <c r="AZ118" s="39" t="s">
        <v>443</v>
      </c>
      <c r="BA118" s="29"/>
      <c r="BB118" s="19"/>
      <c r="BC118" s="19"/>
      <c r="BD118" s="19"/>
      <c r="BE118" s="19"/>
      <c r="BF118" s="19"/>
      <c r="BG118" s="19"/>
      <c r="BH118" s="19"/>
      <c r="BI118" s="19"/>
      <c r="BJ118" s="19"/>
      <c r="BK118" s="19"/>
      <c r="BL118" s="317"/>
      <c r="BM118"/>
      <c r="BN118"/>
      <c r="BO118"/>
      <c r="BP118" s="317"/>
      <c r="BQ118" s="317"/>
      <c r="BR118" s="317"/>
      <c r="BS118" s="317"/>
      <c r="BT118" s="317"/>
      <c r="BU118" s="317"/>
      <c r="BV118" s="317"/>
      <c r="BW118" s="317"/>
      <c r="BX118" s="317"/>
      <c r="BY118" s="317"/>
      <c r="BZ118" s="317"/>
      <c r="CA118" s="317"/>
      <c r="CB118" s="317"/>
      <c r="CC118" s="317"/>
      <c r="CD118" s="317"/>
      <c r="CE118" s="317"/>
      <c r="CF118" s="317"/>
      <c r="CG118" s="317"/>
      <c r="CH118" s="317"/>
      <c r="CI118" s="317"/>
      <c r="CJ118" s="317"/>
      <c r="CK118" s="317"/>
      <c r="CL118" s="317"/>
      <c r="CM118" s="317"/>
      <c r="CN118" s="317"/>
      <c r="CO118" s="317"/>
      <c r="CP118" s="317"/>
      <c r="CQ118" s="317"/>
      <c r="CR118" s="317"/>
      <c r="CS118" s="317"/>
      <c r="CT118" s="317"/>
      <c r="CU118" s="317"/>
      <c r="CV118" s="317"/>
      <c r="CW118" s="317"/>
      <c r="CX118" s="317"/>
      <c r="CY118" s="317"/>
      <c r="DC118" s="216">
        <v>1</v>
      </c>
    </row>
    <row r="119" spans="1:107" s="212" customFormat="1" ht="24" customHeight="1">
      <c r="A119" s="317"/>
      <c r="B119" s="187" t="str">
        <f t="shared" si="76"/>
        <v>A</v>
      </c>
      <c r="C119" s="133" t="s">
        <v>5388</v>
      </c>
      <c r="D119" s="345"/>
      <c r="E119" s="345"/>
      <c r="F119" s="345"/>
      <c r="G119" s="345"/>
      <c r="H119" s="239" t="s">
        <v>5854</v>
      </c>
      <c r="I119" s="317"/>
      <c r="J119" s="187" t="str">
        <f t="shared" si="77"/>
        <v>A</v>
      </c>
      <c r="K119" s="133" t="s">
        <v>5449</v>
      </c>
      <c r="L119" s="345"/>
      <c r="M119" s="345"/>
      <c r="N119" s="345"/>
      <c r="O119" s="345"/>
      <c r="P119" s="239" t="s">
        <v>5854</v>
      </c>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425" t="s">
        <v>760</v>
      </c>
      <c r="AT119" s="427"/>
      <c r="AU119" s="427"/>
      <c r="AV119" s="427"/>
      <c r="AW119" s="5"/>
      <c r="AX119" s="28"/>
      <c r="AY119" s="317"/>
      <c r="AZ119" s="39" t="s">
        <v>444</v>
      </c>
      <c r="BA119" s="29"/>
      <c r="BB119" s="19"/>
      <c r="BC119" s="19"/>
      <c r="BD119" s="19"/>
      <c r="BE119" s="19"/>
      <c r="BF119" s="19"/>
      <c r="BG119" s="19"/>
      <c r="BH119" s="19"/>
      <c r="BI119" s="19"/>
      <c r="BJ119" s="19"/>
      <c r="BK119" s="19"/>
      <c r="BL119" s="317"/>
      <c r="BM119"/>
      <c r="BN119"/>
      <c r="BO119"/>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7"/>
      <c r="CN119" s="317"/>
      <c r="CO119" s="317"/>
      <c r="CP119" s="317"/>
      <c r="CQ119" s="317"/>
      <c r="CR119" s="317"/>
      <c r="CS119" s="317"/>
      <c r="CT119" s="317"/>
      <c r="CU119" s="317"/>
      <c r="CV119" s="317"/>
      <c r="CW119" s="317"/>
      <c r="CX119" s="317"/>
      <c r="CY119" s="317"/>
      <c r="DC119" s="216">
        <v>1</v>
      </c>
    </row>
    <row r="120" spans="1:107" s="212" customFormat="1" ht="24" customHeight="1">
      <c r="A120" s="317"/>
      <c r="B120" s="187" t="str">
        <f t="shared" si="76"/>
        <v>A</v>
      </c>
      <c r="C120" s="133" t="s">
        <v>5391</v>
      </c>
      <c r="D120" s="345"/>
      <c r="E120" s="345"/>
      <c r="F120" s="345"/>
      <c r="G120" s="345"/>
      <c r="H120" s="239" t="s">
        <v>5855</v>
      </c>
      <c r="I120" s="317"/>
      <c r="J120" s="187" t="str">
        <f t="shared" si="77"/>
        <v>A</v>
      </c>
      <c r="K120" s="133" t="s">
        <v>5450</v>
      </c>
      <c r="L120" s="345"/>
      <c r="M120" s="345"/>
      <c r="N120" s="345"/>
      <c r="O120" s="345"/>
      <c r="P120" s="239" t="s">
        <v>5855</v>
      </c>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406"/>
      <c r="AT120" s="407"/>
      <c r="AU120" s="407"/>
      <c r="AV120" s="407"/>
      <c r="AW120" s="5"/>
      <c r="AX120" s="28"/>
      <c r="AY120" s="317"/>
      <c r="AZ120" s="39" t="s">
        <v>447</v>
      </c>
      <c r="BA120" s="29"/>
      <c r="BB120" s="19"/>
      <c r="BC120" s="19"/>
      <c r="BD120" s="19"/>
      <c r="BE120" s="19"/>
      <c r="BF120" s="19"/>
      <c r="BG120" s="19"/>
      <c r="BH120" s="19"/>
      <c r="BI120" s="19"/>
      <c r="BJ120" s="19"/>
      <c r="BK120" s="19"/>
      <c r="BL120" s="317"/>
      <c r="BM120"/>
      <c r="BN120"/>
      <c r="BO120"/>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J120" s="317"/>
      <c r="CK120" s="317"/>
      <c r="CL120" s="317"/>
      <c r="CM120" s="317"/>
      <c r="CN120" s="317"/>
      <c r="CO120" s="317"/>
      <c r="CP120" s="317"/>
      <c r="CQ120" s="317"/>
      <c r="CR120" s="317"/>
      <c r="CS120" s="317"/>
      <c r="CT120" s="317"/>
      <c r="CU120" s="317"/>
      <c r="CV120" s="317"/>
      <c r="CW120" s="317"/>
      <c r="CX120" s="317"/>
      <c r="CY120" s="317"/>
      <c r="DC120" s="216">
        <v>1</v>
      </c>
    </row>
    <row r="121" spans="1:107" s="212" customFormat="1" ht="24" customHeight="1">
      <c r="A121" s="317"/>
      <c r="B121" s="187" t="str">
        <f t="shared" si="76"/>
        <v>A</v>
      </c>
      <c r="C121" s="133" t="s">
        <v>5392</v>
      </c>
      <c r="D121" s="345"/>
      <c r="E121" s="345"/>
      <c r="F121" s="345"/>
      <c r="G121" s="345"/>
      <c r="H121" s="239" t="s">
        <v>5856</v>
      </c>
      <c r="I121" s="317"/>
      <c r="J121" s="187" t="str">
        <f t="shared" si="77"/>
        <v>A</v>
      </c>
      <c r="K121" s="133" t="s">
        <v>5415</v>
      </c>
      <c r="L121" s="345"/>
      <c r="M121" s="345"/>
      <c r="N121" s="345"/>
      <c r="O121" s="345"/>
      <c r="P121" s="239" t="s">
        <v>5856</v>
      </c>
      <c r="Q121" s="317"/>
      <c r="R121" s="317"/>
      <c r="S121" s="317"/>
      <c r="T121" s="317"/>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464">
        <f t="shared" ref="AS121:AX121" ca="1" si="78">CELL("largeur",AS121)</f>
        <v>11</v>
      </c>
      <c r="AT121" s="200">
        <f t="shared" ca="1" si="78"/>
        <v>11</v>
      </c>
      <c r="AU121" s="200">
        <f t="shared" ca="1" si="78"/>
        <v>11</v>
      </c>
      <c r="AV121" s="200">
        <f t="shared" ca="1" si="78"/>
        <v>11</v>
      </c>
      <c r="AW121" s="200">
        <f t="shared" ca="1" si="78"/>
        <v>12</v>
      </c>
      <c r="AX121" s="201">
        <f t="shared" ca="1" si="78"/>
        <v>40</v>
      </c>
      <c r="AY121" s="317"/>
      <c r="AZ121" s="39" t="s">
        <v>450</v>
      </c>
      <c r="BA121" s="29"/>
      <c r="BB121" s="19"/>
      <c r="BC121" s="19"/>
      <c r="BD121" s="19"/>
      <c r="BE121" s="19"/>
      <c r="BF121" s="19"/>
      <c r="BG121" s="19"/>
      <c r="BH121" s="19"/>
      <c r="BI121" s="19"/>
      <c r="BJ121" s="19"/>
      <c r="BK121" s="19"/>
      <c r="BL121" s="317"/>
      <c r="BM121"/>
      <c r="BN121"/>
      <c r="BO121"/>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J121" s="317"/>
      <c r="CK121" s="317"/>
      <c r="CL121" s="317"/>
      <c r="CM121" s="317"/>
      <c r="CN121" s="317"/>
      <c r="CO121" s="317"/>
      <c r="CP121" s="317"/>
      <c r="CQ121" s="317"/>
      <c r="CR121" s="317"/>
      <c r="CS121" s="317"/>
      <c r="CT121" s="317"/>
      <c r="CU121" s="317"/>
      <c r="CV121" s="317"/>
      <c r="CW121" s="317"/>
      <c r="CX121" s="317"/>
      <c r="CY121" s="317"/>
      <c r="DC121" s="216">
        <v>1</v>
      </c>
    </row>
    <row r="122" spans="1:107" s="212" customFormat="1" ht="24" customHeight="1">
      <c r="A122" s="317"/>
      <c r="B122" s="187" t="str">
        <f t="shared" si="76"/>
        <v>A</v>
      </c>
      <c r="C122" s="133" t="s">
        <v>5393</v>
      </c>
      <c r="D122" s="345"/>
      <c r="E122" s="345"/>
      <c r="F122" s="345"/>
      <c r="G122" s="345"/>
      <c r="H122" s="239" t="s">
        <v>5857</v>
      </c>
      <c r="I122" s="317"/>
      <c r="J122" s="187" t="str">
        <f t="shared" si="77"/>
        <v>A</v>
      </c>
      <c r="K122" s="133" t="s">
        <v>5416</v>
      </c>
      <c r="L122" s="345"/>
      <c r="M122" s="345"/>
      <c r="N122" s="345"/>
      <c r="O122" s="345"/>
      <c r="P122" s="239" t="s">
        <v>5857</v>
      </c>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464"/>
      <c r="AT122" s="200"/>
      <c r="AU122" s="200"/>
      <c r="AV122" s="200"/>
      <c r="AW122" s="200"/>
      <c r="AX122" s="201"/>
      <c r="AY122" s="317"/>
      <c r="AZ122" s="231" t="s">
        <v>451</v>
      </c>
      <c r="BA122" s="29"/>
      <c r="BB122" s="19"/>
      <c r="BC122" s="19"/>
      <c r="BD122" s="19"/>
      <c r="BE122" s="19"/>
      <c r="BF122" s="19"/>
      <c r="BG122" s="19"/>
      <c r="BH122" s="19"/>
      <c r="BI122" s="19"/>
      <c r="BJ122" s="19"/>
      <c r="BK122" s="19"/>
      <c r="BL122" s="317"/>
      <c r="BM122"/>
      <c r="BN122"/>
      <c r="BO122"/>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J122" s="317"/>
      <c r="CK122" s="317"/>
      <c r="CL122" s="317"/>
      <c r="CM122" s="317"/>
      <c r="CN122" s="317"/>
      <c r="CO122" s="317"/>
      <c r="CP122" s="317"/>
      <c r="CQ122" s="317"/>
      <c r="CR122" s="317"/>
      <c r="CS122" s="317"/>
      <c r="CT122" s="317"/>
      <c r="CU122" s="317"/>
      <c r="CV122" s="317"/>
      <c r="CW122" s="317"/>
      <c r="CX122" s="317"/>
      <c r="CY122" s="317"/>
      <c r="DC122" s="216">
        <v>1</v>
      </c>
    </row>
    <row r="123" spans="1:107" s="212" customFormat="1" ht="24" customHeight="1" thickBot="1">
      <c r="A123" s="317"/>
      <c r="B123" s="187" t="str">
        <f t="shared" si="76"/>
        <v>A</v>
      </c>
      <c r="C123" s="133" t="s">
        <v>5394</v>
      </c>
      <c r="D123" s="345"/>
      <c r="E123" s="345"/>
      <c r="F123" s="345"/>
      <c r="G123" s="345"/>
      <c r="H123" s="239" t="s">
        <v>5858</v>
      </c>
      <c r="I123" s="317"/>
      <c r="J123" s="187" t="str">
        <f t="shared" si="77"/>
        <v>A</v>
      </c>
      <c r="K123" s="133" t="s">
        <v>5417</v>
      </c>
      <c r="L123" s="345"/>
      <c r="M123" s="345"/>
      <c r="N123" s="345"/>
      <c r="O123" s="345"/>
      <c r="P123" s="239" t="s">
        <v>5858</v>
      </c>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465">
        <v>11</v>
      </c>
      <c r="AT123" s="209">
        <v>11</v>
      </c>
      <c r="AU123" s="209">
        <v>11</v>
      </c>
      <c r="AV123" s="209">
        <v>11</v>
      </c>
      <c r="AW123" s="209">
        <v>12</v>
      </c>
      <c r="AX123" s="210">
        <v>40</v>
      </c>
      <c r="AY123" s="317"/>
      <c r="AZ123" s="231" t="s">
        <v>454</v>
      </c>
      <c r="BA123" s="29"/>
      <c r="BB123" s="19"/>
      <c r="BC123" s="19"/>
      <c r="BD123" s="19"/>
      <c r="BE123" s="19"/>
      <c r="BF123" s="19"/>
      <c r="BG123" s="19"/>
      <c r="BH123" s="19"/>
      <c r="BI123" s="19"/>
      <c r="BJ123" s="19"/>
      <c r="BK123" s="19"/>
      <c r="BL123" s="317"/>
      <c r="BM123"/>
      <c r="BN123"/>
      <c r="BO123"/>
      <c r="BP123" s="317"/>
      <c r="BQ123" s="317"/>
      <c r="BR123" s="317"/>
      <c r="BS123" s="317"/>
      <c r="BT123" s="317"/>
      <c r="BU123" s="317"/>
      <c r="BV123" s="317"/>
      <c r="BW123" s="317"/>
      <c r="BX123" s="317"/>
      <c r="BY123" s="317"/>
      <c r="BZ123" s="317"/>
      <c r="CA123" s="317"/>
      <c r="CB123" s="317"/>
      <c r="CC123" s="317"/>
      <c r="CD123" s="317"/>
      <c r="CE123" s="317"/>
      <c r="CF123" s="317"/>
      <c r="CG123" s="317"/>
      <c r="CH123" s="317"/>
      <c r="CI123" s="317"/>
      <c r="CJ123" s="317"/>
      <c r="CK123" s="317"/>
      <c r="CL123" s="317"/>
      <c r="CM123" s="317"/>
      <c r="CN123" s="317"/>
      <c r="CO123" s="317"/>
      <c r="CP123" s="317"/>
      <c r="CQ123" s="317"/>
      <c r="CR123" s="317"/>
      <c r="CS123" s="317"/>
      <c r="CT123" s="317"/>
      <c r="CU123" s="317"/>
      <c r="CV123" s="317"/>
      <c r="CW123" s="317"/>
      <c r="CX123" s="317"/>
      <c r="CY123" s="317"/>
      <c r="DC123" s="216">
        <v>1</v>
      </c>
    </row>
    <row r="124" spans="1:107" s="212" customFormat="1" ht="24" customHeight="1">
      <c r="A124" s="317"/>
      <c r="B124" s="187" t="str">
        <f t="shared" si="76"/>
        <v>A</v>
      </c>
      <c r="C124" s="133" t="s">
        <v>5395</v>
      </c>
      <c r="D124" s="345"/>
      <c r="E124" s="345"/>
      <c r="F124" s="345"/>
      <c r="G124" s="345"/>
      <c r="H124" s="239" t="s">
        <v>5859</v>
      </c>
      <c r="I124" s="317"/>
      <c r="J124" s="187" t="str">
        <f t="shared" si="77"/>
        <v>A</v>
      </c>
      <c r="K124" s="133" t="s">
        <v>5418</v>
      </c>
      <c r="L124" s="345"/>
      <c r="M124" s="345"/>
      <c r="N124" s="345"/>
      <c r="O124" s="345"/>
      <c r="P124" s="239" t="s">
        <v>5859</v>
      </c>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Y124" s="317"/>
      <c r="AZ124" s="231" t="s">
        <v>457</v>
      </c>
      <c r="BA124" s="29"/>
      <c r="BB124" s="19"/>
      <c r="BC124" s="19"/>
      <c r="BD124" s="19"/>
      <c r="BE124" s="19"/>
      <c r="BF124" s="19"/>
      <c r="BG124" s="19"/>
      <c r="BH124" s="19"/>
      <c r="BI124" s="19"/>
      <c r="BJ124" s="19"/>
      <c r="BK124" s="19"/>
      <c r="BL124" s="317"/>
      <c r="BM124"/>
      <c r="BN124"/>
      <c r="BO124"/>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J124" s="317"/>
      <c r="CK124" s="317"/>
      <c r="CL124" s="317"/>
      <c r="CM124" s="317"/>
      <c r="CN124" s="317"/>
      <c r="CO124" s="317"/>
      <c r="CP124" s="317"/>
      <c r="CQ124" s="317"/>
      <c r="CR124" s="317"/>
      <c r="CS124" s="317"/>
      <c r="CT124" s="317"/>
      <c r="CU124" s="317"/>
      <c r="CV124" s="317"/>
      <c r="CW124" s="317"/>
      <c r="CX124" s="317"/>
      <c r="CY124" s="317"/>
      <c r="DC124" s="216">
        <v>1</v>
      </c>
    </row>
    <row r="125" spans="1:107" s="212" customFormat="1" ht="24" customHeight="1">
      <c r="A125" s="317"/>
      <c r="B125" s="187" t="str">
        <f t="shared" si="76"/>
        <v>A</v>
      </c>
      <c r="C125" s="133" t="s">
        <v>5389</v>
      </c>
      <c r="D125" s="345"/>
      <c r="E125" s="345"/>
      <c r="F125" s="345"/>
      <c r="G125" s="345"/>
      <c r="H125" s="239"/>
      <c r="I125" s="317"/>
      <c r="J125" s="187" t="str">
        <f t="shared" si="77"/>
        <v>A</v>
      </c>
      <c r="K125" s="133" t="s">
        <v>5419</v>
      </c>
      <c r="L125" s="345"/>
      <c r="M125" s="345"/>
      <c r="N125" s="345"/>
      <c r="O125" s="345"/>
      <c r="P125" s="239"/>
      <c r="Q125" s="317"/>
      <c r="R125" s="317"/>
      <c r="S125" s="142"/>
      <c r="T125" s="317"/>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8"/>
      <c r="AQ125" s="317"/>
      <c r="AR125" s="317"/>
      <c r="AY125" s="317"/>
      <c r="AZ125" s="231" t="s">
        <v>458</v>
      </c>
      <c r="BA125" s="29"/>
      <c r="BB125" s="19"/>
      <c r="BC125" s="19"/>
      <c r="BD125" s="19"/>
      <c r="BE125" s="19"/>
      <c r="BF125" s="19"/>
      <c r="BG125" s="19"/>
      <c r="BH125" s="19"/>
      <c r="BI125" s="19"/>
      <c r="BJ125" s="19"/>
      <c r="BK125" s="19"/>
      <c r="BL125" s="317"/>
      <c r="BM125"/>
      <c r="BN125"/>
      <c r="BO125"/>
      <c r="BP125" s="317"/>
      <c r="BQ125" s="317"/>
      <c r="BR125" s="317"/>
      <c r="BS125" s="317"/>
      <c r="BT125" s="317"/>
      <c r="BU125" s="317"/>
      <c r="BV125" s="317"/>
      <c r="BW125" s="317"/>
      <c r="BX125" s="317"/>
      <c r="BY125" s="317"/>
      <c r="BZ125" s="317"/>
      <c r="CA125" s="317"/>
      <c r="CB125" s="317"/>
      <c r="CC125" s="317"/>
      <c r="CD125" s="317"/>
      <c r="CE125" s="317"/>
      <c r="CF125" s="317"/>
      <c r="CG125" s="317"/>
      <c r="CH125" s="317"/>
      <c r="CI125" s="317"/>
      <c r="CJ125" s="317"/>
      <c r="CK125" s="317"/>
      <c r="CL125" s="317"/>
      <c r="CM125" s="317"/>
      <c r="CN125" s="317"/>
      <c r="CO125" s="317"/>
      <c r="CP125" s="317"/>
      <c r="CQ125" s="317"/>
      <c r="CR125" s="317"/>
      <c r="CS125" s="317"/>
      <c r="CT125" s="317"/>
      <c r="CU125" s="317"/>
      <c r="CV125" s="317"/>
      <c r="CW125" s="317"/>
      <c r="CX125" s="317"/>
      <c r="CY125" s="317"/>
      <c r="DC125" s="216">
        <v>1</v>
      </c>
    </row>
    <row r="126" spans="1:107" s="212" customFormat="1" ht="24" customHeight="1">
      <c r="A126" s="317"/>
      <c r="B126" s="187" t="str">
        <f t="shared" si="76"/>
        <v>A</v>
      </c>
      <c r="C126" s="133" t="s">
        <v>5408</v>
      </c>
      <c r="D126" s="345"/>
      <c r="E126" s="345"/>
      <c r="F126" s="345"/>
      <c r="G126" s="345"/>
      <c r="H126" s="239"/>
      <c r="I126" s="317"/>
      <c r="J126" s="187" t="str">
        <f t="shared" si="77"/>
        <v>A</v>
      </c>
      <c r="K126" s="133" t="s">
        <v>5448</v>
      </c>
      <c r="L126" s="345"/>
      <c r="M126" s="345"/>
      <c r="N126" s="345"/>
      <c r="O126" s="345"/>
      <c r="P126" s="239"/>
      <c r="Q126" s="317"/>
      <c r="R126" s="317"/>
      <c r="S126" s="142"/>
      <c r="T126" s="317"/>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8"/>
      <c r="AQ126" s="317"/>
      <c r="AR126" s="317"/>
      <c r="AY126" s="317"/>
      <c r="AZ126" s="3126" t="s">
        <v>461</v>
      </c>
      <c r="BA126" s="29"/>
      <c r="BB126" s="19"/>
      <c r="BC126" s="19"/>
      <c r="BD126" s="19"/>
      <c r="BE126" s="19"/>
      <c r="BF126" s="19"/>
      <c r="BG126" s="19"/>
      <c r="BH126" s="19"/>
      <c r="BI126" s="19"/>
      <c r="BJ126" s="19"/>
      <c r="BK126" s="19"/>
      <c r="BL126" s="317"/>
      <c r="BM126"/>
      <c r="BN126"/>
      <c r="BO126"/>
      <c r="BP126" s="317"/>
      <c r="BQ126" s="317"/>
      <c r="BR126" s="317"/>
      <c r="BS126" s="317"/>
      <c r="BT126" s="317"/>
      <c r="BU126" s="317"/>
      <c r="BV126" s="317"/>
      <c r="BW126" s="317"/>
      <c r="BX126" s="317"/>
      <c r="BY126" s="317"/>
      <c r="BZ126" s="317"/>
      <c r="CA126" s="317"/>
      <c r="CB126" s="317"/>
      <c r="CC126" s="317"/>
      <c r="CD126" s="317"/>
      <c r="CE126" s="317"/>
      <c r="CF126" s="317"/>
      <c r="CG126" s="317"/>
      <c r="CH126" s="317"/>
      <c r="CI126" s="317"/>
      <c r="CJ126" s="317"/>
      <c r="CK126" s="317"/>
      <c r="CL126" s="317"/>
      <c r="CM126" s="317"/>
      <c r="CN126" s="317"/>
      <c r="CO126" s="317"/>
      <c r="CP126" s="317"/>
      <c r="CQ126" s="317"/>
      <c r="CR126" s="317"/>
      <c r="CS126" s="317"/>
      <c r="CT126" s="317"/>
      <c r="CU126" s="317"/>
      <c r="CV126" s="317"/>
      <c r="CW126" s="317"/>
      <c r="CX126" s="317"/>
      <c r="CY126" s="317"/>
      <c r="DC126" s="216">
        <v>1</v>
      </c>
    </row>
    <row r="127" spans="1:107" s="212" customFormat="1" ht="24" customHeight="1">
      <c r="A127" s="317"/>
      <c r="B127" s="187" t="str">
        <f t="shared" si="76"/>
        <v>A</v>
      </c>
      <c r="C127" s="133" t="s">
        <v>5409</v>
      </c>
      <c r="D127" s="345"/>
      <c r="E127" s="345"/>
      <c r="F127" s="345"/>
      <c r="G127" s="345"/>
      <c r="H127" s="239"/>
      <c r="I127" s="317"/>
      <c r="J127" s="187" t="str">
        <f t="shared" si="77"/>
        <v>►</v>
      </c>
      <c r="K127" s="133"/>
      <c r="L127" s="345"/>
      <c r="M127" s="345"/>
      <c r="N127" s="345"/>
      <c r="O127" s="345"/>
      <c r="P127" s="239"/>
      <c r="Q127" s="317"/>
      <c r="R127" s="317"/>
      <c r="S127" s="308" t="s">
        <v>1294</v>
      </c>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8"/>
      <c r="AQ127" s="317"/>
      <c r="AR127" s="317"/>
      <c r="AY127" s="317"/>
      <c r="AZ127" s="3126"/>
      <c r="BA127" s="29" t="s">
        <v>464</v>
      </c>
      <c r="BB127" s="19"/>
      <c r="BC127" s="19"/>
      <c r="BD127" s="19"/>
      <c r="BE127" s="19"/>
      <c r="BF127" s="19"/>
      <c r="BG127" s="19"/>
      <c r="BH127" s="19"/>
      <c r="BI127" s="19"/>
      <c r="BJ127" s="19"/>
      <c r="BK127" s="19"/>
      <c r="BL127" s="317"/>
      <c r="BM127"/>
      <c r="BN127"/>
      <c r="BO12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J127" s="317"/>
      <c r="CK127" s="317"/>
      <c r="CL127" s="317"/>
      <c r="CM127" s="317"/>
      <c r="CN127" s="317"/>
      <c r="CO127" s="317"/>
      <c r="CP127" s="317"/>
      <c r="CQ127" s="317"/>
      <c r="CR127" s="317"/>
      <c r="CS127" s="317"/>
      <c r="CT127" s="317"/>
      <c r="CU127" s="317"/>
      <c r="CV127" s="317"/>
      <c r="CW127" s="317"/>
      <c r="CX127" s="317"/>
      <c r="CY127" s="317"/>
      <c r="DC127" s="216">
        <v>1</v>
      </c>
    </row>
    <row r="128" spans="1:107" s="212" customFormat="1" ht="24" customHeight="1">
      <c r="A128" s="317"/>
      <c r="B128" s="187" t="str">
        <f t="shared" ref="B128" si="79">IF(C128&lt;&gt;"","A","►")</f>
        <v>A</v>
      </c>
      <c r="C128" s="133" t="s">
        <v>5409</v>
      </c>
      <c r="D128" s="345"/>
      <c r="E128" s="345"/>
      <c r="F128" s="345"/>
      <c r="G128" s="345"/>
      <c r="H128" s="239"/>
      <c r="I128" s="317"/>
      <c r="J128" s="187" t="str">
        <f t="shared" ref="J128" si="80">IF(K128&lt;&gt;"","A","►")</f>
        <v>►</v>
      </c>
      <c r="K128" s="133"/>
      <c r="L128" s="345"/>
      <c r="M128" s="345"/>
      <c r="N128" s="345"/>
      <c r="O128" s="345"/>
      <c r="P128" s="239"/>
      <c r="Q128" s="317"/>
      <c r="R128" s="317"/>
      <c r="S128" s="309" t="s">
        <v>1295</v>
      </c>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8"/>
      <c r="AQ128" s="317"/>
      <c r="AR128" s="317"/>
      <c r="AY128" s="317"/>
      <c r="AZ128" s="231" t="s">
        <v>466</v>
      </c>
      <c r="BA128" s="29"/>
      <c r="BB128" s="19"/>
      <c r="BC128" s="19"/>
      <c r="BD128" s="19"/>
      <c r="BE128" s="19"/>
      <c r="BF128" s="19"/>
      <c r="BG128" s="19"/>
      <c r="BH128" s="19"/>
      <c r="BI128" s="19"/>
      <c r="BJ128" s="19"/>
      <c r="BK128" s="19"/>
      <c r="BL128" s="317"/>
      <c r="BM128"/>
      <c r="BN128"/>
      <c r="BO128"/>
      <c r="BP128" s="317"/>
      <c r="BQ128" s="317"/>
      <c r="BR128" s="317"/>
      <c r="BS128" s="317"/>
      <c r="BT128" s="317"/>
      <c r="BU128" s="317"/>
      <c r="BV128" s="317"/>
      <c r="BW128" s="317"/>
      <c r="BX128" s="317"/>
      <c r="BY128" s="317"/>
      <c r="BZ128" s="317"/>
      <c r="CA128" s="317"/>
      <c r="CB128" s="317"/>
      <c r="CC128" s="317"/>
      <c r="CD128" s="317"/>
      <c r="CE128" s="317"/>
      <c r="CF128" s="317"/>
      <c r="CG128" s="317"/>
      <c r="CH128" s="317"/>
      <c r="CI128" s="317"/>
      <c r="CJ128" s="317"/>
      <c r="CK128" s="317"/>
      <c r="CL128" s="317"/>
      <c r="CM128" s="317"/>
      <c r="CN128" s="317"/>
      <c r="CO128" s="317"/>
      <c r="CP128" s="317"/>
      <c r="CQ128" s="317"/>
      <c r="CR128" s="317"/>
      <c r="CS128" s="317"/>
      <c r="CT128" s="317"/>
      <c r="CU128" s="317"/>
      <c r="CV128" s="317"/>
      <c r="CW128" s="317"/>
      <c r="CX128" s="317"/>
      <c r="CY128" s="317"/>
      <c r="DC128" s="216">
        <v>1</v>
      </c>
    </row>
    <row r="129" spans="1:107" s="212" customFormat="1" ht="24" customHeight="1">
      <c r="A129" s="317"/>
      <c r="B129" s="3259" t="s">
        <v>43</v>
      </c>
      <c r="C129" s="382" t="s">
        <v>1284</v>
      </c>
      <c r="D129" s="382"/>
      <c r="E129" s="382"/>
      <c r="F129" s="382"/>
      <c r="G129" s="382"/>
      <c r="H129" s="383"/>
      <c r="I129" s="317"/>
      <c r="J129" s="3270" t="s">
        <v>43</v>
      </c>
      <c r="K129" s="382" t="s">
        <v>1284</v>
      </c>
      <c r="L129" s="382" t="s">
        <v>5821</v>
      </c>
      <c r="M129" s="382"/>
      <c r="N129" s="382"/>
      <c r="O129" s="382"/>
      <c r="P129" s="383"/>
      <c r="Q129" s="317"/>
      <c r="R129" s="317"/>
      <c r="S129" s="3283" t="s">
        <v>5363</v>
      </c>
      <c r="T129" s="317"/>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8"/>
      <c r="AQ129" s="317"/>
      <c r="AR129" s="317"/>
      <c r="AY129" s="317"/>
      <c r="AZ129" s="231" t="s">
        <v>468</v>
      </c>
      <c r="BA129" s="29"/>
      <c r="BB129" s="19"/>
      <c r="BC129" s="19"/>
      <c r="BD129" s="19"/>
      <c r="BE129" s="19"/>
      <c r="BF129" s="19"/>
      <c r="BG129" s="19"/>
      <c r="BH129" s="19"/>
      <c r="BI129" s="19"/>
      <c r="BJ129" s="19"/>
      <c r="BK129" s="19"/>
      <c r="BL129" s="317"/>
      <c r="BM129"/>
      <c r="BN129"/>
      <c r="BO129"/>
      <c r="BP129" s="317"/>
      <c r="BQ129" s="317"/>
      <c r="BR129" s="317"/>
      <c r="BS129" s="317"/>
      <c r="BT129" s="317"/>
      <c r="BU129" s="317"/>
      <c r="BV129" s="317"/>
      <c r="BW129" s="317"/>
      <c r="BX129" s="317"/>
      <c r="BY129" s="317"/>
      <c r="BZ129" s="317"/>
      <c r="CA129" s="317"/>
      <c r="CB129" s="317"/>
      <c r="CC129" s="317"/>
      <c r="CD129" s="317"/>
      <c r="CE129" s="317"/>
      <c r="CF129" s="317"/>
      <c r="CG129" s="317"/>
      <c r="CH129" s="317"/>
      <c r="CI129" s="317"/>
      <c r="CJ129" s="317"/>
      <c r="CK129" s="317"/>
      <c r="CL129" s="317"/>
      <c r="CM129" s="317"/>
      <c r="CN129" s="317"/>
      <c r="CO129" s="317"/>
      <c r="CP129" s="317"/>
      <c r="CQ129" s="317"/>
      <c r="CR129" s="317"/>
      <c r="CS129" s="317"/>
      <c r="CT129" s="317"/>
      <c r="CU129" s="317"/>
      <c r="CV129" s="317"/>
      <c r="CW129" s="317"/>
      <c r="CX129" s="317"/>
      <c r="CY129" s="317"/>
      <c r="DC129" s="216">
        <v>1</v>
      </c>
    </row>
    <row r="130" spans="1:107" s="212" customFormat="1" ht="24" customHeight="1">
      <c r="A130" s="317"/>
      <c r="B130" s="3259" t="s">
        <v>43</v>
      </c>
      <c r="C130" s="384" t="s">
        <v>5374</v>
      </c>
      <c r="D130" s="384" t="s">
        <v>5407</v>
      </c>
      <c r="E130" s="384"/>
      <c r="F130" s="384"/>
      <c r="G130" s="384"/>
      <c r="H130" s="385"/>
      <c r="I130" s="317"/>
      <c r="J130" s="3270" t="s">
        <v>43</v>
      </c>
      <c r="K130" s="384" t="s">
        <v>5374</v>
      </c>
      <c r="L130" s="384"/>
      <c r="M130" s="384"/>
      <c r="N130" s="384"/>
      <c r="O130" s="384"/>
      <c r="P130" s="385"/>
      <c r="Q130" s="317"/>
      <c r="R130" s="317"/>
      <c r="S130" s="2832" t="s">
        <v>69</v>
      </c>
      <c r="T130" s="317"/>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8"/>
      <c r="AQ130" s="317"/>
      <c r="AR130" s="317"/>
      <c r="AY130" s="317"/>
      <c r="AZ130" s="231" t="s">
        <v>471</v>
      </c>
      <c r="BA130" s="29"/>
      <c r="BB130" s="19"/>
      <c r="BC130" s="19"/>
      <c r="BD130" s="19"/>
      <c r="BE130" s="19"/>
      <c r="BF130" s="19"/>
      <c r="BG130" s="19"/>
      <c r="BH130" s="19"/>
      <c r="BI130" s="19"/>
      <c r="BJ130" s="19"/>
      <c r="BK130" s="19"/>
      <c r="BL130" s="317"/>
      <c r="BM130"/>
      <c r="BN130"/>
      <c r="BO130"/>
      <c r="BP130" s="317"/>
      <c r="BQ130" s="317"/>
      <c r="BR130" s="317"/>
      <c r="BS130" s="317"/>
      <c r="BT130" s="317"/>
      <c r="BU130" s="317"/>
      <c r="BV130" s="317"/>
      <c r="BW130" s="317"/>
      <c r="BX130" s="317"/>
      <c r="BY130" s="317"/>
      <c r="BZ130" s="317"/>
      <c r="CA130" s="317"/>
      <c r="CB130" s="317"/>
      <c r="CC130" s="317"/>
      <c r="CD130" s="317"/>
      <c r="CE130" s="317"/>
      <c r="CF130" s="317"/>
      <c r="CG130" s="317"/>
      <c r="CH130" s="317"/>
      <c r="CI130" s="317"/>
      <c r="CJ130" s="317"/>
      <c r="CK130" s="317"/>
      <c r="CL130" s="317"/>
      <c r="CM130" s="317"/>
      <c r="CN130" s="317"/>
      <c r="CO130" s="317"/>
      <c r="CP130" s="317"/>
      <c r="CQ130" s="317"/>
      <c r="CR130" s="317"/>
      <c r="CS130" s="317"/>
      <c r="CT130" s="317"/>
      <c r="CU130" s="317"/>
      <c r="CV130" s="317"/>
      <c r="CW130" s="317"/>
      <c r="CX130" s="317"/>
      <c r="CY130" s="317"/>
      <c r="DC130" s="216">
        <v>1</v>
      </c>
    </row>
    <row r="131" spans="1:107" s="212" customFormat="1" ht="24" customHeight="1">
      <c r="A131" s="317"/>
      <c r="B131" s="3259" t="s">
        <v>43</v>
      </c>
      <c r="C131" s="3298" t="s">
        <v>1269</v>
      </c>
      <c r="D131" s="3350" t="s">
        <v>66</v>
      </c>
      <c r="F131" s="3296"/>
      <c r="G131" s="3296"/>
      <c r="H131" s="3297" t="s">
        <v>28</v>
      </c>
      <c r="I131" s="317"/>
      <c r="J131" s="3270" t="s">
        <v>43</v>
      </c>
      <c r="K131" s="3298" t="s">
        <v>1269</v>
      </c>
      <c r="L131" s="3350" t="s">
        <v>66</v>
      </c>
      <c r="N131" s="3296"/>
      <c r="O131" s="3296"/>
      <c r="P131" s="3297" t="s">
        <v>28</v>
      </c>
      <c r="Q131" s="317"/>
      <c r="R131" s="317"/>
      <c r="S131" s="2833" t="s">
        <v>377</v>
      </c>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8"/>
      <c r="AQ131" s="317"/>
      <c r="AR131" s="317"/>
      <c r="AY131" s="317"/>
      <c r="AZ131" s="231"/>
      <c r="BA131" s="29"/>
      <c r="BB131" s="19"/>
      <c r="BC131" s="19"/>
      <c r="BD131" s="19"/>
      <c r="BE131" s="19"/>
      <c r="BF131" s="19"/>
      <c r="BG131" s="19"/>
      <c r="BH131" s="19"/>
      <c r="BI131" s="19"/>
      <c r="BJ131" s="19"/>
      <c r="BK131" s="19"/>
      <c r="BL131" s="317"/>
      <c r="BM131"/>
      <c r="BN131"/>
      <c r="BO131"/>
      <c r="BP131" s="317"/>
      <c r="BQ131" s="317"/>
      <c r="BR131" s="317"/>
      <c r="BS131" s="317"/>
      <c r="BT131" s="317"/>
      <c r="BU131" s="317"/>
      <c r="BV131" s="317"/>
      <c r="BW131" s="317"/>
      <c r="BX131" s="317"/>
      <c r="BY131" s="317"/>
      <c r="BZ131" s="317"/>
      <c r="CA131" s="317"/>
      <c r="CB131" s="317"/>
      <c r="CC131" s="317"/>
      <c r="CD131" s="317"/>
      <c r="CE131" s="317"/>
      <c r="CF131" s="317"/>
      <c r="CG131" s="317"/>
      <c r="CH131" s="317"/>
      <c r="CI131" s="317"/>
      <c r="CJ131" s="317"/>
      <c r="CK131" s="317"/>
      <c r="CL131" s="317"/>
      <c r="CM131" s="317"/>
      <c r="CN131" s="317"/>
      <c r="CO131" s="317"/>
      <c r="CP131" s="317"/>
      <c r="CQ131" s="317"/>
      <c r="CR131" s="317"/>
      <c r="CS131" s="317"/>
      <c r="CT131" s="317"/>
      <c r="CU131" s="317"/>
      <c r="CV131" s="317"/>
      <c r="CW131" s="317"/>
      <c r="CX131" s="317"/>
      <c r="CY131" s="317"/>
      <c r="DC131" s="216">
        <v>1</v>
      </c>
    </row>
    <row r="132" spans="1:107" s="212" customFormat="1" ht="24" customHeight="1" thickBot="1">
      <c r="A132" s="317"/>
      <c r="B132" s="3260" t="s">
        <v>43</v>
      </c>
      <c r="C132" s="292">
        <f ca="1">CELL("largeur",C132)</f>
        <v>13</v>
      </c>
      <c r="D132" s="292">
        <f t="shared" ref="D132:H132" ca="1" si="81">CELL("largeur",D132)</f>
        <v>11</v>
      </c>
      <c r="E132" s="292">
        <f t="shared" ca="1" si="81"/>
        <v>11</v>
      </c>
      <c r="F132" s="292">
        <f t="shared" ca="1" si="81"/>
        <v>11</v>
      </c>
      <c r="G132" s="292">
        <f t="shared" ca="1" si="81"/>
        <v>12</v>
      </c>
      <c r="H132" s="293">
        <f t="shared" ca="1" si="81"/>
        <v>40</v>
      </c>
      <c r="I132" s="317"/>
      <c r="J132" s="3271" t="s">
        <v>43</v>
      </c>
      <c r="K132" s="292">
        <f ca="1">CELL("largeur",K132)</f>
        <v>13</v>
      </c>
      <c r="L132" s="292">
        <f t="shared" ref="L132:P132" ca="1" si="82">CELL("largeur",L132)</f>
        <v>11</v>
      </c>
      <c r="M132" s="292">
        <f t="shared" ca="1" si="82"/>
        <v>11</v>
      </c>
      <c r="N132" s="292">
        <f t="shared" ca="1" si="82"/>
        <v>11</v>
      </c>
      <c r="O132" s="292">
        <f t="shared" ca="1" si="82"/>
        <v>12</v>
      </c>
      <c r="P132" s="293">
        <f t="shared" ca="1" si="82"/>
        <v>40</v>
      </c>
      <c r="Q132" s="317"/>
      <c r="R132" s="317"/>
      <c r="S132" s="3092" t="s">
        <v>68</v>
      </c>
      <c r="T132" s="317"/>
      <c r="AD132" s="317"/>
      <c r="AN132" s="317"/>
      <c r="AO132" s="317"/>
      <c r="AP132" s="318"/>
      <c r="AQ132" s="317"/>
      <c r="AR132" s="317"/>
      <c r="AY132" s="317"/>
      <c r="AZ132" s="231" t="s">
        <v>474</v>
      </c>
      <c r="BA132" s="29"/>
      <c r="BB132" s="19"/>
      <c r="BC132" s="19"/>
      <c r="BD132" s="19"/>
      <c r="BE132" s="19"/>
      <c r="BF132" s="19"/>
      <c r="BG132" s="19"/>
      <c r="BH132" s="19"/>
      <c r="BI132" s="19"/>
      <c r="BJ132" s="19"/>
      <c r="BK132" s="19"/>
      <c r="BL132" s="317"/>
      <c r="BM132"/>
      <c r="BN132"/>
      <c r="BO132"/>
      <c r="BP132" s="317"/>
      <c r="BQ132" s="317"/>
      <c r="BR132" s="317"/>
      <c r="BS132" s="317"/>
      <c r="BT132" s="317"/>
      <c r="BU132" s="317"/>
      <c r="BV132" s="317"/>
      <c r="BW132" s="317"/>
      <c r="BX132" s="317"/>
      <c r="BY132" s="317"/>
      <c r="BZ132" s="317"/>
      <c r="CA132" s="317"/>
      <c r="CB132" s="317"/>
      <c r="CC132" s="317"/>
      <c r="CD132" s="317"/>
      <c r="CE132" s="317"/>
      <c r="CF132" s="317"/>
      <c r="CG132" s="317"/>
      <c r="CH132" s="317"/>
      <c r="CI132" s="317"/>
      <c r="CJ132" s="317"/>
      <c r="CK132" s="317"/>
      <c r="CL132" s="317"/>
      <c r="CM132" s="317"/>
      <c r="CN132" s="317"/>
      <c r="CO132" s="317"/>
      <c r="CP132" s="317"/>
      <c r="CQ132" s="317"/>
      <c r="CR132" s="317"/>
      <c r="CS132" s="317"/>
      <c r="CT132" s="317"/>
      <c r="CU132" s="317"/>
      <c r="CV132" s="317"/>
      <c r="CW132" s="317"/>
      <c r="CX132" s="317"/>
      <c r="CY132" s="317"/>
      <c r="DC132" s="216">
        <v>1</v>
      </c>
    </row>
    <row r="133" spans="1:107" s="212" customFormat="1" ht="24" customHeight="1" thickBot="1">
      <c r="A133" s="317"/>
      <c r="B133" s="3320" t="s">
        <v>43</v>
      </c>
      <c r="C133" s="317"/>
      <c r="D133" s="317"/>
      <c r="E133" s="317"/>
      <c r="F133" s="317"/>
      <c r="G133" s="317"/>
      <c r="H133" s="317"/>
      <c r="I133" s="317"/>
      <c r="J133" s="3320" t="s">
        <v>43</v>
      </c>
      <c r="K133" s="317"/>
      <c r="L133" s="317"/>
      <c r="M133" s="317"/>
      <c r="N133" s="317"/>
      <c r="O133" s="317"/>
      <c r="P133" s="317"/>
      <c r="Q133" s="317"/>
      <c r="R133" s="317"/>
      <c r="S133" s="2834" t="s">
        <v>70</v>
      </c>
      <c r="T133" s="317"/>
      <c r="AD133" s="317"/>
      <c r="AN133" s="317"/>
      <c r="AO133" s="317"/>
      <c r="AP133" s="318"/>
      <c r="AQ133" s="317"/>
      <c r="AR133" s="317"/>
      <c r="AY133" s="317"/>
      <c r="AZ133" s="231" t="s">
        <v>476</v>
      </c>
      <c r="BA133" s="29"/>
      <c r="BB133" s="19"/>
      <c r="BC133" s="19"/>
      <c r="BD133" s="19"/>
      <c r="BE133" s="19"/>
      <c r="BF133" s="19"/>
      <c r="BG133" s="19"/>
      <c r="BH133" s="19"/>
      <c r="BI133" s="19"/>
      <c r="BJ133" s="19"/>
      <c r="BK133" s="19"/>
      <c r="BL133" s="317"/>
      <c r="BM133"/>
      <c r="BN133"/>
      <c r="BO133"/>
      <c r="BP133" s="317"/>
      <c r="BQ133" s="317"/>
      <c r="BR133" s="317"/>
      <c r="BS133" s="317"/>
      <c r="BT133" s="317"/>
      <c r="BU133" s="317"/>
      <c r="BV133" s="317"/>
      <c r="BW133" s="317"/>
      <c r="BX133" s="317"/>
      <c r="BY133" s="317"/>
      <c r="BZ133" s="317"/>
      <c r="CA133" s="317"/>
      <c r="CB133" s="317"/>
      <c r="CC133" s="317"/>
      <c r="CD133" s="317"/>
      <c r="CE133" s="317"/>
      <c r="CF133" s="317"/>
      <c r="CG133" s="317"/>
      <c r="CH133" s="317"/>
      <c r="CI133" s="317"/>
      <c r="CJ133" s="317"/>
      <c r="CK133" s="317"/>
      <c r="CL133" s="317"/>
      <c r="CM133" s="317"/>
      <c r="CN133" s="317"/>
      <c r="CO133" s="317"/>
      <c r="CP133" s="317"/>
      <c r="CQ133" s="317"/>
      <c r="CR133" s="317"/>
      <c r="CS133" s="317"/>
      <c r="CT133" s="317"/>
      <c r="CU133" s="317"/>
      <c r="CV133" s="317"/>
      <c r="CW133" s="317"/>
      <c r="CX133" s="317"/>
      <c r="CY133" s="317"/>
      <c r="DC133" s="216">
        <v>1</v>
      </c>
    </row>
    <row r="134" spans="1:107" s="212" customFormat="1" ht="24" customHeight="1">
      <c r="A134" s="317"/>
      <c r="B134" s="176" t="s">
        <v>43</v>
      </c>
      <c r="C134" s="3815" t="s">
        <v>1046</v>
      </c>
      <c r="D134" s="3815"/>
      <c r="E134" s="3864" t="s">
        <v>5475</v>
      </c>
      <c r="F134" s="3864"/>
      <c r="G134" s="3864"/>
      <c r="H134" s="3865"/>
      <c r="I134" s="317"/>
      <c r="J134" s="176" t="s">
        <v>43</v>
      </c>
      <c r="K134" s="3815" t="s">
        <v>1046</v>
      </c>
      <c r="L134" s="3815"/>
      <c r="M134" s="3867" t="s">
        <v>5476</v>
      </c>
      <c r="N134" s="3867"/>
      <c r="O134" s="3867"/>
      <c r="P134" s="3868"/>
      <c r="Q134" s="317"/>
      <c r="R134" s="317"/>
      <c r="S134" s="2834" t="s">
        <v>77</v>
      </c>
      <c r="T134" s="317"/>
      <c r="AD134" s="317"/>
      <c r="AN134" s="317"/>
      <c r="AO134" s="317"/>
      <c r="AP134" s="318"/>
      <c r="AQ134" s="317"/>
      <c r="AR134" s="317"/>
      <c r="AY134" s="317"/>
      <c r="AZ134" s="231" t="s">
        <v>479</v>
      </c>
      <c r="BA134" s="29"/>
      <c r="BB134" s="19"/>
      <c r="BC134" s="19"/>
      <c r="BD134" s="19"/>
      <c r="BE134" s="19"/>
      <c r="BF134" s="19"/>
      <c r="BG134" s="19"/>
      <c r="BH134" s="19"/>
      <c r="BI134" s="19"/>
      <c r="BJ134" s="19"/>
      <c r="BK134" s="19"/>
      <c r="BL134" s="317"/>
      <c r="BM134"/>
      <c r="BN134"/>
      <c r="BO134"/>
      <c r="BP134" s="317"/>
      <c r="BQ134" s="317"/>
      <c r="BR134" s="317"/>
      <c r="BS134" s="317"/>
      <c r="BT134" s="317"/>
      <c r="BU134" s="317"/>
      <c r="BV134" s="317"/>
      <c r="BW134" s="317"/>
      <c r="BX134" s="317"/>
      <c r="BY134" s="317"/>
      <c r="BZ134" s="317"/>
      <c r="CA134" s="317"/>
      <c r="CB134" s="317"/>
      <c r="CC134" s="317"/>
      <c r="CD134" s="317"/>
      <c r="CE134" s="317"/>
      <c r="CF134" s="317"/>
      <c r="CG134" s="317"/>
      <c r="CH134" s="317"/>
      <c r="CI134" s="317"/>
      <c r="CJ134" s="317"/>
      <c r="CK134" s="317"/>
      <c r="CL134" s="317"/>
      <c r="CM134" s="317"/>
      <c r="CN134" s="317"/>
      <c r="CO134" s="317"/>
      <c r="CP134" s="317"/>
      <c r="CQ134" s="317"/>
      <c r="CR134" s="317"/>
      <c r="CS134" s="317"/>
      <c r="CT134" s="317"/>
      <c r="CU134" s="317"/>
      <c r="CV134" s="317"/>
      <c r="CW134" s="317"/>
      <c r="CX134" s="317"/>
      <c r="CY134" s="317"/>
      <c r="DC134" s="216">
        <v>1</v>
      </c>
    </row>
    <row r="135" spans="1:107" s="212" customFormat="1" ht="24" customHeight="1">
      <c r="A135" s="317"/>
      <c r="B135" s="3272" t="s">
        <v>43</v>
      </c>
      <c r="C135" s="3691" t="s">
        <v>5360</v>
      </c>
      <c r="D135" s="3691"/>
      <c r="E135" s="3762"/>
      <c r="F135" s="3762"/>
      <c r="G135" s="3762"/>
      <c r="H135" s="3866"/>
      <c r="I135" s="317"/>
      <c r="J135" s="3274" t="s">
        <v>43</v>
      </c>
      <c r="K135" s="3691" t="s">
        <v>5360</v>
      </c>
      <c r="L135" s="3691"/>
      <c r="M135" s="3869"/>
      <c r="N135" s="3869"/>
      <c r="O135" s="3869"/>
      <c r="P135" s="3870"/>
      <c r="Q135" s="317"/>
      <c r="R135" s="317"/>
      <c r="S135" s="2834" t="s">
        <v>78</v>
      </c>
      <c r="T135" s="317"/>
      <c r="AD135" s="317"/>
      <c r="AN135" s="317"/>
      <c r="AO135" s="317"/>
      <c r="AP135" s="318"/>
      <c r="AQ135" s="317"/>
      <c r="AR135" s="317"/>
      <c r="AY135" s="317"/>
      <c r="AZ135" s="19"/>
      <c r="BA135" s="19"/>
      <c r="BB135" s="19"/>
      <c r="BC135" s="19"/>
      <c r="BD135" s="19"/>
      <c r="BE135" s="19"/>
      <c r="BF135" s="19"/>
      <c r="BG135" s="19"/>
      <c r="BH135" s="19"/>
      <c r="BI135" s="19"/>
      <c r="BJ135" s="19"/>
      <c r="BK135" s="19"/>
      <c r="BL135" s="317"/>
      <c r="BM135"/>
      <c r="BN135"/>
      <c r="BO135"/>
      <c r="BP135" s="317"/>
      <c r="BQ135" s="317"/>
      <c r="BR135" s="317"/>
      <c r="BS135" s="317"/>
      <c r="BT135" s="317"/>
      <c r="BU135" s="317"/>
      <c r="BV135" s="317"/>
      <c r="BW135" s="317"/>
      <c r="BX135" s="317"/>
      <c r="BY135" s="317"/>
      <c r="BZ135" s="317"/>
      <c r="CA135" s="317"/>
      <c r="CB135" s="317"/>
      <c r="CC135" s="317"/>
      <c r="CD135" s="317"/>
      <c r="CE135" s="317"/>
      <c r="CF135" s="317"/>
      <c r="CG135" s="317"/>
      <c r="CH135" s="317"/>
      <c r="CI135" s="317"/>
      <c r="CJ135" s="317"/>
      <c r="CK135" s="317"/>
      <c r="CL135" s="317"/>
      <c r="CM135" s="317"/>
      <c r="CN135" s="317"/>
      <c r="CO135" s="317"/>
      <c r="CP135" s="317"/>
      <c r="CQ135" s="317"/>
      <c r="CR135" s="317"/>
      <c r="CS135" s="317"/>
      <c r="CT135" s="317"/>
      <c r="CU135" s="317"/>
      <c r="CV135" s="317"/>
      <c r="CW135" s="317"/>
      <c r="CX135" s="317"/>
      <c r="CY135" s="317"/>
      <c r="DC135" s="216">
        <v>1</v>
      </c>
    </row>
    <row r="136" spans="1:107" s="212" customFormat="1" ht="24" customHeight="1">
      <c r="A136" s="317"/>
      <c r="B136" s="3272" t="s">
        <v>43</v>
      </c>
      <c r="C136" s="3813" t="s">
        <v>5466</v>
      </c>
      <c r="D136" s="3813"/>
      <c r="E136" s="321" t="s">
        <v>827</v>
      </c>
      <c r="F136" s="3109" t="s">
        <v>5361</v>
      </c>
      <c r="G136" s="322"/>
      <c r="H136" s="323"/>
      <c r="I136" s="317"/>
      <c r="J136" s="3274" t="s">
        <v>43</v>
      </c>
      <c r="K136" s="3813" t="s">
        <v>5466</v>
      </c>
      <c r="L136" s="3813"/>
      <c r="M136" s="321" t="s">
        <v>827</v>
      </c>
      <c r="N136" s="3109" t="s">
        <v>5361</v>
      </c>
      <c r="O136" s="322"/>
      <c r="P136" s="323"/>
      <c r="Q136" s="317"/>
      <c r="R136" s="317"/>
      <c r="S136" s="2834" t="s">
        <v>79</v>
      </c>
      <c r="T136" s="317"/>
      <c r="AD136" s="317"/>
      <c r="AN136" s="317"/>
      <c r="AO136" s="317"/>
      <c r="AP136" s="318"/>
      <c r="AQ136" s="317"/>
      <c r="AR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c r="BU136" s="317"/>
      <c r="BV136" s="317"/>
      <c r="BW136" s="317"/>
      <c r="BX136" s="317"/>
      <c r="BY136" s="317"/>
      <c r="BZ136" s="317"/>
      <c r="CA136" s="317"/>
      <c r="CB136" s="317"/>
      <c r="CC136" s="317"/>
      <c r="CD136" s="317"/>
      <c r="CE136" s="317"/>
      <c r="CF136" s="317"/>
      <c r="CG136" s="317"/>
      <c r="CH136" s="317"/>
      <c r="CI136" s="317"/>
      <c r="CJ136" s="317"/>
      <c r="CK136" s="317"/>
      <c r="CL136" s="317"/>
      <c r="CM136" s="317"/>
      <c r="CN136" s="317"/>
      <c r="CO136" s="317"/>
      <c r="CP136" s="317"/>
      <c r="CQ136" s="317"/>
      <c r="CR136" s="317"/>
      <c r="CS136" s="317"/>
      <c r="CT136" s="317"/>
      <c r="CU136" s="317"/>
      <c r="CV136" s="317"/>
      <c r="CW136" s="317"/>
      <c r="CX136" s="317"/>
      <c r="CY136" s="317"/>
      <c r="DC136" s="216">
        <v>1</v>
      </c>
    </row>
    <row r="137" spans="1:107" s="212" customFormat="1" ht="24" customHeight="1">
      <c r="A137" s="317"/>
      <c r="B137" s="3272" t="s">
        <v>43</v>
      </c>
      <c r="C137" s="3093">
        <v>1</v>
      </c>
      <c r="D137" s="499" t="s">
        <v>751</v>
      </c>
      <c r="E137" s="3094">
        <v>120</v>
      </c>
      <c r="F137" s="2834" t="s">
        <v>79</v>
      </c>
      <c r="G137" s="218" t="s">
        <v>5813</v>
      </c>
      <c r="H137" s="3136"/>
      <c r="I137" s="317"/>
      <c r="J137" s="3274" t="s">
        <v>43</v>
      </c>
      <c r="K137" s="3093">
        <v>1</v>
      </c>
      <c r="L137" s="499" t="s">
        <v>751</v>
      </c>
      <c r="M137" s="3094">
        <v>120</v>
      </c>
      <c r="N137" s="2834" t="s">
        <v>79</v>
      </c>
      <c r="O137" s="218" t="s">
        <v>5813</v>
      </c>
      <c r="P137" s="3136"/>
      <c r="Q137" s="317"/>
      <c r="R137" s="317"/>
      <c r="S137" s="197" t="s">
        <v>731</v>
      </c>
      <c r="T137" s="317"/>
      <c r="AD137" s="317"/>
      <c r="AN137" s="317"/>
      <c r="AO137" s="317"/>
      <c r="AP137" s="318"/>
      <c r="AQ137" s="317"/>
      <c r="AR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J137" s="317"/>
      <c r="CK137" s="317"/>
      <c r="CL137" s="317"/>
      <c r="CM137" s="317"/>
      <c r="CN137" s="317"/>
      <c r="CO137" s="317"/>
      <c r="CP137" s="317"/>
      <c r="CQ137" s="317"/>
      <c r="CR137" s="317"/>
      <c r="CS137" s="317"/>
      <c r="CT137" s="317"/>
      <c r="CU137" s="317"/>
      <c r="CV137" s="317"/>
      <c r="CW137" s="317"/>
      <c r="CX137" s="317"/>
      <c r="CY137" s="317"/>
      <c r="DC137" s="216">
        <v>1</v>
      </c>
    </row>
    <row r="138" spans="1:107" s="212" customFormat="1" ht="24" customHeight="1">
      <c r="A138" s="317"/>
      <c r="B138" s="3272" t="s">
        <v>43</v>
      </c>
      <c r="C138" s="504" t="s">
        <v>1882</v>
      </c>
      <c r="D138" s="352" t="s">
        <v>305</v>
      </c>
      <c r="E138" s="504" t="s">
        <v>1883</v>
      </c>
      <c r="F138" s="352" t="s">
        <v>305</v>
      </c>
      <c r="G138" s="3279" t="s">
        <v>1028</v>
      </c>
      <c r="H138" s="3281">
        <f>Y74</f>
        <v>0.34</v>
      </c>
      <c r="I138" s="317"/>
      <c r="J138" s="3274" t="s">
        <v>43</v>
      </c>
      <c r="K138" s="504" t="s">
        <v>1882</v>
      </c>
      <c r="L138" s="352" t="s">
        <v>305</v>
      </c>
      <c r="M138" s="504" t="s">
        <v>1883</v>
      </c>
      <c r="N138" s="352" t="s">
        <v>305</v>
      </c>
      <c r="O138" s="3279" t="s">
        <v>1028</v>
      </c>
      <c r="P138" s="3281">
        <f>AI74</f>
        <v>0.15</v>
      </c>
      <c r="Q138" s="317"/>
      <c r="R138" s="317"/>
      <c r="S138" s="198" t="s">
        <v>730</v>
      </c>
      <c r="T138" s="317"/>
      <c r="AD138" s="317"/>
      <c r="AN138" s="317"/>
      <c r="AO138" s="317"/>
      <c r="AP138" s="318"/>
      <c r="AQ138" s="317"/>
      <c r="AR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J138" s="317"/>
      <c r="CK138" s="317"/>
      <c r="CL138" s="317"/>
      <c r="CM138" s="317"/>
      <c r="CN138" s="317"/>
      <c r="CO138" s="317"/>
      <c r="CP138" s="317"/>
      <c r="CQ138" s="317"/>
      <c r="CR138" s="317"/>
      <c r="CS138" s="317"/>
      <c r="CT138" s="317"/>
      <c r="CU138" s="317"/>
      <c r="CV138" s="317"/>
      <c r="CW138" s="317"/>
      <c r="CX138" s="317"/>
      <c r="CY138" s="317"/>
      <c r="DC138" s="216">
        <v>1</v>
      </c>
    </row>
    <row r="139" spans="1:107" ht="24" customHeight="1">
      <c r="B139" s="3272" t="s">
        <v>43</v>
      </c>
      <c r="C139" s="3282" t="s">
        <v>5362</v>
      </c>
      <c r="D139" s="3283" t="s">
        <v>5363</v>
      </c>
      <c r="E139" s="3282" t="s">
        <v>5364</v>
      </c>
      <c r="F139" s="3280" t="s">
        <v>5365</v>
      </c>
      <c r="G139" s="3280" t="s">
        <v>5366</v>
      </c>
      <c r="H139" s="3284" t="s">
        <v>1297</v>
      </c>
      <c r="J139" s="3274" t="s">
        <v>43</v>
      </c>
      <c r="K139" s="3282" t="s">
        <v>5362</v>
      </c>
      <c r="L139" s="3283" t="s">
        <v>5363</v>
      </c>
      <c r="M139" s="3282" t="s">
        <v>5364</v>
      </c>
      <c r="N139" s="3280" t="s">
        <v>5365</v>
      </c>
      <c r="O139" s="3280" t="s">
        <v>5366</v>
      </c>
      <c r="P139" s="3284" t="s">
        <v>1297</v>
      </c>
      <c r="S139" s="196" t="s">
        <v>90</v>
      </c>
      <c r="T139" s="317"/>
      <c r="AP139" s="317"/>
      <c r="AS139" s="317"/>
      <c r="AT139" s="317"/>
      <c r="AU139" s="317"/>
      <c r="AV139" s="317"/>
      <c r="BM139" s="317"/>
      <c r="BN139" s="317"/>
      <c r="BO139" s="317"/>
      <c r="CY139" s="317"/>
      <c r="DC139" s="216">
        <v>1</v>
      </c>
    </row>
    <row r="140" spans="1:107" ht="24" customHeight="1">
      <c r="B140" s="187" t="str">
        <f>IF(H140&lt;&gt;"","A","►")</f>
        <v>A</v>
      </c>
      <c r="C140" s="3098">
        <v>1</v>
      </c>
      <c r="D140" s="3166" t="s">
        <v>5807</v>
      </c>
      <c r="E140" s="453"/>
      <c r="F140" s="3099"/>
      <c r="G140" s="3100">
        <v>1</v>
      </c>
      <c r="H140" s="3110" t="s">
        <v>5427</v>
      </c>
      <c r="J140" s="187" t="str">
        <f>IF(P140&lt;&gt;"","A","►")</f>
        <v>A</v>
      </c>
      <c r="K140" s="3098">
        <v>4</v>
      </c>
      <c r="L140" s="116" t="s">
        <v>68</v>
      </c>
      <c r="M140" s="453"/>
      <c r="N140" s="3099">
        <v>40</v>
      </c>
      <c r="O140" s="3100">
        <v>0.95</v>
      </c>
      <c r="P140" s="3110" t="s">
        <v>5459</v>
      </c>
      <c r="S140" s="196" t="s">
        <v>91</v>
      </c>
      <c r="T140" s="317"/>
      <c r="AP140" s="317"/>
      <c r="BM140" s="317"/>
      <c r="BN140" s="317"/>
      <c r="BO140" s="317"/>
      <c r="CY140" s="317"/>
      <c r="DC140" s="216">
        <v>1</v>
      </c>
    </row>
    <row r="141" spans="1:107" ht="24" customHeight="1">
      <c r="B141" s="187" t="str">
        <f t="shared" ref="B141:B146" si="83">IF(H141&lt;&gt;"","A","►")</f>
        <v>A</v>
      </c>
      <c r="C141" s="3098">
        <v>1</v>
      </c>
      <c r="D141" s="3102" t="s">
        <v>5462</v>
      </c>
      <c r="E141" s="453"/>
      <c r="F141" s="3099"/>
      <c r="G141" s="3100">
        <v>1.03</v>
      </c>
      <c r="H141" s="3111" t="s">
        <v>5428</v>
      </c>
      <c r="J141" s="187" t="str">
        <f t="shared" ref="J141:J146" si="84">IF(P141&lt;&gt;"","A","►")</f>
        <v>A</v>
      </c>
      <c r="K141" s="3098">
        <v>6</v>
      </c>
      <c r="L141" s="116" t="s">
        <v>68</v>
      </c>
      <c r="M141" s="453"/>
      <c r="N141" s="3099"/>
      <c r="O141" s="3100">
        <v>1.03</v>
      </c>
      <c r="P141" s="3111" t="s">
        <v>5370</v>
      </c>
      <c r="S141" s="305" t="s">
        <v>1280</v>
      </c>
      <c r="T141" s="317"/>
      <c r="AP141" s="317"/>
      <c r="BM141" s="317"/>
      <c r="BN141" s="317"/>
      <c r="BO141" s="317"/>
      <c r="CY141" s="317"/>
      <c r="DC141" s="216">
        <v>1</v>
      </c>
    </row>
    <row r="142" spans="1:107" ht="24" customHeight="1">
      <c r="B142" s="187" t="str">
        <f t="shared" si="83"/>
        <v>A</v>
      </c>
      <c r="C142" s="3098">
        <v>1</v>
      </c>
      <c r="D142" s="3314" t="s">
        <v>5810</v>
      </c>
      <c r="E142" s="453"/>
      <c r="F142" s="3099">
        <v>40</v>
      </c>
      <c r="G142" s="3100">
        <v>0.95</v>
      </c>
      <c r="H142" s="3110" t="s">
        <v>5429</v>
      </c>
      <c r="J142" s="187" t="str">
        <f t="shared" si="84"/>
        <v>A</v>
      </c>
      <c r="K142" s="3098">
        <v>1</v>
      </c>
      <c r="L142" s="3314" t="s">
        <v>5822</v>
      </c>
      <c r="M142" s="453"/>
      <c r="N142" s="3099">
        <v>30</v>
      </c>
      <c r="O142" s="3100">
        <v>1.05</v>
      </c>
      <c r="P142" s="3110" t="s">
        <v>5460</v>
      </c>
      <c r="S142" s="300" t="s">
        <v>1286</v>
      </c>
      <c r="T142" s="317"/>
      <c r="AP142" s="317"/>
      <c r="BM142" s="317"/>
      <c r="BN142" s="317"/>
      <c r="BO142" s="317"/>
      <c r="CY142" s="317"/>
      <c r="DC142" s="216">
        <v>1</v>
      </c>
    </row>
    <row r="143" spans="1:107" ht="24" customHeight="1">
      <c r="B143" s="187" t="str">
        <f t="shared" si="83"/>
        <v>A</v>
      </c>
      <c r="C143" s="3098"/>
      <c r="D143" s="3102"/>
      <c r="E143" s="453"/>
      <c r="F143" s="3099"/>
      <c r="G143" s="3100"/>
      <c r="H143" s="3110" t="s">
        <v>5860</v>
      </c>
      <c r="J143" s="187" t="str">
        <f t="shared" si="84"/>
        <v>A</v>
      </c>
      <c r="K143" s="3098">
        <v>1</v>
      </c>
      <c r="L143" s="3102"/>
      <c r="M143" s="453" t="s">
        <v>5439</v>
      </c>
      <c r="N143" s="3099"/>
      <c r="O143" s="3100">
        <v>1</v>
      </c>
      <c r="P143" s="3110" t="s">
        <v>5461</v>
      </c>
      <c r="S143" s="300" t="s">
        <v>1291</v>
      </c>
      <c r="T143" s="317"/>
      <c r="AP143" s="317"/>
      <c r="BM143" s="317"/>
      <c r="BN143" s="317"/>
      <c r="BO143" s="317"/>
      <c r="CY143" s="317"/>
      <c r="DC143" s="216">
        <v>1</v>
      </c>
    </row>
    <row r="144" spans="1:107" ht="24" customHeight="1">
      <c r="B144" s="187" t="str">
        <f t="shared" si="83"/>
        <v>►</v>
      </c>
      <c r="C144" s="3098"/>
      <c r="D144" s="3102"/>
      <c r="E144" s="453"/>
      <c r="F144" s="3099"/>
      <c r="G144" s="3100"/>
      <c r="H144" s="3110"/>
      <c r="J144" s="187" t="str">
        <f t="shared" si="84"/>
        <v>►</v>
      </c>
      <c r="K144" s="3098"/>
      <c r="L144" s="3102"/>
      <c r="M144" s="453"/>
      <c r="N144" s="3099"/>
      <c r="O144" s="3100"/>
      <c r="P144" s="3112"/>
      <c r="S144" s="3314" t="s">
        <v>5806</v>
      </c>
      <c r="T144" s="317"/>
      <c r="AP144" s="317"/>
      <c r="BM144" s="317"/>
      <c r="BN144" s="317"/>
      <c r="BO144" s="317"/>
      <c r="CY144" s="317"/>
      <c r="DC144" s="216">
        <v>1</v>
      </c>
    </row>
    <row r="145" spans="2:107" ht="24" customHeight="1">
      <c r="B145" s="187" t="str">
        <f t="shared" si="83"/>
        <v>►</v>
      </c>
      <c r="C145" s="3098"/>
      <c r="D145" s="3102"/>
      <c r="E145" s="453"/>
      <c r="F145" s="3099"/>
      <c r="G145" s="3100"/>
      <c r="H145" s="3110"/>
      <c r="J145" s="187" t="str">
        <f t="shared" si="84"/>
        <v>►</v>
      </c>
      <c r="K145" s="3098"/>
      <c r="L145" s="3102"/>
      <c r="M145" s="453"/>
      <c r="N145" s="3138"/>
      <c r="O145" s="3100"/>
      <c r="P145" s="3110"/>
      <c r="S145" s="3166" t="s">
        <v>743</v>
      </c>
      <c r="T145" s="317"/>
      <c r="AP145" s="317"/>
      <c r="BM145" s="317"/>
      <c r="BN145" s="317"/>
      <c r="BO145" s="317"/>
      <c r="CY145" s="317"/>
      <c r="DC145" s="216">
        <v>1</v>
      </c>
    </row>
    <row r="146" spans="2:107" ht="24" customHeight="1" thickBot="1">
      <c r="B146" s="3104" t="str">
        <f t="shared" si="83"/>
        <v>►</v>
      </c>
      <c r="C146" s="3114"/>
      <c r="D146" s="3105"/>
      <c r="E146" s="3106"/>
      <c r="F146" s="3139"/>
      <c r="G146" s="3108"/>
      <c r="H146" s="3113"/>
      <c r="J146" s="3104" t="str">
        <f t="shared" si="84"/>
        <v>►</v>
      </c>
      <c r="K146" s="3114"/>
      <c r="L146" s="3105"/>
      <c r="M146" s="3106"/>
      <c r="N146" s="3107"/>
      <c r="O146" s="3108"/>
      <c r="P146" s="3113"/>
      <c r="S146" s="3166" t="s">
        <v>5807</v>
      </c>
      <c r="T146" s="317"/>
      <c r="AP146" s="317"/>
      <c r="BM146" s="317"/>
      <c r="BN146" s="317"/>
      <c r="BO146" s="317"/>
      <c r="CY146" s="317"/>
      <c r="DC146" s="216">
        <v>1</v>
      </c>
    </row>
    <row r="147" spans="2:107" ht="24" customHeight="1">
      <c r="B147" s="3272" t="s">
        <v>43</v>
      </c>
      <c r="C147" s="56" t="s">
        <v>733</v>
      </c>
      <c r="D147" s="44"/>
      <c r="E147" s="44"/>
      <c r="F147" s="44"/>
      <c r="G147" s="44"/>
      <c r="H147" s="3103"/>
      <c r="J147" s="3274" t="s">
        <v>43</v>
      </c>
      <c r="K147" s="56" t="s">
        <v>733</v>
      </c>
      <c r="L147" s="44"/>
      <c r="M147" s="44"/>
      <c r="N147" s="44"/>
      <c r="O147" s="44"/>
      <c r="P147" s="3103"/>
      <c r="S147" s="3166" t="s">
        <v>5808</v>
      </c>
      <c r="T147" s="317"/>
      <c r="AP147" s="317"/>
      <c r="BM147" s="317"/>
      <c r="BN147" s="317"/>
      <c r="BO147" s="317"/>
      <c r="CY147" s="317"/>
      <c r="DC147" s="216">
        <v>1</v>
      </c>
    </row>
    <row r="148" spans="2:107" ht="24" customHeight="1">
      <c r="B148" s="187" t="str">
        <f t="shared" ref="B148:B158" si="85">IF(C148&lt;&gt;"","A","►")</f>
        <v>A</v>
      </c>
      <c r="C148" s="133" t="s">
        <v>5382</v>
      </c>
      <c r="D148" s="345"/>
      <c r="E148" s="345"/>
      <c r="F148" s="345"/>
      <c r="G148" s="345"/>
      <c r="H148" s="238" t="s">
        <v>838</v>
      </c>
      <c r="J148" s="187" t="str">
        <f t="shared" ref="J148:J158" si="86">IF(K148&lt;&gt;"","A","►")</f>
        <v>A</v>
      </c>
      <c r="K148" s="133" t="s">
        <v>5356</v>
      </c>
      <c r="L148" s="345"/>
      <c r="M148" s="345"/>
      <c r="N148" s="345"/>
      <c r="O148" s="345"/>
      <c r="P148" s="238" t="s">
        <v>838</v>
      </c>
      <c r="S148" s="3166" t="s">
        <v>225</v>
      </c>
      <c r="T148" s="317"/>
      <c r="AP148" s="317"/>
      <c r="BM148" s="317"/>
      <c r="BN148" s="317"/>
      <c r="BO148" s="317"/>
      <c r="CY148" s="317"/>
      <c r="DC148" s="216">
        <v>1</v>
      </c>
    </row>
    <row r="149" spans="2:107" ht="24" customHeight="1">
      <c r="B149" s="187" t="str">
        <f t="shared" si="85"/>
        <v>A</v>
      </c>
      <c r="C149" s="133" t="s">
        <v>5422</v>
      </c>
      <c r="D149" s="345"/>
      <c r="E149" s="345"/>
      <c r="F149" s="345"/>
      <c r="G149" s="345"/>
      <c r="H149" s="239" t="s">
        <v>5853</v>
      </c>
      <c r="J149" s="187" t="str">
        <f t="shared" si="86"/>
        <v>A</v>
      </c>
      <c r="K149" s="133" t="s">
        <v>5457</v>
      </c>
      <c r="L149" s="345"/>
      <c r="M149" s="345"/>
      <c r="N149" s="345"/>
      <c r="O149" s="345"/>
      <c r="P149" s="239" t="s">
        <v>5853</v>
      </c>
      <c r="S149" s="3314" t="s">
        <v>724</v>
      </c>
      <c r="T149" s="317"/>
      <c r="AP149" s="317"/>
      <c r="BM149" s="317"/>
      <c r="BN149" s="317"/>
      <c r="BO149" s="317"/>
      <c r="CY149" s="317"/>
      <c r="DC149" s="216">
        <v>1</v>
      </c>
    </row>
    <row r="150" spans="2:107" ht="24" customHeight="1">
      <c r="B150" s="187" t="str">
        <f t="shared" si="85"/>
        <v>A</v>
      </c>
      <c r="C150" s="133" t="s">
        <v>5423</v>
      </c>
      <c r="D150" s="345"/>
      <c r="E150" s="345"/>
      <c r="F150" s="345"/>
      <c r="G150" s="345"/>
      <c r="H150" s="239" t="s">
        <v>5854</v>
      </c>
      <c r="J150" s="187" t="str">
        <f t="shared" si="86"/>
        <v>A</v>
      </c>
      <c r="K150" s="133" t="s">
        <v>5458</v>
      </c>
      <c r="L150" s="345"/>
      <c r="M150" s="345"/>
      <c r="N150" s="345"/>
      <c r="O150" s="345"/>
      <c r="P150" s="239" t="s">
        <v>5854</v>
      </c>
      <c r="S150" s="3314" t="s">
        <v>5809</v>
      </c>
      <c r="T150" s="317"/>
      <c r="AP150" s="317"/>
      <c r="BM150" s="317"/>
      <c r="BN150" s="317"/>
      <c r="BO150" s="317"/>
      <c r="CY150" s="317"/>
      <c r="DC150" s="216">
        <v>1</v>
      </c>
    </row>
    <row r="151" spans="2:107" ht="24" customHeight="1">
      <c r="B151" s="187" t="str">
        <f t="shared" si="85"/>
        <v>A</v>
      </c>
      <c r="C151" s="133" t="s">
        <v>5424</v>
      </c>
      <c r="D151" s="345"/>
      <c r="E151" s="345"/>
      <c r="F151" s="345"/>
      <c r="G151" s="345"/>
      <c r="H151" s="239" t="s">
        <v>5855</v>
      </c>
      <c r="J151" s="187" t="str">
        <f t="shared" si="86"/>
        <v>A</v>
      </c>
      <c r="K151" s="133" t="s">
        <v>5455</v>
      </c>
      <c r="L151" s="345"/>
      <c r="M151" s="345"/>
      <c r="N151" s="345"/>
      <c r="O151" s="345"/>
      <c r="P151" s="239" t="s">
        <v>5855</v>
      </c>
      <c r="S151" s="3314" t="s">
        <v>727</v>
      </c>
      <c r="T151" s="317"/>
      <c r="AP151" s="317"/>
      <c r="BM151" s="317"/>
      <c r="BN151" s="317"/>
      <c r="BO151" s="317"/>
      <c r="CY151" s="317"/>
      <c r="DC151" s="216">
        <v>1</v>
      </c>
    </row>
    <row r="152" spans="2:107" ht="24" customHeight="1">
      <c r="B152" s="187" t="str">
        <f t="shared" si="85"/>
        <v>A</v>
      </c>
      <c r="C152" s="133" t="s">
        <v>5420</v>
      </c>
      <c r="D152" s="345"/>
      <c r="E152" s="345"/>
      <c r="F152" s="345"/>
      <c r="G152" s="345"/>
      <c r="H152" s="239" t="s">
        <v>5856</v>
      </c>
      <c r="J152" s="187" t="str">
        <f t="shared" si="86"/>
        <v>A</v>
      </c>
      <c r="K152" s="133" t="s">
        <v>5456</v>
      </c>
      <c r="L152" s="345"/>
      <c r="M152" s="345"/>
      <c r="N152" s="345"/>
      <c r="O152" s="345"/>
      <c r="P152" s="239" t="s">
        <v>5856</v>
      </c>
      <c r="S152" s="3314" t="s">
        <v>5810</v>
      </c>
      <c r="T152" s="317"/>
      <c r="BM152" s="317"/>
      <c r="BN152" s="317"/>
      <c r="BO152" s="317"/>
      <c r="CY152" s="317"/>
      <c r="DC152" s="216">
        <v>1</v>
      </c>
    </row>
    <row r="153" spans="2:107" ht="24" customHeight="1">
      <c r="B153" s="187" t="str">
        <f t="shared" si="85"/>
        <v>A</v>
      </c>
      <c r="C153" s="133" t="s">
        <v>5421</v>
      </c>
      <c r="D153" s="345"/>
      <c r="E153" s="345"/>
      <c r="F153" s="345"/>
      <c r="G153" s="345"/>
      <c r="H153" s="239" t="s">
        <v>5857</v>
      </c>
      <c r="J153" s="187" t="str">
        <f t="shared" si="86"/>
        <v>►</v>
      </c>
      <c r="K153" s="133"/>
      <c r="L153" s="345"/>
      <c r="M153" s="345"/>
      <c r="N153" s="345"/>
      <c r="O153" s="345"/>
      <c r="P153" s="239" t="s">
        <v>5857</v>
      </c>
      <c r="S153" s="3314" t="s">
        <v>5823</v>
      </c>
      <c r="T153" s="317"/>
      <c r="CY153" s="317"/>
      <c r="DC153" s="216">
        <v>1</v>
      </c>
    </row>
    <row r="154" spans="2:107" ht="24" customHeight="1">
      <c r="B154" s="187" t="str">
        <f t="shared" si="85"/>
        <v>►</v>
      </c>
      <c r="C154" s="133"/>
      <c r="D154" s="345"/>
      <c r="E154" s="345"/>
      <c r="F154" s="345"/>
      <c r="G154" s="345"/>
      <c r="H154" s="239" t="s">
        <v>5858</v>
      </c>
      <c r="J154" s="187" t="str">
        <f t="shared" si="86"/>
        <v>►</v>
      </c>
      <c r="K154" s="133"/>
      <c r="L154" s="345"/>
      <c r="M154" s="345"/>
      <c r="N154" s="345"/>
      <c r="O154" s="345"/>
      <c r="P154" s="239" t="s">
        <v>5858</v>
      </c>
      <c r="S154" s="3314" t="s">
        <v>5811</v>
      </c>
      <c r="T154" s="317"/>
      <c r="CY154" s="317"/>
      <c r="DC154" s="216">
        <v>1</v>
      </c>
    </row>
    <row r="155" spans="2:107" ht="24" customHeight="1">
      <c r="B155" s="187" t="str">
        <f t="shared" si="85"/>
        <v>►</v>
      </c>
      <c r="C155" s="133"/>
      <c r="D155" s="345"/>
      <c r="E155" s="345"/>
      <c r="F155" s="345"/>
      <c r="G155" s="345"/>
      <c r="H155" s="239" t="s">
        <v>5859</v>
      </c>
      <c r="J155" s="187" t="str">
        <f t="shared" si="86"/>
        <v>►</v>
      </c>
      <c r="K155" s="133"/>
      <c r="L155" s="345"/>
      <c r="M155" s="345"/>
      <c r="N155" s="345"/>
      <c r="O155" s="345"/>
      <c r="P155" s="239" t="s">
        <v>5859</v>
      </c>
      <c r="S155" s="3314" t="s">
        <v>725</v>
      </c>
      <c r="T155" s="317"/>
      <c r="CY155" s="317"/>
      <c r="DC155" s="216">
        <v>1</v>
      </c>
    </row>
    <row r="156" spans="2:107" ht="24" customHeight="1">
      <c r="B156" s="187" t="str">
        <f t="shared" si="85"/>
        <v>►</v>
      </c>
      <c r="C156" s="133"/>
      <c r="D156" s="345"/>
      <c r="E156" s="345"/>
      <c r="F156" s="345"/>
      <c r="G156" s="345"/>
      <c r="H156" s="239"/>
      <c r="J156" s="187" t="str">
        <f t="shared" si="86"/>
        <v>►</v>
      </c>
      <c r="K156" s="133"/>
      <c r="L156" s="345"/>
      <c r="M156" s="345"/>
      <c r="N156" s="345"/>
      <c r="O156" s="345"/>
      <c r="P156" s="239"/>
      <c r="S156" s="3314" t="s">
        <v>726</v>
      </c>
      <c r="T156" s="317"/>
      <c r="CY156" s="317"/>
      <c r="DC156" s="216">
        <v>1</v>
      </c>
    </row>
    <row r="157" spans="2:107" ht="24" customHeight="1">
      <c r="B157" s="187" t="str">
        <f t="shared" si="85"/>
        <v>►</v>
      </c>
      <c r="C157" s="133"/>
      <c r="D157" s="345"/>
      <c r="E157" s="345"/>
      <c r="F157" s="345"/>
      <c r="G157" s="345"/>
      <c r="H157" s="239"/>
      <c r="J157" s="187" t="str">
        <f t="shared" si="86"/>
        <v>►</v>
      </c>
      <c r="K157" s="133"/>
      <c r="L157" s="345"/>
      <c r="M157" s="345"/>
      <c r="N157" s="345"/>
      <c r="O157" s="345"/>
      <c r="P157" s="239"/>
      <c r="S157" s="3314" t="s">
        <v>723</v>
      </c>
      <c r="T157" s="317"/>
      <c r="CY157" s="317"/>
      <c r="DC157" s="216">
        <v>1</v>
      </c>
    </row>
    <row r="158" spans="2:107" ht="24" customHeight="1">
      <c r="B158" s="187" t="str">
        <f t="shared" si="85"/>
        <v>►</v>
      </c>
      <c r="C158" s="133"/>
      <c r="D158" s="345"/>
      <c r="E158" s="345"/>
      <c r="F158" s="345"/>
      <c r="G158" s="345"/>
      <c r="H158" s="239"/>
      <c r="J158" s="187" t="str">
        <f t="shared" si="86"/>
        <v>►</v>
      </c>
      <c r="K158" s="133"/>
      <c r="L158" s="345"/>
      <c r="M158" s="345"/>
      <c r="N158" s="345"/>
      <c r="O158" s="345"/>
      <c r="P158" s="239"/>
      <c r="S158" s="3166" t="s">
        <v>732</v>
      </c>
      <c r="T158" s="317"/>
      <c r="CY158" s="317"/>
      <c r="DC158" s="216">
        <v>1</v>
      </c>
    </row>
    <row r="159" spans="2:107" ht="24" customHeight="1">
      <c r="B159" s="187" t="str">
        <f t="shared" ref="B159" si="87">IF(C159&lt;&gt;"","A","►")</f>
        <v>►</v>
      </c>
      <c r="C159" s="133"/>
      <c r="D159" s="345"/>
      <c r="E159" s="345"/>
      <c r="F159" s="345"/>
      <c r="G159" s="345"/>
      <c r="H159" s="239"/>
      <c r="J159" s="187" t="str">
        <f t="shared" ref="J159" si="88">IF(K159&lt;&gt;"","A","►")</f>
        <v>►</v>
      </c>
      <c r="K159" s="133"/>
      <c r="L159" s="345"/>
      <c r="M159" s="345"/>
      <c r="N159" s="345"/>
      <c r="O159" s="345"/>
      <c r="P159" s="239"/>
      <c r="S159" s="3314" t="s">
        <v>5822</v>
      </c>
      <c r="T159" s="317"/>
      <c r="CY159" s="317"/>
      <c r="DC159" s="216">
        <v>1</v>
      </c>
    </row>
    <row r="160" spans="2:107" ht="24" customHeight="1">
      <c r="B160" s="3272" t="s">
        <v>43</v>
      </c>
      <c r="C160" s="382" t="s">
        <v>1284</v>
      </c>
      <c r="D160" s="382" t="s">
        <v>5425</v>
      </c>
      <c r="E160" s="382"/>
      <c r="F160" s="382"/>
      <c r="G160" s="382"/>
      <c r="H160" s="383"/>
      <c r="J160" s="3274" t="s">
        <v>43</v>
      </c>
      <c r="K160" s="382" t="s">
        <v>1284</v>
      </c>
      <c r="L160" s="382"/>
      <c r="M160" s="382"/>
      <c r="N160" s="382"/>
      <c r="O160" s="382"/>
      <c r="P160" s="383"/>
      <c r="S160" s="3166" t="s">
        <v>207</v>
      </c>
      <c r="T160" s="317"/>
      <c r="CY160" s="317"/>
      <c r="DC160" s="216">
        <v>1</v>
      </c>
    </row>
    <row r="161" spans="1:109" ht="24" customHeight="1">
      <c r="B161" s="3272" t="s">
        <v>43</v>
      </c>
      <c r="C161" s="384" t="s">
        <v>5374</v>
      </c>
      <c r="D161" s="384" t="s">
        <v>5426</v>
      </c>
      <c r="E161" s="384"/>
      <c r="F161" s="384"/>
      <c r="G161" s="384"/>
      <c r="H161" s="385"/>
      <c r="J161" s="3274" t="s">
        <v>43</v>
      </c>
      <c r="K161" s="384" t="s">
        <v>5374</v>
      </c>
      <c r="L161" s="384" t="s">
        <v>5461</v>
      </c>
      <c r="M161" s="384"/>
      <c r="N161" s="384"/>
      <c r="O161" s="384"/>
      <c r="P161" s="385"/>
      <c r="S161" s="3166" t="s">
        <v>728</v>
      </c>
      <c r="DC161" s="216">
        <v>1</v>
      </c>
    </row>
    <row r="162" spans="1:109" ht="15.75">
      <c r="B162" s="3272" t="s">
        <v>43</v>
      </c>
      <c r="C162" s="3298" t="s">
        <v>1269</v>
      </c>
      <c r="D162" s="3350" t="s">
        <v>66</v>
      </c>
      <c r="E162" s="212"/>
      <c r="F162" s="3296"/>
      <c r="G162" s="3296"/>
      <c r="H162" s="3297" t="s">
        <v>28</v>
      </c>
      <c r="J162" s="3274" t="s">
        <v>43</v>
      </c>
      <c r="K162" s="3298" t="s">
        <v>1269</v>
      </c>
      <c r="L162" s="3350" t="s">
        <v>66</v>
      </c>
      <c r="M162" s="212"/>
      <c r="N162" s="3296"/>
      <c r="O162" s="3296"/>
      <c r="P162" s="3297" t="s">
        <v>28</v>
      </c>
      <c r="S162" s="317"/>
      <c r="T162" s="317"/>
      <c r="AP162" s="317"/>
      <c r="BM162" s="317"/>
      <c r="BN162" s="317"/>
      <c r="BO162" s="317"/>
      <c r="CY162" s="317"/>
      <c r="CZ162" s="317"/>
      <c r="DA162" s="317"/>
      <c r="DC162" s="216">
        <v>1</v>
      </c>
    </row>
    <row r="163" spans="1:109" ht="16.5" thickBot="1">
      <c r="B163" s="3273" t="s">
        <v>43</v>
      </c>
      <c r="C163" s="292">
        <f ca="1">CELL("largeur",C163)</f>
        <v>13</v>
      </c>
      <c r="D163" s="292">
        <f t="shared" ref="D163:H163" ca="1" si="89">CELL("largeur",D163)</f>
        <v>11</v>
      </c>
      <c r="E163" s="292">
        <f t="shared" ca="1" si="89"/>
        <v>11</v>
      </c>
      <c r="F163" s="292">
        <f t="shared" ca="1" si="89"/>
        <v>11</v>
      </c>
      <c r="G163" s="292">
        <f t="shared" ca="1" si="89"/>
        <v>12</v>
      </c>
      <c r="H163" s="293">
        <f t="shared" ca="1" si="89"/>
        <v>40</v>
      </c>
      <c r="J163" s="3275" t="s">
        <v>43</v>
      </c>
      <c r="K163" s="292">
        <f ca="1">CELL("largeur",K163)</f>
        <v>13</v>
      </c>
      <c r="L163" s="292">
        <f t="shared" ref="L163:P163" ca="1" si="90">CELL("largeur",L163)</f>
        <v>11</v>
      </c>
      <c r="M163" s="292">
        <f t="shared" ca="1" si="90"/>
        <v>11</v>
      </c>
      <c r="N163" s="292">
        <f t="shared" ca="1" si="90"/>
        <v>11</v>
      </c>
      <c r="O163" s="292">
        <f t="shared" ca="1" si="90"/>
        <v>12</v>
      </c>
      <c r="P163" s="293">
        <f t="shared" ca="1" si="90"/>
        <v>40</v>
      </c>
      <c r="R163" s="142"/>
      <c r="DC163" s="216">
        <v>1</v>
      </c>
    </row>
    <row r="164" spans="1:109">
      <c r="R164" s="142"/>
      <c r="DC164" s="629" t="s">
        <v>972</v>
      </c>
    </row>
    <row r="165" spans="1:109">
      <c r="A165" s="216">
        <v>1</v>
      </c>
      <c r="B165" s="216">
        <v>1</v>
      </c>
      <c r="C165" s="216">
        <v>1</v>
      </c>
      <c r="D165" s="216">
        <v>1</v>
      </c>
      <c r="E165" s="216">
        <v>1</v>
      </c>
      <c r="F165" s="216">
        <v>1</v>
      </c>
      <c r="G165" s="216">
        <v>1</v>
      </c>
      <c r="H165" s="216">
        <v>1</v>
      </c>
      <c r="I165" s="216">
        <v>1</v>
      </c>
      <c r="J165" s="216">
        <v>1</v>
      </c>
      <c r="K165" s="216">
        <v>1</v>
      </c>
      <c r="L165" s="216">
        <v>1</v>
      </c>
      <c r="M165" s="216">
        <v>1</v>
      </c>
      <c r="N165" s="216">
        <v>1</v>
      </c>
      <c r="O165" s="216">
        <v>1</v>
      </c>
      <c r="P165" s="216">
        <v>1</v>
      </c>
      <c r="Q165" s="216">
        <v>1</v>
      </c>
      <c r="R165" s="216">
        <v>1</v>
      </c>
      <c r="S165" s="216">
        <v>1</v>
      </c>
      <c r="T165" s="216">
        <v>1</v>
      </c>
      <c r="U165" s="216">
        <v>1</v>
      </c>
      <c r="V165" s="216">
        <v>1</v>
      </c>
      <c r="W165" s="216">
        <v>1</v>
      </c>
      <c r="X165" s="216">
        <v>1</v>
      </c>
      <c r="Y165" s="216">
        <v>1</v>
      </c>
      <c r="Z165" s="216">
        <v>1</v>
      </c>
      <c r="AA165" s="216">
        <v>1</v>
      </c>
      <c r="AB165" s="216">
        <v>1</v>
      </c>
      <c r="AC165" s="216">
        <v>1</v>
      </c>
      <c r="AD165" s="216">
        <v>1</v>
      </c>
      <c r="AE165" s="216">
        <v>1</v>
      </c>
      <c r="AF165" s="216">
        <v>1</v>
      </c>
      <c r="AG165" s="216">
        <v>1</v>
      </c>
      <c r="AH165" s="216">
        <v>1</v>
      </c>
      <c r="AI165" s="216">
        <v>1</v>
      </c>
      <c r="AJ165" s="216">
        <v>1</v>
      </c>
      <c r="AK165" s="216">
        <v>1</v>
      </c>
      <c r="AL165" s="216">
        <v>1</v>
      </c>
      <c r="AM165" s="216">
        <v>1</v>
      </c>
      <c r="AN165" s="216">
        <v>1</v>
      </c>
      <c r="AO165" s="216">
        <v>1</v>
      </c>
      <c r="AP165" s="216">
        <v>1</v>
      </c>
      <c r="AQ165" s="216">
        <v>1</v>
      </c>
      <c r="AR165" s="216">
        <v>1</v>
      </c>
      <c r="AS165" s="216">
        <v>1</v>
      </c>
      <c r="AT165" s="216">
        <v>1</v>
      </c>
      <c r="AU165" s="216">
        <v>1</v>
      </c>
      <c r="AV165" s="216">
        <v>1</v>
      </c>
      <c r="AW165" s="216">
        <v>1</v>
      </c>
      <c r="AX165" s="216">
        <v>1</v>
      </c>
      <c r="AY165" s="216">
        <v>1</v>
      </c>
      <c r="AZ165" s="216">
        <v>1</v>
      </c>
      <c r="BA165" s="216">
        <v>1</v>
      </c>
      <c r="BB165" s="216">
        <v>1</v>
      </c>
      <c r="BC165" s="216">
        <v>1</v>
      </c>
      <c r="BD165" s="216">
        <v>1</v>
      </c>
      <c r="BE165" s="216">
        <v>1</v>
      </c>
      <c r="BF165" s="216">
        <v>1</v>
      </c>
      <c r="BG165" s="216">
        <v>1</v>
      </c>
      <c r="BH165" s="216">
        <v>1</v>
      </c>
      <c r="BI165" s="216">
        <v>1</v>
      </c>
      <c r="BJ165" s="216">
        <v>1</v>
      </c>
      <c r="BK165" s="216">
        <v>1</v>
      </c>
      <c r="BL165" s="216">
        <v>1</v>
      </c>
      <c r="BM165" s="216">
        <v>1</v>
      </c>
      <c r="BN165" s="216">
        <v>1</v>
      </c>
      <c r="BO165" s="216">
        <v>1</v>
      </c>
      <c r="BP165" s="216">
        <v>1</v>
      </c>
      <c r="BQ165" s="216">
        <v>1</v>
      </c>
      <c r="BR165" s="216">
        <v>1</v>
      </c>
      <c r="BS165" s="216">
        <v>1</v>
      </c>
      <c r="BT165" s="216">
        <v>1</v>
      </c>
      <c r="BU165" s="216">
        <v>1</v>
      </c>
      <c r="BV165" s="216">
        <v>1</v>
      </c>
      <c r="BW165" s="216">
        <v>1</v>
      </c>
      <c r="BX165" s="216">
        <v>1</v>
      </c>
      <c r="BY165" s="216">
        <v>1</v>
      </c>
      <c r="BZ165" s="216">
        <v>1</v>
      </c>
      <c r="CA165" s="216">
        <v>1</v>
      </c>
      <c r="CB165" s="216">
        <v>1</v>
      </c>
      <c r="CC165" s="216">
        <v>1</v>
      </c>
      <c r="CD165" s="216">
        <v>1</v>
      </c>
      <c r="CE165" s="216">
        <v>1</v>
      </c>
      <c r="CF165" s="216">
        <v>1</v>
      </c>
      <c r="CG165" s="216">
        <v>1</v>
      </c>
      <c r="CH165" s="216">
        <v>1</v>
      </c>
      <c r="CI165" s="216">
        <v>1</v>
      </c>
      <c r="CJ165" s="216">
        <v>1</v>
      </c>
      <c r="CK165" s="216">
        <v>1</v>
      </c>
      <c r="CL165" s="216">
        <v>1</v>
      </c>
      <c r="CM165" s="216">
        <v>1</v>
      </c>
      <c r="CN165" s="216">
        <v>1</v>
      </c>
      <c r="CO165" s="216">
        <v>1</v>
      </c>
      <c r="CP165" s="216">
        <v>1</v>
      </c>
      <c r="CQ165" s="216">
        <v>1</v>
      </c>
      <c r="CR165" s="216">
        <v>1</v>
      </c>
      <c r="CS165" s="216">
        <v>1</v>
      </c>
      <c r="CT165" s="216">
        <v>1</v>
      </c>
      <c r="CU165" s="216">
        <v>1</v>
      </c>
      <c r="CV165" s="216">
        <v>1</v>
      </c>
      <c r="CW165" s="216">
        <v>1</v>
      </c>
      <c r="CX165" s="216">
        <v>1</v>
      </c>
      <c r="CY165" s="216">
        <v>1</v>
      </c>
      <c r="CZ165" s="216">
        <v>1</v>
      </c>
      <c r="DA165" s="216">
        <v>1</v>
      </c>
      <c r="DB165" s="216">
        <v>1</v>
      </c>
      <c r="DC165" s="1" t="str">
        <f>ADDRESS(ROW(),COLUMN(),4)</f>
        <v>DC165</v>
      </c>
      <c r="DD165" s="630"/>
      <c r="DE165" s="631" t="str">
        <f>ADDRESS(ROW(),COLUMN(),4)</f>
        <v>DE165</v>
      </c>
    </row>
    <row r="166" spans="1:109">
      <c r="R166" s="142"/>
    </row>
    <row r="235" spans="2:16">
      <c r="B235" s="216">
        <v>1</v>
      </c>
      <c r="C235" s="216">
        <v>1</v>
      </c>
      <c r="D235" s="216">
        <v>1</v>
      </c>
      <c r="E235" s="216">
        <v>1</v>
      </c>
      <c r="F235" s="216">
        <v>1</v>
      </c>
      <c r="G235" s="216">
        <v>1</v>
      </c>
      <c r="H235" s="216">
        <v>1</v>
      </c>
      <c r="I235" s="216">
        <v>1</v>
      </c>
      <c r="J235" s="216">
        <v>1</v>
      </c>
      <c r="K235" s="216">
        <v>1</v>
      </c>
      <c r="L235" s="216">
        <v>1</v>
      </c>
      <c r="M235" s="216">
        <v>1</v>
      </c>
      <c r="N235" s="216">
        <v>1</v>
      </c>
      <c r="O235" s="216">
        <v>1</v>
      </c>
      <c r="P235" s="216">
        <v>1</v>
      </c>
    </row>
  </sheetData>
  <mergeCells count="111">
    <mergeCell ref="CZ10:DA12"/>
    <mergeCell ref="C11:D11"/>
    <mergeCell ref="K11:L11"/>
    <mergeCell ref="W11:X11"/>
    <mergeCell ref="AG11:AH11"/>
    <mergeCell ref="C12:D12"/>
    <mergeCell ref="K12:L12"/>
    <mergeCell ref="U12:X14"/>
    <mergeCell ref="AE12:AH14"/>
    <mergeCell ref="AS12:AX16"/>
    <mergeCell ref="AS9:AX11"/>
    <mergeCell ref="AZ9:AZ21"/>
    <mergeCell ref="C10:D10"/>
    <mergeCell ref="E10:H11"/>
    <mergeCell ref="K10:L10"/>
    <mergeCell ref="M10:P11"/>
    <mergeCell ref="U10:V11"/>
    <mergeCell ref="W10:X10"/>
    <mergeCell ref="AE10:AF11"/>
    <mergeCell ref="AG10:AH10"/>
    <mergeCell ref="AG26:AH26"/>
    <mergeCell ref="AS26:AT26"/>
    <mergeCell ref="AU26:AX27"/>
    <mergeCell ref="U27:X29"/>
    <mergeCell ref="AE27:AH29"/>
    <mergeCell ref="AS27:AT27"/>
    <mergeCell ref="AS28:AT28"/>
    <mergeCell ref="AS29:AT29"/>
    <mergeCell ref="CZ15:DA18"/>
    <mergeCell ref="AO16:AQ17"/>
    <mergeCell ref="AS17:AX18"/>
    <mergeCell ref="AO23:AQ24"/>
    <mergeCell ref="AS24:AX24"/>
    <mergeCell ref="U25:V26"/>
    <mergeCell ref="W25:X25"/>
    <mergeCell ref="AE25:AF26"/>
    <mergeCell ref="AG25:AH25"/>
    <mergeCell ref="W26:X26"/>
    <mergeCell ref="AG41:AH41"/>
    <mergeCell ref="C42:D42"/>
    <mergeCell ref="K42:L42"/>
    <mergeCell ref="U42:X44"/>
    <mergeCell ref="AE42:AH44"/>
    <mergeCell ref="C43:D43"/>
    <mergeCell ref="K43:L43"/>
    <mergeCell ref="AS30:AT30"/>
    <mergeCell ref="U40:V41"/>
    <mergeCell ref="W40:X40"/>
    <mergeCell ref="AE40:AF41"/>
    <mergeCell ref="AG40:AH40"/>
    <mergeCell ref="C41:D41"/>
    <mergeCell ref="E41:H42"/>
    <mergeCell ref="K41:L41"/>
    <mergeCell ref="M41:P42"/>
    <mergeCell ref="W41:X41"/>
    <mergeCell ref="U57:X59"/>
    <mergeCell ref="AE57:AH59"/>
    <mergeCell ref="U70:V71"/>
    <mergeCell ref="W70:X70"/>
    <mergeCell ref="AE70:AF71"/>
    <mergeCell ref="AG70:AH70"/>
    <mergeCell ref="W71:X71"/>
    <mergeCell ref="AG71:AH71"/>
    <mergeCell ref="AT45:AW46"/>
    <mergeCell ref="AT53:AW54"/>
    <mergeCell ref="U55:V56"/>
    <mergeCell ref="W55:X55"/>
    <mergeCell ref="AE55:AF56"/>
    <mergeCell ref="AG55:AH55"/>
    <mergeCell ref="W56:X56"/>
    <mergeCell ref="AG56:AH56"/>
    <mergeCell ref="AS80:AS81"/>
    <mergeCell ref="AT80:AX81"/>
    <mergeCell ref="AS82:AS84"/>
    <mergeCell ref="AT82:AX84"/>
    <mergeCell ref="AS88:AX88"/>
    <mergeCell ref="AX91:AX92"/>
    <mergeCell ref="C72:D72"/>
    <mergeCell ref="E72:H73"/>
    <mergeCell ref="K72:L72"/>
    <mergeCell ref="M72:P73"/>
    <mergeCell ref="U72:X74"/>
    <mergeCell ref="AE72:AH74"/>
    <mergeCell ref="C73:D73"/>
    <mergeCell ref="K73:L73"/>
    <mergeCell ref="C74:D74"/>
    <mergeCell ref="K74:L74"/>
    <mergeCell ref="C4:D4"/>
    <mergeCell ref="C6:D6"/>
    <mergeCell ref="F4:G4"/>
    <mergeCell ref="F6:G6"/>
    <mergeCell ref="K4:L4"/>
    <mergeCell ref="K6:L6"/>
    <mergeCell ref="N4:O4"/>
    <mergeCell ref="N6:O6"/>
    <mergeCell ref="C136:D136"/>
    <mergeCell ref="K136:L136"/>
    <mergeCell ref="C105:D105"/>
    <mergeCell ref="K105:L105"/>
    <mergeCell ref="C134:D134"/>
    <mergeCell ref="E134:H135"/>
    <mergeCell ref="K134:L134"/>
    <mergeCell ref="M134:P135"/>
    <mergeCell ref="C135:D135"/>
    <mergeCell ref="K135:L135"/>
    <mergeCell ref="C103:D103"/>
    <mergeCell ref="E103:H104"/>
    <mergeCell ref="K103:L103"/>
    <mergeCell ref="M103:P104"/>
    <mergeCell ref="C104:D104"/>
    <mergeCell ref="K104:L104"/>
  </mergeCells>
  <hyperlinks>
    <hyperlink ref="BR39" r:id="rId1"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314C3F3F-7650-4701-9B6F-46744867B5E1}"/>
    <hyperlink ref="BR26" r:id="rId2" xr:uid="{AD87B607-844A-49E4-8722-EA316A83A27E}"/>
    <hyperlink ref="BR28" r:id="rId3" xr:uid="{F79FF6F5-29FF-4056-98C8-C9FC1267E509}"/>
    <hyperlink ref="BR31" r:id="rId4" xr:uid="{6E8A9A0E-A973-42CB-B3EF-60CD0BA72CCF}"/>
    <hyperlink ref="BR33" r:id="rId5" xr:uid="{5D5D1938-B6E4-40C5-9295-72ED7904AEA6}"/>
    <hyperlink ref="AZ112" r:id="rId6" xr:uid="{8B4CEA9F-EFE7-4370-88CC-3FD29487B86E}"/>
    <hyperlink ref="AZ116" r:id="rId7" xr:uid="{BCAAD487-0C0B-40BF-9CAC-174C3EC1CB42}"/>
    <hyperlink ref="U7" r:id="rId8" xr:uid="{94A22E0E-2ACD-4117-96FC-4133E7A8B105}"/>
    <hyperlink ref="U5" r:id="rId9" xr:uid="{6EB43A74-6F23-43DA-8B78-D24725BF9F7A}"/>
    <hyperlink ref="AE5" r:id="rId10" xr:uid="{F0756DB6-1BE3-4001-8509-9187C7181A7F}"/>
    <hyperlink ref="AF7" r:id="rId11" xr:uid="{2A9371A8-5E18-4799-8289-B55A3F29C44D}"/>
    <hyperlink ref="L32" r:id="rId12" xr:uid="{A688A3B7-7D91-4FC0-8661-F08F92F4C7F1}"/>
  </hyperlinks>
  <printOptions horizontalCentered="1"/>
  <pageMargins left="0.31496062992125984" right="0.11811023622047245" top="0.15748031496062992" bottom="0.15748031496062992" header="0.11811023622047245" footer="0.11811023622047245"/>
  <pageSetup paperSize="9" scale="46" orientation="portrait"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BA7D-9DC9-4DC0-B026-E1E8B648F6D2}">
  <dimension ref="A1:AS423"/>
  <sheetViews>
    <sheetView zoomScaleNormal="100" workbookViewId="0">
      <selection activeCell="I37" sqref="I37"/>
    </sheetView>
  </sheetViews>
  <sheetFormatPr baseColWidth="10" defaultRowHeight="15"/>
  <cols>
    <col min="1" max="1" width="2.85546875" customWidth="1"/>
    <col min="2" max="2" width="3.7109375" customWidth="1"/>
    <col min="3" max="5" width="2.7109375" customWidth="1"/>
    <col min="6" max="6" width="3.7109375" customWidth="1"/>
    <col min="7" max="7" width="13.7109375" customWidth="1"/>
    <col min="8" max="10" width="11.7109375" customWidth="1"/>
    <col min="11" max="11" width="12.7109375" customWidth="1"/>
    <col min="12" max="12" width="40.7109375" customWidth="1"/>
    <col min="13" max="13" width="5.140625" customWidth="1"/>
    <col min="14" max="14" width="3.7109375" customWidth="1"/>
    <col min="15" max="17" width="2.7109375" customWidth="1"/>
    <col min="18" max="18" width="3.7109375" customWidth="1"/>
    <col min="19" max="19" width="13.7109375" customWidth="1"/>
    <col min="20" max="22" width="11.7109375" customWidth="1"/>
    <col min="23" max="23" width="12.7109375" customWidth="1"/>
    <col min="24" max="24" width="40.7109375" customWidth="1"/>
    <col min="25" max="25" width="5.140625" customWidth="1"/>
    <col min="26" max="26" width="3.7109375" customWidth="1"/>
    <col min="27" max="29" width="2.7109375" customWidth="1"/>
    <col min="30" max="30" width="3.7109375" customWidth="1"/>
    <col min="31" max="31" width="13.7109375" customWidth="1"/>
    <col min="32" max="34" width="11.7109375" customWidth="1"/>
    <col min="35" max="35" width="12.7109375" customWidth="1"/>
    <col min="36" max="36" width="40.7109375" customWidth="1"/>
    <col min="37" max="37" width="5.140625" customWidth="1"/>
    <col min="38" max="38" width="12" style="664" customWidth="1"/>
    <col min="39" max="41" width="11.7109375" style="664" customWidth="1"/>
    <col min="42" max="42" width="5.140625" customWidth="1"/>
    <col min="43" max="43" width="8.7109375" style="213" customWidth="1"/>
    <col min="44" max="44" width="11.42578125" style="212"/>
    <col min="45" max="45" width="43.5703125" style="212" customWidth="1"/>
  </cols>
  <sheetData>
    <row r="1" spans="1:45" ht="19.5" customHeight="1" thickTop="1" thickBot="1">
      <c r="A1" s="1" t="str">
        <f>ADDRESS(ROW(),COLUMN(),4)</f>
        <v>A1</v>
      </c>
      <c r="B1" s="3022">
        <v>3</v>
      </c>
      <c r="C1" s="3022">
        <v>2</v>
      </c>
      <c r="D1" s="3022">
        <v>2</v>
      </c>
      <c r="E1" s="3022">
        <v>2</v>
      </c>
      <c r="F1" s="3022">
        <v>3</v>
      </c>
      <c r="G1" s="3022">
        <v>13</v>
      </c>
      <c r="H1" s="3022">
        <v>11</v>
      </c>
      <c r="I1" s="3022">
        <v>11</v>
      </c>
      <c r="J1" s="3022">
        <v>11</v>
      </c>
      <c r="K1" s="3022">
        <v>12</v>
      </c>
      <c r="L1" s="3022">
        <v>40</v>
      </c>
      <c r="M1" s="3023" t="s">
        <v>28</v>
      </c>
      <c r="N1" s="3022">
        <v>3</v>
      </c>
      <c r="O1" s="3022">
        <v>2</v>
      </c>
      <c r="P1" s="3022">
        <v>2</v>
      </c>
      <c r="Q1" s="3022">
        <v>2</v>
      </c>
      <c r="R1" s="3022">
        <v>3</v>
      </c>
      <c r="S1" s="3022">
        <v>13</v>
      </c>
      <c r="T1" s="3022">
        <v>11</v>
      </c>
      <c r="U1" s="3022">
        <v>11</v>
      </c>
      <c r="V1" s="3022">
        <v>11</v>
      </c>
      <c r="W1" s="3022">
        <v>12</v>
      </c>
      <c r="X1" s="3022">
        <v>40</v>
      </c>
      <c r="Y1" s="3024" t="s">
        <v>28</v>
      </c>
      <c r="Z1" s="3022">
        <v>3</v>
      </c>
      <c r="AA1" s="3022">
        <v>2</v>
      </c>
      <c r="AB1" s="3022">
        <v>2</v>
      </c>
      <c r="AC1" s="3022">
        <v>2</v>
      </c>
      <c r="AD1" s="3022">
        <v>3</v>
      </c>
      <c r="AE1" s="3022">
        <v>13</v>
      </c>
      <c r="AF1" s="3022">
        <v>11</v>
      </c>
      <c r="AG1" s="3022">
        <v>11</v>
      </c>
      <c r="AH1" s="3022">
        <v>11</v>
      </c>
      <c r="AI1" s="3022">
        <v>12</v>
      </c>
      <c r="AJ1" s="3022">
        <v>40</v>
      </c>
      <c r="AK1" s="3023" t="s">
        <v>28</v>
      </c>
      <c r="AL1" s="741" t="str">
        <f t="shared" ref="AL1:AO1" si="0">SUBSTITUTE(ADDRESS(1,COLUMN(),4),"1","")</f>
        <v>AL</v>
      </c>
      <c r="AM1" s="741" t="str">
        <f t="shared" si="0"/>
        <v>AM</v>
      </c>
      <c r="AN1" s="741" t="str">
        <f t="shared" si="0"/>
        <v>AN</v>
      </c>
      <c r="AO1" s="741" t="str">
        <f t="shared" si="0"/>
        <v>AO</v>
      </c>
      <c r="AP1" s="3024"/>
      <c r="AQ1" s="216">
        <v>1</v>
      </c>
      <c r="AR1" s="584" t="str">
        <f>SUBSTITUTE(ADDRESS(1,COLUMN(),4),"1","")</f>
        <v>AR</v>
      </c>
      <c r="AS1" s="585" t="str">
        <f>SUBSTITUTE(ADDRESS(1,COLUMN(),4),"1","")</f>
        <v>AS</v>
      </c>
    </row>
    <row r="2" spans="1:45" s="3025" customFormat="1" ht="15" customHeight="1" thickBot="1">
      <c r="B2" s="3978" t="s">
        <v>0</v>
      </c>
      <c r="C2" s="3026"/>
      <c r="D2" s="3027"/>
      <c r="E2" s="16"/>
      <c r="F2" s="3052"/>
      <c r="G2" s="3028" t="s">
        <v>5333</v>
      </c>
      <c r="H2" s="3029"/>
      <c r="I2" s="3029"/>
      <c r="J2" s="3030"/>
      <c r="K2" s="16"/>
      <c r="L2" s="3031" t="s">
        <v>5334</v>
      </c>
      <c r="M2" s="3023" t="s">
        <v>28</v>
      </c>
      <c r="N2" s="3978" t="s">
        <v>0</v>
      </c>
      <c r="O2" s="3026"/>
      <c r="P2" s="3027"/>
      <c r="Q2" s="16"/>
      <c r="R2" s="3052"/>
      <c r="S2" s="3028" t="s">
        <v>5333</v>
      </c>
      <c r="T2" s="3029"/>
      <c r="U2" s="3029"/>
      <c r="V2" s="3030"/>
      <c r="W2" s="16"/>
      <c r="X2" s="3031" t="s">
        <v>5334</v>
      </c>
      <c r="Y2" s="3024" t="s">
        <v>28</v>
      </c>
      <c r="Z2" s="3978" t="s">
        <v>0</v>
      </c>
      <c r="AA2" s="3026"/>
      <c r="AB2" s="3027"/>
      <c r="AC2" s="16"/>
      <c r="AD2" s="3052"/>
      <c r="AE2" s="3028" t="s">
        <v>5333</v>
      </c>
      <c r="AF2" s="3029"/>
      <c r="AG2" s="3029"/>
      <c r="AH2" s="3030"/>
      <c r="AI2" s="16"/>
      <c r="AJ2" s="3031" t="s">
        <v>5334</v>
      </c>
      <c r="AK2" s="3023" t="s">
        <v>28</v>
      </c>
      <c r="AL2" s="740">
        <f t="shared" ref="AL2:AO2" ca="1" si="1">CELL("largeur",AL2)</f>
        <v>11</v>
      </c>
      <c r="AM2" s="740">
        <f t="shared" ca="1" si="1"/>
        <v>11</v>
      </c>
      <c r="AN2" s="740">
        <f t="shared" ca="1" si="1"/>
        <v>11</v>
      </c>
      <c r="AO2" s="740">
        <f t="shared" ca="1" si="1"/>
        <v>11</v>
      </c>
      <c r="AP2" s="3024"/>
      <c r="AQ2" s="216">
        <v>1</v>
      </c>
      <c r="AR2" s="11"/>
      <c r="AS2" s="11" t="s">
        <v>2004</v>
      </c>
    </row>
    <row r="3" spans="1:45" ht="15" customHeight="1">
      <c r="B3" s="3979"/>
      <c r="C3" s="3053"/>
      <c r="D3" s="22"/>
      <c r="E3" s="5"/>
      <c r="F3" s="3054"/>
      <c r="G3" s="3710" t="s">
        <v>320</v>
      </c>
      <c r="H3" s="3710"/>
      <c r="I3" s="3055"/>
      <c r="J3" s="5"/>
      <c r="K3" s="3056"/>
      <c r="L3" s="3975" t="s">
        <v>43</v>
      </c>
      <c r="M3" s="3023" t="s">
        <v>28</v>
      </c>
      <c r="N3" s="3979"/>
      <c r="O3" s="3053"/>
      <c r="P3" s="22"/>
      <c r="Q3" s="5"/>
      <c r="R3" s="3054"/>
      <c r="S3" s="3710" t="s">
        <v>1046</v>
      </c>
      <c r="T3" s="3710"/>
      <c r="U3" s="3055"/>
      <c r="V3" s="5"/>
      <c r="W3" s="3056"/>
      <c r="X3" s="3975" t="s">
        <v>740</v>
      </c>
      <c r="Y3" s="3024" t="s">
        <v>28</v>
      </c>
      <c r="Z3" s="3979"/>
      <c r="AA3" s="3053"/>
      <c r="AB3" s="22"/>
      <c r="AC3" s="5"/>
      <c r="AD3" s="3054"/>
      <c r="AE3" s="3691" t="s">
        <v>1044</v>
      </c>
      <c r="AF3" s="3691"/>
      <c r="AG3" s="3055"/>
      <c r="AH3" s="5"/>
      <c r="AI3" s="3056"/>
      <c r="AJ3" s="3975" t="s">
        <v>850</v>
      </c>
      <c r="AK3" s="3023" t="s">
        <v>28</v>
      </c>
      <c r="AL3" s="663"/>
      <c r="AM3" s="663"/>
      <c r="AN3" s="663"/>
      <c r="AO3" s="744"/>
      <c r="AP3" s="3024"/>
      <c r="AQ3" s="216">
        <v>1</v>
      </c>
      <c r="AR3" s="23">
        <f ca="1">COUNTA(A1:AQ423) + COUNTBLANK(A1:AQ423)</f>
        <v>18189</v>
      </c>
      <c r="AS3" s="24" t="str">
        <f>"cellules entre"&amp;" " &amp;A1&amp;" et  "&amp;AQ423</f>
        <v>cellules entre A1 et  AQ423</v>
      </c>
    </row>
    <row r="4" spans="1:45" ht="21" customHeight="1">
      <c r="B4" s="3979"/>
      <c r="C4" s="3053"/>
      <c r="D4" s="3057"/>
      <c r="E4" s="5"/>
      <c r="F4" s="3054"/>
      <c r="G4" s="3058" t="s">
        <v>5347</v>
      </c>
      <c r="H4" s="729"/>
      <c r="I4" s="729"/>
      <c r="J4" s="3054"/>
      <c r="K4" s="3054"/>
      <c r="L4" s="3975"/>
      <c r="M4" s="3023" t="s">
        <v>28</v>
      </c>
      <c r="N4" s="3979"/>
      <c r="O4" s="3053"/>
      <c r="P4" s="3057"/>
      <c r="Q4" s="5"/>
      <c r="R4" s="3054"/>
      <c r="S4" s="3058" t="s">
        <v>5347</v>
      </c>
      <c r="T4" s="729"/>
      <c r="U4" s="729"/>
      <c r="V4" s="3054"/>
      <c r="W4" s="3054"/>
      <c r="X4" s="3975"/>
      <c r="Y4" s="3024" t="s">
        <v>28</v>
      </c>
      <c r="Z4" s="3979"/>
      <c r="AA4" s="3053"/>
      <c r="AB4" s="3057"/>
      <c r="AC4" s="5"/>
      <c r="AD4" s="3054"/>
      <c r="AE4" s="3058" t="s">
        <v>5347</v>
      </c>
      <c r="AF4" s="3054"/>
      <c r="AG4" s="729"/>
      <c r="AH4" s="3054"/>
      <c r="AI4" s="3054"/>
      <c r="AJ4" s="3975"/>
      <c r="AK4" s="3023" t="s">
        <v>28</v>
      </c>
      <c r="AL4" s="588"/>
      <c r="AM4" s="657"/>
      <c r="AN4" s="657"/>
      <c r="AO4" s="744"/>
      <c r="AP4" s="3024"/>
      <c r="AQ4" s="216">
        <v>1</v>
      </c>
      <c r="AR4" s="23">
        <f ca="1">COUNTA(A1:AQ423)</f>
        <v>1892</v>
      </c>
      <c r="AS4" s="24" t="s">
        <v>2006</v>
      </c>
    </row>
    <row r="5" spans="1:45" ht="21.75" customHeight="1">
      <c r="B5" s="3979"/>
      <c r="C5" s="3053"/>
      <c r="D5" s="3976" t="s">
        <v>5335</v>
      </c>
      <c r="E5" s="3976"/>
      <c r="F5" s="3976"/>
      <c r="G5" s="3976"/>
      <c r="H5" s="3976"/>
      <c r="I5" s="3976"/>
      <c r="J5" s="3976"/>
      <c r="K5" s="3976"/>
      <c r="L5" s="3975"/>
      <c r="M5" s="3023" t="s">
        <v>28</v>
      </c>
      <c r="N5" s="3979"/>
      <c r="O5" s="3053"/>
      <c r="P5" s="3976" t="s">
        <v>5335</v>
      </c>
      <c r="Q5" s="3976"/>
      <c r="R5" s="3976"/>
      <c r="S5" s="3976"/>
      <c r="T5" s="3976"/>
      <c r="U5" s="3976"/>
      <c r="V5" s="3976"/>
      <c r="W5" s="3976"/>
      <c r="X5" s="3975"/>
      <c r="Y5" s="3024" t="s">
        <v>28</v>
      </c>
      <c r="Z5" s="3979"/>
      <c r="AA5" s="3053"/>
      <c r="AB5" s="3976" t="s">
        <v>5335</v>
      </c>
      <c r="AC5" s="3976"/>
      <c r="AD5" s="3976"/>
      <c r="AE5" s="3976"/>
      <c r="AF5" s="3976"/>
      <c r="AG5" s="3976"/>
      <c r="AH5" s="3976"/>
      <c r="AI5" s="3976"/>
      <c r="AJ5" s="3975"/>
      <c r="AK5" s="3023" t="s">
        <v>28</v>
      </c>
      <c r="AL5" s="588"/>
      <c r="AM5" s="657"/>
      <c r="AN5" s="657"/>
      <c r="AO5" s="744"/>
      <c r="AP5" s="3024"/>
      <c r="AQ5" s="216">
        <v>1</v>
      </c>
      <c r="AR5" s="23">
        <f ca="1">COUNTBLANK(A1:AQ423)</f>
        <v>16297</v>
      </c>
      <c r="AS5" s="24" t="s">
        <v>21</v>
      </c>
    </row>
    <row r="6" spans="1:45" ht="33" customHeight="1">
      <c r="B6" s="3979"/>
      <c r="C6" s="3053"/>
      <c r="D6" s="3976"/>
      <c r="E6" s="3976"/>
      <c r="F6" s="3976"/>
      <c r="G6" s="3976"/>
      <c r="H6" s="3976"/>
      <c r="I6" s="3976"/>
      <c r="J6" s="3976"/>
      <c r="K6" s="3976"/>
      <c r="L6" s="3975"/>
      <c r="M6" s="3023" t="s">
        <v>28</v>
      </c>
      <c r="N6" s="3979"/>
      <c r="O6" s="3053"/>
      <c r="P6" s="3976"/>
      <c r="Q6" s="3976"/>
      <c r="R6" s="3976"/>
      <c r="S6" s="3976"/>
      <c r="T6" s="3976"/>
      <c r="U6" s="3976"/>
      <c r="V6" s="3976"/>
      <c r="W6" s="3976"/>
      <c r="X6" s="3975"/>
      <c r="Y6" s="3024" t="s">
        <v>28</v>
      </c>
      <c r="Z6" s="3979"/>
      <c r="AA6" s="3053"/>
      <c r="AB6" s="3976"/>
      <c r="AC6" s="3976"/>
      <c r="AD6" s="3976"/>
      <c r="AE6" s="3976"/>
      <c r="AF6" s="3976"/>
      <c r="AG6" s="3976"/>
      <c r="AH6" s="3976"/>
      <c r="AI6" s="3976"/>
      <c r="AJ6" s="3975"/>
      <c r="AK6" s="3023" t="s">
        <v>28</v>
      </c>
      <c r="AL6" s="591"/>
      <c r="AN6" s="591" t="s">
        <v>722</v>
      </c>
      <c r="AO6" s="1" t="str">
        <f>AQ423</f>
        <v>AQ423</v>
      </c>
      <c r="AP6" s="3024"/>
      <c r="AQ6" s="216">
        <v>1</v>
      </c>
      <c r="AR6" s="23">
        <f>SUM(AQ1:AQ421)+2</f>
        <v>423</v>
      </c>
      <c r="AS6" s="24" t="s">
        <v>392</v>
      </c>
    </row>
    <row r="7" spans="1:45" ht="18" customHeight="1" thickBot="1">
      <c r="B7" s="3980"/>
      <c r="C7" s="3032"/>
      <c r="D7" s="3977"/>
      <c r="E7" s="3977"/>
      <c r="F7" s="3977"/>
      <c r="G7" s="3977"/>
      <c r="H7" s="3977"/>
      <c r="I7" s="3977"/>
      <c r="J7" s="3977"/>
      <c r="K7" s="3977"/>
      <c r="L7" s="3033"/>
      <c r="M7" s="3023" t="s">
        <v>28</v>
      </c>
      <c r="N7" s="3980"/>
      <c r="O7" s="3032"/>
      <c r="P7" s="3977"/>
      <c r="Q7" s="3977"/>
      <c r="R7" s="3977"/>
      <c r="S7" s="3977"/>
      <c r="T7" s="3977"/>
      <c r="U7" s="3977"/>
      <c r="V7" s="3977"/>
      <c r="W7" s="3977"/>
      <c r="X7" s="3033"/>
      <c r="Y7" s="3024" t="s">
        <v>28</v>
      </c>
      <c r="Z7" s="3980"/>
      <c r="AA7" s="3032"/>
      <c r="AB7" s="3977"/>
      <c r="AC7" s="3977"/>
      <c r="AD7" s="3977"/>
      <c r="AE7" s="3977"/>
      <c r="AF7" s="3977"/>
      <c r="AG7" s="3977"/>
      <c r="AH7" s="3977"/>
      <c r="AI7" s="3977"/>
      <c r="AJ7" s="3033"/>
      <c r="AK7" s="3023" t="s">
        <v>28</v>
      </c>
      <c r="AL7" s="588"/>
      <c r="AM7" s="657"/>
      <c r="AN7" s="657"/>
      <c r="AO7" s="744"/>
      <c r="AP7" s="3024"/>
      <c r="AQ7" s="216">
        <v>1</v>
      </c>
      <c r="AR7" s="23">
        <f>SUM(A423:AP423)+1</f>
        <v>42</v>
      </c>
      <c r="AS7" s="24" t="s">
        <v>2009</v>
      </c>
    </row>
    <row r="8" spans="1:45" ht="33" customHeight="1">
      <c r="B8" s="4" t="s">
        <v>43</v>
      </c>
      <c r="C8" s="4"/>
      <c r="D8" s="3034" t="s">
        <v>27</v>
      </c>
      <c r="E8" s="3035" t="str">
        <f ca="1">CELL("nomfichier")</f>
        <v>C:\Users\Joel\Desktop\ccr17.envoyé\[ff.bar.14.01.2025.xlsx]Nota.du.14.janvier.2025</v>
      </c>
      <c r="F8" s="13"/>
      <c r="G8" s="13"/>
      <c r="H8" s="13"/>
      <c r="I8" s="13"/>
      <c r="J8" s="13"/>
      <c r="K8" s="13"/>
      <c r="L8" s="13"/>
      <c r="M8" s="3023" t="s">
        <v>28</v>
      </c>
      <c r="N8" s="13"/>
      <c r="O8" s="13"/>
      <c r="P8" s="13"/>
      <c r="Q8" s="13"/>
      <c r="R8" s="3059" t="str">
        <f ca="1">"Page N°"&amp;_xlfn.SHEET()</f>
        <v>Page N°8</v>
      </c>
      <c r="S8" s="3036" t="s">
        <v>5348</v>
      </c>
      <c r="T8" s="13"/>
      <c r="U8" s="13"/>
      <c r="V8" s="13"/>
      <c r="W8" s="13"/>
      <c r="X8" s="13"/>
      <c r="Y8" s="13"/>
      <c r="Z8" s="13"/>
      <c r="AA8" s="13"/>
      <c r="AB8" s="13"/>
      <c r="AC8" s="13"/>
      <c r="AD8" s="13"/>
      <c r="AE8" s="13"/>
      <c r="AF8" s="13"/>
      <c r="AG8" s="13"/>
      <c r="AH8" s="13"/>
      <c r="AI8" s="13"/>
      <c r="AJ8" s="13"/>
      <c r="AK8" s="3023" t="s">
        <v>28</v>
      </c>
      <c r="AL8" s="588"/>
      <c r="AM8" s="663"/>
      <c r="AN8" s="663"/>
      <c r="AO8" s="744"/>
      <c r="AP8" s="3024"/>
      <c r="AQ8" s="216">
        <v>1</v>
      </c>
    </row>
    <row r="9" spans="1:45" s="135" customFormat="1" ht="15.75" customHeight="1">
      <c r="A9"/>
      <c r="B9" s="5"/>
      <c r="C9" s="5"/>
      <c r="D9" s="3037" t="s">
        <v>5336</v>
      </c>
      <c r="E9" s="5"/>
      <c r="F9" s="13"/>
      <c r="G9" s="13"/>
      <c r="H9" s="13"/>
      <c r="I9" s="13"/>
      <c r="J9" s="13"/>
      <c r="K9" s="13"/>
      <c r="L9" s="13"/>
      <c r="M9" s="5"/>
      <c r="N9" s="13"/>
      <c r="O9" s="13"/>
      <c r="P9" s="13"/>
      <c r="Q9" s="13"/>
      <c r="R9" s="13"/>
      <c r="S9" s="13"/>
      <c r="T9" s="13"/>
      <c r="U9" s="13"/>
      <c r="V9" s="13"/>
      <c r="W9" s="13"/>
      <c r="X9" s="13"/>
      <c r="Y9" s="13"/>
      <c r="Z9" s="13"/>
      <c r="AA9" s="13"/>
      <c r="AB9" s="13"/>
      <c r="AC9" s="13"/>
      <c r="AD9" s="13"/>
      <c r="AE9" s="13"/>
      <c r="AF9" s="13"/>
      <c r="AG9" s="13"/>
      <c r="AH9" s="13"/>
      <c r="AI9" s="13"/>
      <c r="AJ9" s="13"/>
      <c r="AK9" s="3023" t="s">
        <v>28</v>
      </c>
      <c r="AL9" s="663"/>
      <c r="AM9" s="663"/>
      <c r="AN9" s="663"/>
      <c r="AO9" s="663"/>
      <c r="AP9" s="3024"/>
      <c r="AQ9" s="216">
        <v>1</v>
      </c>
      <c r="AR9" s="212"/>
      <c r="AS9" s="212"/>
    </row>
    <row r="10" spans="1:45" s="135" customFormat="1" ht="33" customHeight="1">
      <c r="A10"/>
      <c r="B10" s="5"/>
      <c r="C10" s="5"/>
      <c r="D10" s="3037" t="s">
        <v>5344</v>
      </c>
      <c r="E10" s="5"/>
      <c r="F10" s="13"/>
      <c r="G10" s="13"/>
      <c r="H10" s="13"/>
      <c r="I10" s="13"/>
      <c r="J10" s="13"/>
      <c r="K10" s="13"/>
      <c r="L10" s="13"/>
      <c r="M10" s="3023" t="s">
        <v>28</v>
      </c>
      <c r="N10" s="13"/>
      <c r="O10" s="13"/>
      <c r="P10" s="13"/>
      <c r="Q10" s="13"/>
      <c r="R10" s="13"/>
      <c r="S10" s="13"/>
      <c r="T10" s="13"/>
      <c r="U10" s="5"/>
      <c r="V10" s="5"/>
      <c r="W10" s="5"/>
      <c r="X10" s="5"/>
      <c r="Y10" s="3024" t="s">
        <v>28</v>
      </c>
      <c r="Z10" s="13"/>
      <c r="AA10" s="5"/>
      <c r="AB10" s="22" t="s">
        <v>5337</v>
      </c>
      <c r="AC10" s="5"/>
      <c r="AD10" s="13"/>
      <c r="AE10" s="13"/>
      <c r="AF10" s="13"/>
      <c r="AG10" s="13"/>
      <c r="AH10" s="13"/>
      <c r="AI10" s="13"/>
      <c r="AJ10" s="13"/>
      <c r="AK10" s="3023" t="s">
        <v>28</v>
      </c>
      <c r="AL10" s="663"/>
      <c r="AM10" s="663"/>
      <c r="AN10" s="663"/>
      <c r="AO10" s="663"/>
      <c r="AP10" s="3024"/>
      <c r="AQ10" s="216">
        <v>1</v>
      </c>
      <c r="AR10" s="212"/>
      <c r="AS10" s="212"/>
    </row>
    <row r="11" spans="1:45" s="135" customFormat="1" ht="15.75" customHeight="1">
      <c r="A11"/>
      <c r="B11" s="5"/>
      <c r="C11" s="5"/>
      <c r="D11" s="3037" t="s">
        <v>5345</v>
      </c>
      <c r="E11" s="5"/>
      <c r="F11" s="13"/>
      <c r="G11" s="13"/>
      <c r="H11" s="13"/>
      <c r="I11" s="13"/>
      <c r="J11" s="13"/>
      <c r="K11" s="13"/>
      <c r="L11" s="13"/>
      <c r="M11" s="3023" t="s">
        <v>28</v>
      </c>
      <c r="N11" s="13"/>
      <c r="O11" s="13"/>
      <c r="P11" s="13"/>
      <c r="Q11" s="13"/>
      <c r="R11" s="13"/>
      <c r="S11" s="13"/>
      <c r="T11" s="13"/>
      <c r="U11" s="13"/>
      <c r="V11" s="13"/>
      <c r="W11" s="5"/>
      <c r="X11" s="5"/>
      <c r="Y11" s="3024" t="s">
        <v>28</v>
      </c>
      <c r="Z11" s="13"/>
      <c r="AA11" s="5"/>
      <c r="AB11" s="22" t="s">
        <v>5338</v>
      </c>
      <c r="AC11" s="5"/>
      <c r="AD11" s="13"/>
      <c r="AE11" s="13"/>
      <c r="AF11" s="13"/>
      <c r="AG11" s="13"/>
      <c r="AH11" s="13"/>
      <c r="AI11" s="13"/>
      <c r="AJ11" s="13"/>
      <c r="AK11" s="3023" t="s">
        <v>28</v>
      </c>
      <c r="AL11" s="143"/>
      <c r="AM11" s="143"/>
      <c r="AN11" s="663"/>
      <c r="AO11" s="663"/>
      <c r="AP11" s="3024"/>
      <c r="AQ11" s="216">
        <v>1</v>
      </c>
      <c r="AR11" s="212"/>
      <c r="AS11" s="212"/>
    </row>
    <row r="12" spans="1:45" s="135" customFormat="1" ht="33" customHeight="1">
      <c r="A12"/>
      <c r="B12" s="5"/>
      <c r="C12" s="5"/>
      <c r="D12" s="3037" t="s">
        <v>5346</v>
      </c>
      <c r="E12" s="5"/>
      <c r="F12" s="13"/>
      <c r="G12" s="13"/>
      <c r="H12" s="13"/>
      <c r="I12" s="13"/>
      <c r="J12" s="13"/>
      <c r="K12" s="13"/>
      <c r="L12" s="13"/>
      <c r="M12" s="3023" t="s">
        <v>28</v>
      </c>
      <c r="N12" s="13"/>
      <c r="O12" s="13"/>
      <c r="P12" s="13"/>
      <c r="Q12" s="13"/>
      <c r="R12" s="13"/>
      <c r="S12" s="13"/>
      <c r="T12" s="13"/>
      <c r="U12" s="13"/>
      <c r="V12" s="13"/>
      <c r="W12" s="5"/>
      <c r="X12" s="5"/>
      <c r="Y12" s="3024" t="s">
        <v>28</v>
      </c>
      <c r="Z12" s="13"/>
      <c r="AA12" s="5"/>
      <c r="AB12" s="56" t="s">
        <v>5343</v>
      </c>
      <c r="AC12" s="5"/>
      <c r="AD12" s="13"/>
      <c r="AE12" s="13"/>
      <c r="AF12" s="13"/>
      <c r="AG12" s="13"/>
      <c r="AH12" s="13"/>
      <c r="AI12" s="13"/>
      <c r="AJ12" s="13"/>
      <c r="AK12" s="3023" t="s">
        <v>28</v>
      </c>
      <c r="AL12" s="143"/>
      <c r="AM12" s="143"/>
      <c r="AN12" s="663"/>
      <c r="AO12" s="663"/>
      <c r="AP12" s="3024"/>
      <c r="AQ12" s="216">
        <v>1</v>
      </c>
      <c r="AR12" s="212"/>
      <c r="AS12" s="212"/>
    </row>
    <row r="13" spans="1:45" s="135" customFormat="1" ht="15.75" customHeight="1">
      <c r="A13"/>
      <c r="B13" s="5"/>
      <c r="C13" s="5"/>
      <c r="D13" s="56" t="s">
        <v>5347</v>
      </c>
      <c r="E13" s="5"/>
      <c r="F13" s="13"/>
      <c r="G13" s="13"/>
      <c r="H13" s="13"/>
      <c r="I13" s="13"/>
      <c r="J13" s="13"/>
      <c r="K13" s="13"/>
      <c r="L13" s="13"/>
      <c r="M13" s="3023" t="s">
        <v>28</v>
      </c>
      <c r="N13" s="13"/>
      <c r="O13" s="13"/>
      <c r="P13" s="13"/>
      <c r="Q13" s="13"/>
      <c r="R13" s="13"/>
      <c r="S13" s="13"/>
      <c r="T13" s="13"/>
      <c r="U13" s="13"/>
      <c r="V13" s="13"/>
      <c r="W13" s="5"/>
      <c r="X13" s="13"/>
      <c r="Y13" s="3024" t="s">
        <v>28</v>
      </c>
      <c r="Z13" s="13"/>
      <c r="AA13" s="5"/>
      <c r="AB13" s="56"/>
      <c r="AC13" s="5"/>
      <c r="AD13" s="13"/>
      <c r="AE13" s="13"/>
      <c r="AF13" s="13"/>
      <c r="AG13" s="13"/>
      <c r="AH13" s="13"/>
      <c r="AI13" s="13"/>
      <c r="AJ13" s="13"/>
      <c r="AK13" s="3023" t="s">
        <v>28</v>
      </c>
      <c r="AL13" s="709" t="s">
        <v>5341</v>
      </c>
      <c r="AM13" s="143"/>
      <c r="AN13" s="663"/>
      <c r="AO13" s="663"/>
      <c r="AP13" s="3024"/>
      <c r="AQ13" s="216">
        <v>1</v>
      </c>
      <c r="AR13" s="212"/>
      <c r="AS13" s="212"/>
    </row>
    <row r="14" spans="1:45" s="135" customFormat="1" ht="33" customHeight="1" thickBot="1">
      <c r="A14"/>
      <c r="B14" s="13"/>
      <c r="C14" s="13"/>
      <c r="D14" s="13"/>
      <c r="E14" s="13"/>
      <c r="F14" s="13"/>
      <c r="G14" s="13"/>
      <c r="H14" s="13"/>
      <c r="I14" s="13"/>
      <c r="J14" s="13"/>
      <c r="K14" s="13"/>
      <c r="L14" s="13"/>
      <c r="M14" s="13"/>
      <c r="N14" s="13"/>
      <c r="O14" s="13"/>
      <c r="P14" s="13"/>
      <c r="Q14" s="13"/>
      <c r="R14" s="13"/>
      <c r="S14" s="13"/>
      <c r="T14" s="13"/>
      <c r="U14" s="13"/>
      <c r="V14" s="13"/>
      <c r="W14" s="5"/>
      <c r="X14" s="13"/>
      <c r="Y14" s="3024" t="s">
        <v>28</v>
      </c>
      <c r="Z14" s="13"/>
      <c r="AA14" s="5"/>
      <c r="AB14" s="56"/>
      <c r="AC14" s="5"/>
      <c r="AD14" s="13"/>
      <c r="AE14" s="13"/>
      <c r="AF14" s="13"/>
      <c r="AG14" s="13"/>
      <c r="AH14" s="13"/>
      <c r="AI14" s="13"/>
      <c r="AJ14" s="13"/>
      <c r="AK14" s="3023" t="s">
        <v>28</v>
      </c>
      <c r="AL14" s="602" t="s">
        <v>5340</v>
      </c>
      <c r="AM14" s="657"/>
      <c r="AN14" s="657"/>
      <c r="AO14" s="657"/>
      <c r="AP14" s="3024"/>
      <c r="AQ14" s="216">
        <v>1</v>
      </c>
      <c r="AR14" s="212"/>
      <c r="AS14" s="212"/>
    </row>
    <row r="15" spans="1:45" s="135" customFormat="1" ht="15.75" customHeight="1" thickBot="1">
      <c r="A15"/>
      <c r="B15" s="178"/>
      <c r="C15" s="2831" t="str">
        <f t="shared" ref="C15:E15" si="2">SUBSTITUTE(ADDRESS(1,COLUMN(),4),"1","")</f>
        <v>C</v>
      </c>
      <c r="D15" s="2831" t="str">
        <f t="shared" si="2"/>
        <v>D</v>
      </c>
      <c r="E15" s="2831" t="str">
        <f t="shared" si="2"/>
        <v>E</v>
      </c>
      <c r="F15" s="2828" t="str">
        <f>"◄ Masquez ces 3 colonnes "&amp;C15&amp;" "&amp;D15&amp;" "&amp;E15</f>
        <v>◄ Masquez ces 3 colonnes C D E</v>
      </c>
      <c r="G15" s="2828"/>
      <c r="H15" s="2828"/>
      <c r="I15" s="2828"/>
      <c r="J15"/>
      <c r="K15"/>
      <c r="L15"/>
      <c r="M15" s="3023" t="s">
        <v>28</v>
      </c>
      <c r="N15" s="178"/>
      <c r="O15" s="2831" t="str">
        <f t="shared" ref="O15:Q15" si="3">SUBSTITUTE(ADDRESS(1,COLUMN(),4),"1","")</f>
        <v>O</v>
      </c>
      <c r="P15" s="2831" t="str">
        <f t="shared" si="3"/>
        <v>P</v>
      </c>
      <c r="Q15" s="2831" t="str">
        <f t="shared" si="3"/>
        <v>Q</v>
      </c>
      <c r="R15" s="2828" t="str">
        <f>"◄ Masquez ces 3 colonnes "&amp;O15&amp;" "&amp;P15&amp;" "&amp;Q15</f>
        <v>◄ Masquez ces 3 colonnes O P Q</v>
      </c>
      <c r="S15" s="2828"/>
      <c r="T15" s="2828"/>
      <c r="U15" s="2828"/>
      <c r="V15"/>
      <c r="W15"/>
      <c r="X15"/>
      <c r="Y15" s="3024" t="s">
        <v>28</v>
      </c>
      <c r="Z15" s="178"/>
      <c r="AA15" s="2831" t="str">
        <f t="shared" ref="AA15:AC15" si="4">SUBSTITUTE(ADDRESS(1,COLUMN(),4),"1","")</f>
        <v>AA</v>
      </c>
      <c r="AB15" s="2831" t="str">
        <f t="shared" si="4"/>
        <v>AB</v>
      </c>
      <c r="AC15" s="2831" t="str">
        <f t="shared" si="4"/>
        <v>AC</v>
      </c>
      <c r="AD15" s="2828" t="str">
        <f>"◄ Masquez ces 3 colonnes "&amp;AA15&amp;" "&amp;AB15&amp;" "&amp;AC15</f>
        <v>◄ Masquez ces 3 colonnes AA AB AC</v>
      </c>
      <c r="AE15" s="2828"/>
      <c r="AF15" s="2828"/>
      <c r="AG15" s="2828"/>
      <c r="AH15"/>
      <c r="AI15"/>
      <c r="AJ15"/>
      <c r="AK15" s="3023" t="s">
        <v>28</v>
      </c>
      <c r="AL15" s="176" t="s">
        <v>43</v>
      </c>
      <c r="AM15" s="2829"/>
      <c r="AN15" s="657"/>
      <c r="AO15" s="657"/>
      <c r="AP15" s="3024"/>
      <c r="AQ15" s="216">
        <v>1</v>
      </c>
      <c r="AR15" s="212"/>
      <c r="AS15" s="212"/>
    </row>
    <row r="16" spans="1:45" s="135" customFormat="1" ht="33" customHeight="1" thickTop="1" thickBot="1">
      <c r="A16"/>
      <c r="B16" s="3038" t="s">
        <v>971</v>
      </c>
      <c r="C16" s="3038" t="s">
        <v>38</v>
      </c>
      <c r="D16" s="3038" t="s">
        <v>39</v>
      </c>
      <c r="E16" s="3038" t="s">
        <v>40</v>
      </c>
      <c r="F16" s="3038" t="s">
        <v>41</v>
      </c>
      <c r="G16" s="3038" t="s">
        <v>42</v>
      </c>
      <c r="H16" s="3038" t="s">
        <v>103</v>
      </c>
      <c r="I16" s="3038" t="s">
        <v>104</v>
      </c>
      <c r="J16" s="3038" t="s">
        <v>105</v>
      </c>
      <c r="K16" s="3038" t="s">
        <v>106</v>
      </c>
      <c r="L16" s="3038" t="s">
        <v>107</v>
      </c>
      <c r="M16" s="3023" t="s">
        <v>28</v>
      </c>
      <c r="N16" s="3038" t="s">
        <v>971</v>
      </c>
      <c r="O16" s="3038" t="s">
        <v>38</v>
      </c>
      <c r="P16" s="3038" t="s">
        <v>39</v>
      </c>
      <c r="Q16" s="3038" t="s">
        <v>40</v>
      </c>
      <c r="R16" s="3038" t="s">
        <v>41</v>
      </c>
      <c r="S16" s="3038" t="s">
        <v>42</v>
      </c>
      <c r="T16" s="3038" t="s">
        <v>103</v>
      </c>
      <c r="U16" s="3038" t="s">
        <v>104</v>
      </c>
      <c r="V16" s="3038" t="s">
        <v>105</v>
      </c>
      <c r="W16" s="3038" t="s">
        <v>106</v>
      </c>
      <c r="X16" s="3038" t="s">
        <v>107</v>
      </c>
      <c r="Y16" s="3024" t="s">
        <v>28</v>
      </c>
      <c r="Z16" s="3038" t="s">
        <v>971</v>
      </c>
      <c r="AA16" s="3038" t="s">
        <v>38</v>
      </c>
      <c r="AB16" s="3038" t="s">
        <v>39</v>
      </c>
      <c r="AC16" s="3038" t="s">
        <v>40</v>
      </c>
      <c r="AD16" s="3038" t="s">
        <v>41</v>
      </c>
      <c r="AE16" s="3038" t="s">
        <v>42</v>
      </c>
      <c r="AF16" s="3038" t="s">
        <v>103</v>
      </c>
      <c r="AG16" s="3038" t="s">
        <v>104</v>
      </c>
      <c r="AH16" s="3038" t="s">
        <v>105</v>
      </c>
      <c r="AI16" s="3038" t="s">
        <v>106</v>
      </c>
      <c r="AJ16" s="3038" t="s">
        <v>107</v>
      </c>
      <c r="AK16" s="3023" t="s">
        <v>28</v>
      </c>
      <c r="AL16" s="710"/>
      <c r="AM16" s="607"/>
      <c r="AN16" s="607"/>
      <c r="AO16" s="607"/>
      <c r="AP16" s="3024"/>
      <c r="AQ16" s="216">
        <v>1</v>
      </c>
      <c r="AR16" s="212"/>
      <c r="AS16" s="212"/>
    </row>
    <row r="17" spans="1:45" s="135" customFormat="1" ht="16.5" customHeight="1" thickTop="1">
      <c r="A17"/>
      <c r="B17"/>
      <c r="C17"/>
      <c r="D17"/>
      <c r="E17"/>
      <c r="F17"/>
      <c r="G17"/>
      <c r="H17"/>
      <c r="I17"/>
      <c r="J17"/>
      <c r="K17"/>
      <c r="L17"/>
      <c r="M17" s="3023" t="s">
        <v>28</v>
      </c>
      <c r="N17"/>
      <c r="O17"/>
      <c r="P17"/>
      <c r="Q17"/>
      <c r="R17"/>
      <c r="S17"/>
      <c r="T17"/>
      <c r="U17"/>
      <c r="V17"/>
      <c r="W17"/>
      <c r="X17"/>
      <c r="Y17" s="3024" t="s">
        <v>28</v>
      </c>
      <c r="Z17"/>
      <c r="AA17"/>
      <c r="AB17"/>
      <c r="AC17"/>
      <c r="AD17"/>
      <c r="AE17"/>
      <c r="AF17"/>
      <c r="AG17"/>
      <c r="AH17"/>
      <c r="AI17"/>
      <c r="AJ17"/>
      <c r="AK17" s="3023" t="s">
        <v>28</v>
      </c>
      <c r="AL17" s="610" t="s">
        <v>72</v>
      </c>
      <c r="AM17" s="611"/>
      <c r="AN17" s="611"/>
      <c r="AO17" s="607"/>
      <c r="AP17" s="3024"/>
      <c r="AQ17" s="216">
        <v>1</v>
      </c>
      <c r="AR17" s="212"/>
      <c r="AS17" s="212"/>
    </row>
    <row r="18" spans="1:45" s="135" customFormat="1" ht="30.75" customHeight="1">
      <c r="A18"/>
      <c r="B18" s="3972" t="s">
        <v>5339</v>
      </c>
      <c r="C18" s="3973"/>
      <c r="D18" s="3973"/>
      <c r="E18" s="3973"/>
      <c r="F18" s="3973"/>
      <c r="G18" s="3973"/>
      <c r="H18" s="3973"/>
      <c r="I18" s="3973"/>
      <c r="J18" s="3973"/>
      <c r="K18" s="3973"/>
      <c r="L18" s="3974"/>
      <c r="M18" s="3023" t="s">
        <v>28</v>
      </c>
      <c r="N18" s="3972" t="s">
        <v>5339</v>
      </c>
      <c r="O18" s="3973"/>
      <c r="P18" s="3973"/>
      <c r="Q18" s="3973"/>
      <c r="R18" s="3973"/>
      <c r="S18" s="3973"/>
      <c r="T18" s="3973"/>
      <c r="U18" s="3973"/>
      <c r="V18" s="3973"/>
      <c r="W18" s="3973"/>
      <c r="X18" s="3974"/>
      <c r="Y18" s="3024" t="s">
        <v>28</v>
      </c>
      <c r="Z18" s="3972" t="s">
        <v>5339</v>
      </c>
      <c r="AA18" s="3973"/>
      <c r="AB18" s="3973"/>
      <c r="AC18" s="3973"/>
      <c r="AD18" s="3973"/>
      <c r="AE18" s="3973"/>
      <c r="AF18" s="3973"/>
      <c r="AG18" s="3973"/>
      <c r="AH18" s="3973"/>
      <c r="AI18" s="3973"/>
      <c r="AJ18" s="3974"/>
      <c r="AK18" s="3023" t="s">
        <v>28</v>
      </c>
      <c r="AL18" s="710"/>
      <c r="AM18" s="607"/>
      <c r="AN18" s="607"/>
      <c r="AO18" s="607"/>
      <c r="AP18" s="3024"/>
      <c r="AQ18" s="216">
        <v>1</v>
      </c>
      <c r="AR18" s="212"/>
      <c r="AS18" s="212"/>
    </row>
    <row r="19" spans="1:45" s="135" customFormat="1" ht="15.75" customHeight="1">
      <c r="A19"/>
      <c r="B19" s="99"/>
      <c r="C19" s="99"/>
      <c r="D19" s="99"/>
      <c r="E19" s="99"/>
      <c r="F19" s="99"/>
      <c r="G19" s="99"/>
      <c r="H19" s="99"/>
      <c r="I19" s="99"/>
      <c r="J19" s="99"/>
      <c r="K19" s="99"/>
      <c r="L19" s="99"/>
      <c r="M19" s="3024" t="s">
        <v>28</v>
      </c>
      <c r="N19" s="99"/>
      <c r="O19" s="99"/>
      <c r="P19" s="99"/>
      <c r="Q19" s="99"/>
      <c r="R19" s="99"/>
      <c r="S19" s="99"/>
      <c r="T19" s="99"/>
      <c r="U19" s="99"/>
      <c r="V19" s="99"/>
      <c r="W19" s="99"/>
      <c r="X19" s="99"/>
      <c r="Y19" s="3024" t="s">
        <v>28</v>
      </c>
      <c r="Z19" s="99"/>
      <c r="AA19" s="99"/>
      <c r="AB19" s="99"/>
      <c r="AC19" s="99"/>
      <c r="AD19" s="99"/>
      <c r="AE19" s="99"/>
      <c r="AF19" s="99"/>
      <c r="AG19" s="99"/>
      <c r="AH19" s="99"/>
      <c r="AI19" s="99"/>
      <c r="AJ19" s="99"/>
      <c r="AK19" s="3023" t="s">
        <v>28</v>
      </c>
      <c r="AL19" s="610" t="s">
        <v>82</v>
      </c>
      <c r="AM19" s="682"/>
      <c r="AN19" s="611"/>
      <c r="AO19" s="607"/>
      <c r="AP19" s="3024"/>
      <c r="AQ19" s="216">
        <v>1</v>
      </c>
      <c r="AR19" s="212"/>
      <c r="AS19" s="212"/>
    </row>
    <row r="20" spans="1:45" s="135" customFormat="1" ht="21" customHeight="1" thickBot="1">
      <c r="A20"/>
      <c r="B20" s="3024"/>
      <c r="C20" s="3024"/>
      <c r="D20" s="3024"/>
      <c r="E20" s="3024"/>
      <c r="F20" s="3024"/>
      <c r="G20" s="3024"/>
      <c r="H20" s="3024"/>
      <c r="I20" s="3024"/>
      <c r="J20" s="3024"/>
      <c r="K20" s="3024"/>
      <c r="L20" s="3024"/>
      <c r="M20" s="3024"/>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3" t="s">
        <v>28</v>
      </c>
      <c r="AL20" s="710"/>
      <c r="AM20" s="607"/>
      <c r="AN20" s="607"/>
      <c r="AO20" s="607"/>
      <c r="AP20" s="3024"/>
      <c r="AQ20" s="216">
        <v>1</v>
      </c>
      <c r="AR20" s="212"/>
      <c r="AS20" s="212"/>
    </row>
    <row r="21" spans="1:45" s="135" customFormat="1" ht="21" customHeight="1">
      <c r="A21"/>
      <c r="B21" s="176" t="s">
        <v>43</v>
      </c>
      <c r="C21" s="2829"/>
      <c r="D21" s="2829"/>
      <c r="E21" s="2829"/>
      <c r="F21" s="2830"/>
      <c r="G21" s="374"/>
      <c r="H21" s="374"/>
      <c r="I21" s="375"/>
      <c r="J21" s="375"/>
      <c r="K21" s="375"/>
      <c r="L21" s="376"/>
      <c r="M21" s="3023" t="s">
        <v>28</v>
      </c>
      <c r="N21" s="176" t="s">
        <v>43</v>
      </c>
      <c r="O21" s="2829"/>
      <c r="P21" s="2829"/>
      <c r="Q21" s="2829"/>
      <c r="R21" s="2830"/>
      <c r="S21" s="374"/>
      <c r="T21" s="374"/>
      <c r="U21" s="375"/>
      <c r="V21" s="375"/>
      <c r="W21" s="375"/>
      <c r="X21" s="376"/>
      <c r="Y21" s="3023" t="s">
        <v>28</v>
      </c>
      <c r="Z21" s="176" t="s">
        <v>43</v>
      </c>
      <c r="AA21" s="2829"/>
      <c r="AB21" s="2829"/>
      <c r="AC21" s="2829"/>
      <c r="AD21" s="2830"/>
      <c r="AE21" s="374"/>
      <c r="AF21" s="374"/>
      <c r="AG21" s="375"/>
      <c r="AH21" s="375"/>
      <c r="AI21" s="375"/>
      <c r="AJ21" s="376"/>
      <c r="AK21" s="3023" t="s">
        <v>28</v>
      </c>
      <c r="AL21" s="610" t="s">
        <v>92</v>
      </c>
      <c r="AM21" s="611"/>
      <c r="AN21" s="611"/>
      <c r="AO21" s="607"/>
      <c r="AP21" s="3024"/>
      <c r="AQ21" s="216">
        <v>1</v>
      </c>
      <c r="AR21" s="212"/>
      <c r="AS21" s="212"/>
    </row>
    <row r="22" spans="1:45" s="135" customFormat="1" ht="21" customHeight="1">
      <c r="A22"/>
      <c r="B22" s="178"/>
      <c r="C22" s="2838"/>
      <c r="D22" s="2838"/>
      <c r="E22" s="2838"/>
      <c r="F22" s="2839"/>
      <c r="G22" s="377"/>
      <c r="H22" s="377"/>
      <c r="I22" s="378"/>
      <c r="J22" s="378"/>
      <c r="K22" s="378"/>
      <c r="L22" s="379"/>
      <c r="M22" s="3023" t="s">
        <v>28</v>
      </c>
      <c r="N22" s="178"/>
      <c r="O22" s="2838"/>
      <c r="P22" s="2838"/>
      <c r="Q22" s="2838"/>
      <c r="R22" s="2839"/>
      <c r="S22" s="377"/>
      <c r="T22" s="377"/>
      <c r="U22" s="378"/>
      <c r="V22" s="378"/>
      <c r="W22" s="378"/>
      <c r="X22" s="379"/>
      <c r="Y22" s="3023" t="s">
        <v>28</v>
      </c>
      <c r="Z22" s="178"/>
      <c r="AA22" s="2838"/>
      <c r="AB22" s="2838"/>
      <c r="AC22" s="2838"/>
      <c r="AD22" s="2839"/>
      <c r="AE22" s="377"/>
      <c r="AF22" s="377"/>
      <c r="AG22" s="378"/>
      <c r="AH22" s="378"/>
      <c r="AI22" s="378"/>
      <c r="AJ22" s="379"/>
      <c r="AK22" s="3023" t="s">
        <v>28</v>
      </c>
      <c r="AL22" s="710"/>
      <c r="AM22" s="607"/>
      <c r="AN22" s="607"/>
      <c r="AO22" s="607"/>
      <c r="AP22" s="3024"/>
      <c r="AQ22" s="216">
        <v>1</v>
      </c>
      <c r="AR22" s="212"/>
      <c r="AS22" s="212"/>
    </row>
    <row r="23" spans="1:45" s="135" customFormat="1" ht="21" customHeight="1">
      <c r="A23"/>
      <c r="B23" s="178"/>
      <c r="C23" s="2838"/>
      <c r="D23" s="2838"/>
      <c r="E23" s="2838"/>
      <c r="F23" s="2839"/>
      <c r="G23" s="537"/>
      <c r="H23" s="536"/>
      <c r="I23" s="321"/>
      <c r="J23" s="322"/>
      <c r="K23" s="322"/>
      <c r="L23" s="323"/>
      <c r="M23" s="3023" t="s">
        <v>28</v>
      </c>
      <c r="N23" s="178"/>
      <c r="O23" s="2838"/>
      <c r="P23" s="2838"/>
      <c r="Q23" s="2838"/>
      <c r="R23" s="2839"/>
      <c r="S23" s="537"/>
      <c r="T23" s="536"/>
      <c r="U23" s="321"/>
      <c r="V23" s="322"/>
      <c r="W23" s="322"/>
      <c r="X23" s="323"/>
      <c r="Y23" s="3023" t="s">
        <v>28</v>
      </c>
      <c r="Z23" s="178"/>
      <c r="AA23" s="2838"/>
      <c r="AB23" s="2838"/>
      <c r="AC23" s="2838"/>
      <c r="AD23" s="2839"/>
      <c r="AE23" s="537"/>
      <c r="AF23" s="536"/>
      <c r="AG23" s="321"/>
      <c r="AH23" s="322"/>
      <c r="AI23" s="322"/>
      <c r="AJ23" s="323"/>
      <c r="AK23" s="3023" t="s">
        <v>28</v>
      </c>
      <c r="AL23" s="710"/>
      <c r="AM23" s="607"/>
      <c r="AN23" s="607"/>
      <c r="AO23" s="607"/>
      <c r="AP23" s="3024"/>
      <c r="AQ23" s="216">
        <v>1</v>
      </c>
      <c r="AR23" s="212"/>
      <c r="AS23" s="212"/>
    </row>
    <row r="24" spans="1:45" s="135" customFormat="1" ht="21" customHeight="1">
      <c r="A24"/>
      <c r="B24" s="178"/>
      <c r="C24" s="330"/>
      <c r="D24" s="505"/>
      <c r="E24" s="316"/>
      <c r="F24" s="506"/>
      <c r="G24" s="373"/>
      <c r="H24" s="373"/>
      <c r="I24" s="327"/>
      <c r="J24" s="327"/>
      <c r="K24" s="2922"/>
      <c r="L24" s="380"/>
      <c r="M24" s="3023" t="s">
        <v>28</v>
      </c>
      <c r="N24" s="178"/>
      <c r="O24" s="330"/>
      <c r="P24" s="505"/>
      <c r="Q24" s="316"/>
      <c r="R24" s="506"/>
      <c r="S24" s="373"/>
      <c r="T24" s="373"/>
      <c r="U24" s="327"/>
      <c r="V24" s="327"/>
      <c r="W24" s="2922"/>
      <c r="X24" s="380"/>
      <c r="Y24" s="3023" t="s">
        <v>28</v>
      </c>
      <c r="Z24" s="178"/>
      <c r="AA24" s="330"/>
      <c r="AB24" s="505"/>
      <c r="AC24" s="316"/>
      <c r="AD24" s="506"/>
      <c r="AE24" s="373"/>
      <c r="AF24" s="373"/>
      <c r="AG24" s="327"/>
      <c r="AH24" s="327"/>
      <c r="AI24" s="2922"/>
      <c r="AJ24" s="380"/>
      <c r="AK24" s="3023" t="s">
        <v>28</v>
      </c>
      <c r="AL24" s="711" t="s">
        <v>2024</v>
      </c>
      <c r="AM24" s="682"/>
      <c r="AN24" s="682"/>
      <c r="AO24" s="607"/>
      <c r="AP24" s="3024"/>
      <c r="AQ24" s="216">
        <v>1</v>
      </c>
      <c r="AR24" s="212"/>
      <c r="AS24" s="212"/>
    </row>
    <row r="25" spans="1:45" s="135" customFormat="1" ht="21" customHeight="1">
      <c r="A25"/>
      <c r="B25" s="178"/>
      <c r="C25" s="330"/>
      <c r="D25" s="505"/>
      <c r="E25" s="316"/>
      <c r="F25" s="507"/>
      <c r="G25" s="218"/>
      <c r="H25" s="13"/>
      <c r="I25" s="504"/>
      <c r="J25" s="352"/>
      <c r="K25" s="101"/>
      <c r="L25" s="380"/>
      <c r="M25" s="3023" t="s">
        <v>28</v>
      </c>
      <c r="N25" s="178"/>
      <c r="O25" s="330"/>
      <c r="P25" s="505"/>
      <c r="Q25" s="316"/>
      <c r="R25" s="507"/>
      <c r="S25" s="218"/>
      <c r="T25" s="13"/>
      <c r="U25" s="504"/>
      <c r="V25" s="352"/>
      <c r="W25" s="101"/>
      <c r="X25" s="380"/>
      <c r="Y25" s="3023" t="s">
        <v>28</v>
      </c>
      <c r="Z25" s="178"/>
      <c r="AA25" s="330"/>
      <c r="AB25" s="505"/>
      <c r="AC25" s="316"/>
      <c r="AD25" s="507"/>
      <c r="AE25" s="218"/>
      <c r="AF25" s="13"/>
      <c r="AG25" s="504"/>
      <c r="AH25" s="352"/>
      <c r="AI25" s="101"/>
      <c r="AJ25" s="380"/>
      <c r="AK25" s="3023" t="s">
        <v>28</v>
      </c>
      <c r="AL25" s="710"/>
      <c r="AM25" s="607"/>
      <c r="AN25" s="607"/>
      <c r="AO25" s="607"/>
      <c r="AP25" s="3024"/>
      <c r="AQ25" s="216">
        <v>1</v>
      </c>
      <c r="AR25" s="212"/>
      <c r="AS25" s="212"/>
    </row>
    <row r="26" spans="1:45" s="135" customFormat="1" ht="21" customHeight="1">
      <c r="A26"/>
      <c r="B26" s="178"/>
      <c r="C26" s="330"/>
      <c r="D26" s="505"/>
      <c r="E26" s="316"/>
      <c r="F26" s="506"/>
      <c r="G26" s="286"/>
      <c r="H26" s="332"/>
      <c r="I26" s="504"/>
      <c r="J26" s="352"/>
      <c r="K26" s="327"/>
      <c r="L26" s="381"/>
      <c r="M26" s="3023" t="s">
        <v>28</v>
      </c>
      <c r="N26" s="178"/>
      <c r="O26" s="330"/>
      <c r="P26" s="505"/>
      <c r="Q26" s="316"/>
      <c r="R26" s="506"/>
      <c r="S26" s="286"/>
      <c r="T26" s="332"/>
      <c r="U26" s="504"/>
      <c r="V26" s="352"/>
      <c r="W26" s="327"/>
      <c r="X26" s="381"/>
      <c r="Y26" s="3023" t="s">
        <v>28</v>
      </c>
      <c r="Z26" s="178"/>
      <c r="AA26" s="330"/>
      <c r="AB26" s="505"/>
      <c r="AC26" s="316"/>
      <c r="AD26" s="506"/>
      <c r="AE26" s="286"/>
      <c r="AF26" s="332"/>
      <c r="AG26" s="504"/>
      <c r="AH26" s="352"/>
      <c r="AI26" s="327"/>
      <c r="AJ26" s="381"/>
      <c r="AK26" s="3023" t="s">
        <v>28</v>
      </c>
      <c r="AL26" s="711" t="s">
        <v>2025</v>
      </c>
      <c r="AM26" s="682"/>
      <c r="AN26" s="682"/>
      <c r="AO26" s="607"/>
      <c r="AP26" s="3024"/>
      <c r="AQ26" s="216">
        <v>1</v>
      </c>
      <c r="AR26" s="212"/>
      <c r="AS26" s="212"/>
    </row>
    <row r="27" spans="1:45" s="135" customFormat="1" ht="21" customHeight="1">
      <c r="A27"/>
      <c r="B27" s="178"/>
      <c r="C27" s="330"/>
      <c r="D27" s="330"/>
      <c r="E27" s="316"/>
      <c r="F27" s="507"/>
      <c r="G27" s="287"/>
      <c r="H27" s="2931"/>
      <c r="I27" s="2932"/>
      <c r="J27" s="114"/>
      <c r="K27" s="327"/>
      <c r="L27" s="381"/>
      <c r="M27" s="3023" t="s">
        <v>28</v>
      </c>
      <c r="N27" s="178"/>
      <c r="O27" s="330"/>
      <c r="P27" s="330"/>
      <c r="Q27" s="316"/>
      <c r="R27" s="507"/>
      <c r="S27" s="287"/>
      <c r="T27" s="2931"/>
      <c r="U27" s="2932"/>
      <c r="V27" s="114"/>
      <c r="W27" s="327"/>
      <c r="X27" s="381"/>
      <c r="Y27" s="3023" t="s">
        <v>28</v>
      </c>
      <c r="Z27" s="178"/>
      <c r="AA27" s="330"/>
      <c r="AB27" s="330"/>
      <c r="AC27" s="316"/>
      <c r="AD27" s="507"/>
      <c r="AE27" s="287"/>
      <c r="AF27" s="2931"/>
      <c r="AG27" s="2932"/>
      <c r="AH27" s="114"/>
      <c r="AI27" s="327"/>
      <c r="AJ27" s="381"/>
      <c r="AK27" s="3023" t="s">
        <v>28</v>
      </c>
      <c r="AL27" s="710"/>
      <c r="AM27" s="607"/>
      <c r="AN27" s="607"/>
      <c r="AO27" s="607"/>
      <c r="AP27" s="3024"/>
      <c r="AQ27" s="216">
        <v>1</v>
      </c>
      <c r="AR27" s="212"/>
      <c r="AS27" s="212"/>
    </row>
    <row r="28" spans="1:45" s="135" customFormat="1" ht="21" customHeight="1">
      <c r="A28"/>
      <c r="B28" s="178"/>
      <c r="C28" s="335"/>
      <c r="D28" s="336"/>
      <c r="E28" s="288"/>
      <c r="F28" s="182"/>
      <c r="G28" s="182"/>
      <c r="H28" s="182"/>
      <c r="I28" s="182"/>
      <c r="J28" s="182"/>
      <c r="K28" s="182"/>
      <c r="L28" s="183"/>
      <c r="M28" s="3023" t="s">
        <v>28</v>
      </c>
      <c r="N28" s="178"/>
      <c r="O28" s="335"/>
      <c r="P28" s="336"/>
      <c r="Q28" s="288"/>
      <c r="R28" s="182"/>
      <c r="S28" s="182"/>
      <c r="T28" s="182"/>
      <c r="U28" s="182"/>
      <c r="V28" s="182"/>
      <c r="W28" s="182"/>
      <c r="X28" s="183"/>
      <c r="Y28" s="3023" t="s">
        <v>28</v>
      </c>
      <c r="Z28" s="178"/>
      <c r="AA28" s="335"/>
      <c r="AB28" s="336"/>
      <c r="AC28" s="288"/>
      <c r="AD28" s="182"/>
      <c r="AE28" s="182"/>
      <c r="AF28" s="182"/>
      <c r="AG28" s="182"/>
      <c r="AH28" s="182"/>
      <c r="AI28" s="182"/>
      <c r="AJ28" s="183"/>
      <c r="AK28" s="3023" t="s">
        <v>28</v>
      </c>
      <c r="AL28" s="711" t="s">
        <v>2026</v>
      </c>
      <c r="AM28" s="611"/>
      <c r="AN28" s="682"/>
      <c r="AO28" s="607"/>
      <c r="AP28" s="3024"/>
      <c r="AQ28" s="216">
        <v>1</v>
      </c>
      <c r="AR28" s="212"/>
      <c r="AS28" s="212"/>
    </row>
    <row r="29" spans="1:45" s="135" customFormat="1" ht="21" customHeight="1">
      <c r="A29"/>
      <c r="B29" s="178"/>
      <c r="C29" s="330"/>
      <c r="D29" s="330"/>
      <c r="E29" s="179"/>
      <c r="F29" s="184"/>
      <c r="G29" s="2842"/>
      <c r="H29" s="2843"/>
      <c r="I29" s="2840"/>
      <c r="J29" s="2844"/>
      <c r="K29" s="2844"/>
      <c r="L29" s="315"/>
      <c r="M29" s="3023" t="s">
        <v>28</v>
      </c>
      <c r="N29" s="178"/>
      <c r="O29" s="330"/>
      <c r="P29" s="330"/>
      <c r="Q29" s="179"/>
      <c r="R29" s="184"/>
      <c r="S29" s="2842"/>
      <c r="T29" s="2843"/>
      <c r="U29" s="2840"/>
      <c r="V29" s="2844"/>
      <c r="W29" s="2844"/>
      <c r="X29" s="315"/>
      <c r="Y29" s="3023" t="s">
        <v>28</v>
      </c>
      <c r="Z29" s="178"/>
      <c r="AA29" s="330"/>
      <c r="AB29" s="330"/>
      <c r="AC29" s="179"/>
      <c r="AD29" s="184"/>
      <c r="AE29" s="2842"/>
      <c r="AF29" s="2843"/>
      <c r="AG29" s="2840"/>
      <c r="AH29" s="2844"/>
      <c r="AI29" s="2844"/>
      <c r="AJ29" s="315"/>
      <c r="AK29" s="3023" t="s">
        <v>28</v>
      </c>
      <c r="AL29" s="710"/>
      <c r="AM29" s="607"/>
      <c r="AN29" s="607"/>
      <c r="AO29" s="607"/>
      <c r="AP29" s="3024"/>
      <c r="AQ29" s="216">
        <v>1</v>
      </c>
      <c r="AR29" s="212"/>
      <c r="AS29" s="212"/>
    </row>
    <row r="30" spans="1:45" s="135" customFormat="1" ht="21" customHeight="1">
      <c r="A30"/>
      <c r="B30" s="178"/>
      <c r="C30" s="330"/>
      <c r="D30" s="330"/>
      <c r="E30" s="179"/>
      <c r="F30" s="188"/>
      <c r="G30" s="2845"/>
      <c r="H30" s="2846"/>
      <c r="I30" s="2841"/>
      <c r="J30" s="2847"/>
      <c r="K30" s="2847"/>
      <c r="L30" s="185"/>
      <c r="M30" s="3023" t="s">
        <v>28</v>
      </c>
      <c r="N30" s="178"/>
      <c r="O30" s="330"/>
      <c r="P30" s="330"/>
      <c r="Q30" s="179"/>
      <c r="R30" s="188"/>
      <c r="S30" s="2845"/>
      <c r="T30" s="2846"/>
      <c r="U30" s="2841"/>
      <c r="V30" s="2847"/>
      <c r="W30" s="2847"/>
      <c r="X30" s="185"/>
      <c r="Y30" s="3023" t="s">
        <v>28</v>
      </c>
      <c r="Z30" s="178"/>
      <c r="AA30" s="330"/>
      <c r="AB30" s="330"/>
      <c r="AC30" s="179"/>
      <c r="AD30" s="188"/>
      <c r="AE30" s="2845"/>
      <c r="AF30" s="2846"/>
      <c r="AG30" s="2841"/>
      <c r="AH30" s="2847"/>
      <c r="AI30" s="2847"/>
      <c r="AJ30" s="185"/>
      <c r="AK30" s="3023" t="s">
        <v>28</v>
      </c>
      <c r="AL30" s="710"/>
      <c r="AM30" s="607"/>
      <c r="AN30" s="607"/>
      <c r="AO30" s="607"/>
      <c r="AP30" s="3024"/>
      <c r="AQ30" s="216">
        <v>1</v>
      </c>
      <c r="AR30" s="212"/>
      <c r="AS30" s="212"/>
    </row>
    <row r="31" spans="1:45" s="135" customFormat="1" ht="21" customHeight="1">
      <c r="A31"/>
      <c r="B31" s="178"/>
      <c r="C31" s="330"/>
      <c r="D31" s="330"/>
      <c r="E31" s="179"/>
      <c r="F31" s="188"/>
      <c r="G31" s="280"/>
      <c r="H31" s="508"/>
      <c r="I31" s="515"/>
      <c r="J31" s="516"/>
      <c r="K31" s="517"/>
      <c r="L31" s="2773"/>
      <c r="M31" s="3023" t="s">
        <v>28</v>
      </c>
      <c r="N31" s="178"/>
      <c r="O31" s="330"/>
      <c r="P31" s="330"/>
      <c r="Q31" s="179"/>
      <c r="R31" s="188"/>
      <c r="S31" s="280"/>
      <c r="T31" s="508"/>
      <c r="U31" s="515"/>
      <c r="V31" s="516"/>
      <c r="W31" s="517"/>
      <c r="X31" s="2773"/>
      <c r="Y31" s="3023" t="s">
        <v>28</v>
      </c>
      <c r="Z31" s="178"/>
      <c r="AA31" s="330"/>
      <c r="AB31" s="330"/>
      <c r="AC31" s="179"/>
      <c r="AD31" s="188"/>
      <c r="AE31" s="280"/>
      <c r="AF31" s="508"/>
      <c r="AG31" s="515"/>
      <c r="AH31" s="516"/>
      <c r="AI31" s="517"/>
      <c r="AJ31" s="2773"/>
      <c r="AK31" s="3023" t="s">
        <v>28</v>
      </c>
      <c r="AL31" s="710"/>
      <c r="AM31" s="607"/>
      <c r="AN31" s="607"/>
      <c r="AO31" s="607"/>
      <c r="AP31" s="3024"/>
      <c r="AQ31" s="216">
        <v>1</v>
      </c>
      <c r="AR31" s="212"/>
      <c r="AS31" s="212"/>
    </row>
    <row r="32" spans="1:45" s="135" customFormat="1" ht="21" customHeight="1">
      <c r="A32"/>
      <c r="B32" s="187"/>
      <c r="C32" s="330"/>
      <c r="D32" s="330"/>
      <c r="E32" s="179"/>
      <c r="F32" s="188"/>
      <c r="G32" s="280"/>
      <c r="H32" s="508"/>
      <c r="I32" s="510"/>
      <c r="J32" s="511"/>
      <c r="K32" s="512"/>
      <c r="L32" s="2773"/>
      <c r="M32" s="3023" t="s">
        <v>28</v>
      </c>
      <c r="N32" s="187"/>
      <c r="O32" s="330"/>
      <c r="P32" s="330"/>
      <c r="Q32" s="179"/>
      <c r="R32" s="188"/>
      <c r="S32" s="280"/>
      <c r="T32" s="508"/>
      <c r="U32" s="510"/>
      <c r="V32" s="511"/>
      <c r="W32" s="512"/>
      <c r="X32" s="2773"/>
      <c r="Y32" s="3023" t="s">
        <v>28</v>
      </c>
      <c r="Z32" s="187"/>
      <c r="AA32" s="330"/>
      <c r="AB32" s="330"/>
      <c r="AC32" s="179"/>
      <c r="AD32" s="188"/>
      <c r="AE32" s="280"/>
      <c r="AF32" s="508"/>
      <c r="AG32" s="510"/>
      <c r="AH32" s="511"/>
      <c r="AI32" s="512"/>
      <c r="AJ32" s="2773"/>
      <c r="AK32" s="3023" t="s">
        <v>28</v>
      </c>
      <c r="AL32" s="710"/>
      <c r="AM32" s="607"/>
      <c r="AN32" s="607"/>
      <c r="AO32" s="607"/>
      <c r="AP32" s="3024"/>
      <c r="AQ32" s="216">
        <v>1</v>
      </c>
      <c r="AR32" s="212"/>
      <c r="AS32" s="212"/>
    </row>
    <row r="33" spans="1:45" s="135" customFormat="1" ht="21" customHeight="1">
      <c r="A33"/>
      <c r="B33" s="187"/>
      <c r="C33" s="330"/>
      <c r="D33" s="330"/>
      <c r="E33" s="179"/>
      <c r="F33" s="188"/>
      <c r="G33" s="280"/>
      <c r="H33" s="508"/>
      <c r="I33" s="510"/>
      <c r="J33" s="511"/>
      <c r="K33" s="512"/>
      <c r="L33" s="2773"/>
      <c r="M33" s="3023" t="s">
        <v>28</v>
      </c>
      <c r="N33" s="187"/>
      <c r="O33" s="330"/>
      <c r="P33" s="330"/>
      <c r="Q33" s="179"/>
      <c r="R33" s="188"/>
      <c r="S33" s="280"/>
      <c r="T33" s="508"/>
      <c r="U33" s="510"/>
      <c r="V33" s="511"/>
      <c r="W33" s="512"/>
      <c r="X33" s="2773"/>
      <c r="Y33" s="3023" t="s">
        <v>28</v>
      </c>
      <c r="Z33" s="187"/>
      <c r="AA33" s="330"/>
      <c r="AB33" s="330"/>
      <c r="AC33" s="179"/>
      <c r="AD33" s="188"/>
      <c r="AE33" s="280"/>
      <c r="AF33" s="508"/>
      <c r="AG33" s="510"/>
      <c r="AH33" s="511"/>
      <c r="AI33" s="512"/>
      <c r="AJ33" s="2773"/>
      <c r="AK33" s="3023" t="s">
        <v>28</v>
      </c>
      <c r="AL33" s="710"/>
      <c r="AM33" s="607"/>
      <c r="AN33" s="607"/>
      <c r="AO33" s="607"/>
      <c r="AP33" s="3024"/>
      <c r="AQ33" s="216">
        <v>1</v>
      </c>
      <c r="AR33" s="212"/>
      <c r="AS33" s="212"/>
    </row>
    <row r="34" spans="1:45" s="135" customFormat="1" ht="21" customHeight="1">
      <c r="A34"/>
      <c r="B34" s="3039"/>
      <c r="C34" s="3040"/>
      <c r="D34" s="3041"/>
      <c r="E34" s="3042"/>
      <c r="F34" s="3043"/>
      <c r="G34" s="3044"/>
      <c r="H34" s="3044"/>
      <c r="I34" s="3044"/>
      <c r="J34" s="3045"/>
      <c r="K34" s="3048"/>
      <c r="L34" s="3046"/>
      <c r="M34" s="3023" t="s">
        <v>28</v>
      </c>
      <c r="N34" s="3039"/>
      <c r="O34" s="3040"/>
      <c r="P34" s="3041"/>
      <c r="Q34" s="3042"/>
      <c r="R34" s="3043"/>
      <c r="S34" s="3044"/>
      <c r="T34" s="3044"/>
      <c r="U34" s="3044"/>
      <c r="V34" s="3045"/>
      <c r="W34" s="3048"/>
      <c r="X34" s="3046"/>
      <c r="Y34" s="3023" t="s">
        <v>28</v>
      </c>
      <c r="Z34" s="3039"/>
      <c r="AA34" s="3040"/>
      <c r="AB34" s="3041"/>
      <c r="AC34" s="3042"/>
      <c r="AD34" s="3043"/>
      <c r="AE34" s="3044"/>
      <c r="AF34" s="3044"/>
      <c r="AG34" s="3044"/>
      <c r="AH34" s="3045"/>
      <c r="AI34" s="3048"/>
      <c r="AJ34" s="3046"/>
      <c r="AK34" s="3023" t="s">
        <v>28</v>
      </c>
      <c r="AL34" s="710"/>
      <c r="AM34" s="607"/>
      <c r="AN34" s="607"/>
      <c r="AO34" s="607"/>
      <c r="AP34" s="3024"/>
      <c r="AQ34" s="216">
        <v>1</v>
      </c>
      <c r="AR34" s="212"/>
      <c r="AS34" s="212"/>
    </row>
    <row r="35" spans="1:45" s="135" customFormat="1" ht="21" customHeight="1">
      <c r="A35"/>
      <c r="B35" s="3039"/>
      <c r="C35" s="3040"/>
      <c r="D35" s="3041"/>
      <c r="E35" s="3042"/>
      <c r="F35" s="3043"/>
      <c r="G35" s="3044"/>
      <c r="H35" s="3044"/>
      <c r="I35" s="3044"/>
      <c r="J35" s="3045"/>
      <c r="K35" s="3048"/>
      <c r="L35" s="3046"/>
      <c r="M35" s="3023" t="s">
        <v>28</v>
      </c>
      <c r="N35" s="3039"/>
      <c r="O35" s="3040"/>
      <c r="P35" s="3041"/>
      <c r="Q35" s="3042"/>
      <c r="R35" s="3043"/>
      <c r="S35" s="3044"/>
      <c r="T35" s="3044"/>
      <c r="U35" s="3044"/>
      <c r="V35" s="3045"/>
      <c r="W35" s="3048"/>
      <c r="X35" s="3046"/>
      <c r="Y35" s="3023" t="s">
        <v>28</v>
      </c>
      <c r="Z35" s="3039"/>
      <c r="AA35" s="3040"/>
      <c r="AB35" s="3041"/>
      <c r="AC35" s="3042"/>
      <c r="AD35" s="3043"/>
      <c r="AE35" s="3044"/>
      <c r="AF35" s="3044"/>
      <c r="AG35" s="3044"/>
      <c r="AH35" s="3045"/>
      <c r="AI35" s="3048"/>
      <c r="AJ35" s="3046"/>
      <c r="AK35" s="3023" t="s">
        <v>28</v>
      </c>
      <c r="AL35" s="710"/>
      <c r="AM35" s="607"/>
      <c r="AN35" s="607"/>
      <c r="AO35" s="607"/>
      <c r="AP35" s="3024"/>
      <c r="AQ35" s="216">
        <v>1</v>
      </c>
      <c r="AR35" s="212"/>
      <c r="AS35" s="212"/>
    </row>
    <row r="36" spans="1:45" s="135" customFormat="1" ht="21" customHeight="1">
      <c r="A36"/>
      <c r="B36" s="3039"/>
      <c r="C36" s="3040"/>
      <c r="D36" s="3041"/>
      <c r="E36" s="3042"/>
      <c r="F36" s="3043"/>
      <c r="G36" s="3044"/>
      <c r="H36" s="3044"/>
      <c r="I36" s="3044"/>
      <c r="J36" s="3045"/>
      <c r="K36" s="3048"/>
      <c r="L36" s="3046"/>
      <c r="M36" s="3023" t="s">
        <v>28</v>
      </c>
      <c r="N36" s="3039"/>
      <c r="O36" s="3040"/>
      <c r="P36" s="3041"/>
      <c r="Q36" s="3042"/>
      <c r="R36" s="3043"/>
      <c r="S36" s="3044"/>
      <c r="T36" s="3044"/>
      <c r="U36" s="3044"/>
      <c r="V36" s="3045"/>
      <c r="W36" s="3048"/>
      <c r="X36" s="3046"/>
      <c r="Y36" s="3023" t="s">
        <v>28</v>
      </c>
      <c r="Z36" s="3039"/>
      <c r="AA36" s="3040"/>
      <c r="AB36" s="3041"/>
      <c r="AC36" s="3042"/>
      <c r="AD36" s="3043"/>
      <c r="AE36" s="3044"/>
      <c r="AF36" s="3044"/>
      <c r="AG36" s="3044"/>
      <c r="AH36" s="3045"/>
      <c r="AI36" s="3048"/>
      <c r="AJ36" s="3046"/>
      <c r="AK36" s="3023" t="s">
        <v>28</v>
      </c>
      <c r="AL36" s="712" t="s">
        <v>2027</v>
      </c>
      <c r="AM36" s="611"/>
      <c r="AN36" s="611"/>
      <c r="AO36" s="607"/>
      <c r="AP36" s="3024"/>
      <c r="AQ36" s="216">
        <v>1</v>
      </c>
      <c r="AR36" s="212"/>
      <c r="AS36" s="212"/>
    </row>
    <row r="37" spans="1:45" s="135" customFormat="1" ht="21" customHeight="1">
      <c r="A37"/>
      <c r="B37" s="3039"/>
      <c r="C37" s="3040"/>
      <c r="D37" s="3041"/>
      <c r="E37" s="3042"/>
      <c r="F37" s="3043"/>
      <c r="G37" s="3044"/>
      <c r="H37" s="3044"/>
      <c r="I37" s="3044"/>
      <c r="J37" s="3045"/>
      <c r="K37" s="3048"/>
      <c r="L37" s="3046"/>
      <c r="M37" s="3023" t="s">
        <v>28</v>
      </c>
      <c r="N37" s="3039"/>
      <c r="O37" s="3040"/>
      <c r="P37" s="3041"/>
      <c r="Q37" s="3042"/>
      <c r="R37" s="3043"/>
      <c r="S37" s="3044"/>
      <c r="T37" s="3044"/>
      <c r="U37" s="3044"/>
      <c r="V37" s="3045"/>
      <c r="W37" s="3048"/>
      <c r="X37" s="3046"/>
      <c r="Y37" s="3023" t="s">
        <v>28</v>
      </c>
      <c r="Z37" s="3039"/>
      <c r="AA37" s="3040"/>
      <c r="AB37" s="3041"/>
      <c r="AC37" s="3042"/>
      <c r="AD37" s="3043"/>
      <c r="AE37" s="3044"/>
      <c r="AF37" s="3044"/>
      <c r="AG37" s="3044"/>
      <c r="AH37" s="3045"/>
      <c r="AI37" s="3048"/>
      <c r="AJ37" s="3046"/>
      <c r="AK37" s="3023" t="s">
        <v>28</v>
      </c>
      <c r="AL37" s="712" t="s">
        <v>2028</v>
      </c>
      <c r="AM37" s="611"/>
      <c r="AN37" s="611"/>
      <c r="AO37" s="607"/>
      <c r="AP37" s="3024"/>
      <c r="AQ37" s="216">
        <v>1</v>
      </c>
      <c r="AR37" s="212"/>
      <c r="AS37" s="212"/>
    </row>
    <row r="38" spans="1:45" s="135" customFormat="1" ht="21" customHeight="1">
      <c r="A38"/>
      <c r="B38" s="3039"/>
      <c r="C38" s="3040"/>
      <c r="D38" s="3041"/>
      <c r="E38" s="3042"/>
      <c r="F38" s="3043"/>
      <c r="G38" s="3044"/>
      <c r="H38" s="3044"/>
      <c r="I38" s="3044"/>
      <c r="J38" s="3045"/>
      <c r="K38" s="3048"/>
      <c r="L38" s="3046"/>
      <c r="M38" s="3023" t="s">
        <v>28</v>
      </c>
      <c r="N38" s="3039"/>
      <c r="O38" s="3040"/>
      <c r="P38" s="3041"/>
      <c r="Q38" s="3042"/>
      <c r="R38" s="3043"/>
      <c r="S38" s="3044"/>
      <c r="T38" s="3044"/>
      <c r="U38" s="3044"/>
      <c r="V38" s="3045"/>
      <c r="W38" s="3048"/>
      <c r="X38" s="3046"/>
      <c r="Y38" s="3023" t="s">
        <v>28</v>
      </c>
      <c r="Z38" s="3039"/>
      <c r="AA38" s="3040"/>
      <c r="AB38" s="3041"/>
      <c r="AC38" s="3042"/>
      <c r="AD38" s="3043"/>
      <c r="AE38" s="3044"/>
      <c r="AF38" s="3044"/>
      <c r="AG38" s="3044"/>
      <c r="AH38" s="3045"/>
      <c r="AI38" s="3048"/>
      <c r="AJ38" s="3046"/>
      <c r="AK38" s="3023" t="s">
        <v>28</v>
      </c>
      <c r="AL38" s="710"/>
      <c r="AM38" s="607"/>
      <c r="AN38" s="607"/>
      <c r="AO38" s="607"/>
      <c r="AP38" s="3024"/>
      <c r="AQ38" s="216">
        <v>1</v>
      </c>
      <c r="AR38" s="212"/>
      <c r="AS38" s="212"/>
    </row>
    <row r="39" spans="1:45" s="135" customFormat="1" ht="21" customHeight="1">
      <c r="A39"/>
      <c r="B39" s="3039"/>
      <c r="C39" s="3040"/>
      <c r="D39" s="3041"/>
      <c r="E39" s="3042"/>
      <c r="F39" s="3043"/>
      <c r="G39" s="3044"/>
      <c r="H39" s="3044"/>
      <c r="I39" s="3044"/>
      <c r="J39" s="3045"/>
      <c r="K39" s="3048"/>
      <c r="L39" s="3046"/>
      <c r="M39" s="3023" t="s">
        <v>28</v>
      </c>
      <c r="N39" s="3039"/>
      <c r="O39" s="3040"/>
      <c r="P39" s="3041"/>
      <c r="Q39" s="3042"/>
      <c r="R39" s="3043"/>
      <c r="S39" s="3044"/>
      <c r="T39" s="3044"/>
      <c r="U39" s="3044"/>
      <c r="V39" s="3045"/>
      <c r="W39" s="3048"/>
      <c r="X39" s="3046"/>
      <c r="Y39" s="3023" t="s">
        <v>28</v>
      </c>
      <c r="Z39" s="3039"/>
      <c r="AA39" s="3040"/>
      <c r="AB39" s="3041"/>
      <c r="AC39" s="3042"/>
      <c r="AD39" s="3043"/>
      <c r="AE39" s="3044"/>
      <c r="AF39" s="3044"/>
      <c r="AG39" s="3044"/>
      <c r="AH39" s="3045"/>
      <c r="AI39" s="3048"/>
      <c r="AJ39" s="3046"/>
      <c r="AK39" s="3023" t="s">
        <v>28</v>
      </c>
      <c r="AL39" s="710"/>
      <c r="AM39" s="607"/>
      <c r="AN39" s="607"/>
      <c r="AO39" s="607"/>
      <c r="AP39" s="3024"/>
      <c r="AQ39" s="216">
        <v>1</v>
      </c>
      <c r="AR39" s="212"/>
      <c r="AS39" s="212"/>
    </row>
    <row r="40" spans="1:45" s="135" customFormat="1" ht="21" customHeight="1">
      <c r="A40"/>
      <c r="B40" s="3039"/>
      <c r="C40" s="3040"/>
      <c r="D40" s="3041"/>
      <c r="E40" s="3042"/>
      <c r="F40" s="3043"/>
      <c r="G40" s="3044"/>
      <c r="H40" s="3044"/>
      <c r="I40" s="3044"/>
      <c r="J40" s="3045"/>
      <c r="K40" s="3048"/>
      <c r="L40" s="3046"/>
      <c r="M40" s="3023" t="s">
        <v>28</v>
      </c>
      <c r="N40" s="3039"/>
      <c r="O40" s="3040"/>
      <c r="P40" s="3041"/>
      <c r="Q40" s="3042"/>
      <c r="R40" s="3043"/>
      <c r="S40" s="3044"/>
      <c r="T40" s="3044"/>
      <c r="U40" s="3044"/>
      <c r="V40" s="3045"/>
      <c r="W40" s="3048"/>
      <c r="X40" s="3046"/>
      <c r="Y40" s="3023" t="s">
        <v>28</v>
      </c>
      <c r="Z40" s="3039"/>
      <c r="AA40" s="3040"/>
      <c r="AB40" s="3041"/>
      <c r="AC40" s="3042"/>
      <c r="AD40" s="3043"/>
      <c r="AE40" s="3044"/>
      <c r="AF40" s="3044"/>
      <c r="AG40" s="3044"/>
      <c r="AH40" s="3045"/>
      <c r="AI40" s="3048"/>
      <c r="AJ40" s="3046"/>
      <c r="AK40" s="3023" t="s">
        <v>28</v>
      </c>
      <c r="AL40" s="623" t="s">
        <v>2029</v>
      </c>
      <c r="AM40" s="611"/>
      <c r="AN40" s="611"/>
      <c r="AO40" s="607"/>
      <c r="AP40" s="3024"/>
      <c r="AQ40" s="216">
        <v>1</v>
      </c>
      <c r="AR40" s="212"/>
      <c r="AS40" s="212"/>
    </row>
    <row r="41" spans="1:45" s="135" customFormat="1" ht="21" customHeight="1">
      <c r="A41"/>
      <c r="B41" s="3039"/>
      <c r="C41" s="3040"/>
      <c r="D41" s="3041"/>
      <c r="E41" s="3042"/>
      <c r="F41" s="3043"/>
      <c r="G41" s="3044"/>
      <c r="H41" s="3044"/>
      <c r="I41" s="3044"/>
      <c r="J41" s="3045"/>
      <c r="K41" s="3048"/>
      <c r="L41" s="3046"/>
      <c r="M41" s="3023" t="s">
        <v>28</v>
      </c>
      <c r="N41" s="3039"/>
      <c r="O41" s="3040"/>
      <c r="P41" s="3041"/>
      <c r="Q41" s="3042"/>
      <c r="R41" s="3043"/>
      <c r="S41" s="3044"/>
      <c r="T41" s="3044"/>
      <c r="U41" s="3044"/>
      <c r="V41" s="3045"/>
      <c r="W41" s="3048"/>
      <c r="X41" s="3046"/>
      <c r="Y41" s="3023" t="s">
        <v>28</v>
      </c>
      <c r="Z41" s="3039"/>
      <c r="AA41" s="3040"/>
      <c r="AB41" s="3041"/>
      <c r="AC41" s="3042"/>
      <c r="AD41" s="3043"/>
      <c r="AE41" s="3044"/>
      <c r="AF41" s="3044"/>
      <c r="AG41" s="3044"/>
      <c r="AH41" s="3045"/>
      <c r="AI41" s="3048"/>
      <c r="AJ41" s="3046"/>
      <c r="AK41" s="3023" t="s">
        <v>28</v>
      </c>
      <c r="AL41" s="713" t="s">
        <v>2030</v>
      </c>
      <c r="AM41" s="611"/>
      <c r="AN41" s="611"/>
      <c r="AO41" s="607"/>
      <c r="AP41" s="3024"/>
      <c r="AQ41" s="216">
        <v>1</v>
      </c>
      <c r="AR41" s="212"/>
      <c r="AS41" s="212"/>
    </row>
    <row r="42" spans="1:45" s="135" customFormat="1" ht="21" customHeight="1">
      <c r="A42"/>
      <c r="B42" s="3039"/>
      <c r="C42" s="3040"/>
      <c r="D42" s="3041"/>
      <c r="E42" s="3042"/>
      <c r="F42" s="3043"/>
      <c r="G42" s="3044"/>
      <c r="H42" s="3044"/>
      <c r="I42" s="3044"/>
      <c r="J42" s="3045"/>
      <c r="K42" s="3048"/>
      <c r="L42" s="3046"/>
      <c r="M42" s="3023" t="s">
        <v>28</v>
      </c>
      <c r="N42" s="3039"/>
      <c r="O42" s="3040"/>
      <c r="P42" s="3041"/>
      <c r="Q42" s="3042"/>
      <c r="R42" s="3043"/>
      <c r="S42" s="3044"/>
      <c r="T42" s="3044"/>
      <c r="U42" s="3044"/>
      <c r="V42" s="3045"/>
      <c r="W42" s="3048"/>
      <c r="X42" s="3046"/>
      <c r="Y42" s="3023" t="s">
        <v>28</v>
      </c>
      <c r="Z42" s="3039"/>
      <c r="AA42" s="3040"/>
      <c r="AB42" s="3041"/>
      <c r="AC42" s="3042"/>
      <c r="AD42" s="3043"/>
      <c r="AE42" s="3044"/>
      <c r="AF42" s="3044"/>
      <c r="AG42" s="3044"/>
      <c r="AH42" s="3045"/>
      <c r="AI42" s="3048"/>
      <c r="AJ42" s="3046"/>
      <c r="AK42" s="3023" t="s">
        <v>28</v>
      </c>
      <c r="AL42" s="710"/>
      <c r="AM42" s="607"/>
      <c r="AN42" s="607"/>
      <c r="AO42" s="607"/>
      <c r="AP42" s="3024"/>
      <c r="AQ42" s="216">
        <v>1</v>
      </c>
      <c r="AR42" s="212"/>
      <c r="AS42" s="212"/>
    </row>
    <row r="43" spans="1:45" s="135" customFormat="1" ht="21" customHeight="1">
      <c r="A43"/>
      <c r="B43" s="3039"/>
      <c r="C43" s="3040"/>
      <c r="D43" s="3041"/>
      <c r="E43" s="3042"/>
      <c r="F43" s="3043"/>
      <c r="G43" s="3044"/>
      <c r="H43" s="3044"/>
      <c r="I43" s="3044"/>
      <c r="J43" s="3045"/>
      <c r="K43" s="3048"/>
      <c r="L43" s="3046"/>
      <c r="M43" s="3023" t="s">
        <v>28</v>
      </c>
      <c r="N43" s="3039"/>
      <c r="O43" s="3040"/>
      <c r="P43" s="3041"/>
      <c r="Q43" s="3042"/>
      <c r="R43" s="3043"/>
      <c r="S43" s="3044"/>
      <c r="T43" s="3044"/>
      <c r="U43" s="3044"/>
      <c r="V43" s="3045"/>
      <c r="W43" s="3048"/>
      <c r="X43" s="3046"/>
      <c r="Y43" s="3023" t="s">
        <v>28</v>
      </c>
      <c r="Z43" s="3039"/>
      <c r="AA43" s="3040"/>
      <c r="AB43" s="3041"/>
      <c r="AC43" s="3042"/>
      <c r="AD43" s="3043"/>
      <c r="AE43" s="3044"/>
      <c r="AF43" s="3044"/>
      <c r="AG43" s="3044"/>
      <c r="AH43" s="3045"/>
      <c r="AI43" s="3048"/>
      <c r="AJ43" s="3046"/>
      <c r="AK43" s="3023" t="s">
        <v>28</v>
      </c>
      <c r="AL43" s="710"/>
      <c r="AM43" s="607"/>
      <c r="AN43" s="607"/>
      <c r="AO43" s="607"/>
      <c r="AP43" s="3024"/>
      <c r="AQ43" s="216">
        <v>1</v>
      </c>
      <c r="AR43" s="212"/>
      <c r="AS43" s="212"/>
    </row>
    <row r="44" spans="1:45" s="135" customFormat="1" ht="21" customHeight="1">
      <c r="A44"/>
      <c r="B44" s="3039"/>
      <c r="C44" s="3040"/>
      <c r="D44" s="3041"/>
      <c r="E44" s="3042"/>
      <c r="F44" s="3043"/>
      <c r="G44" s="3044"/>
      <c r="H44" s="3044"/>
      <c r="I44" s="3044"/>
      <c r="J44" s="3045"/>
      <c r="K44" s="3048"/>
      <c r="L44" s="3046"/>
      <c r="M44" s="3023" t="s">
        <v>28</v>
      </c>
      <c r="N44" s="3039"/>
      <c r="O44" s="3040"/>
      <c r="P44" s="3041"/>
      <c r="Q44" s="3042"/>
      <c r="R44" s="3043"/>
      <c r="S44" s="3044"/>
      <c r="T44" s="3044"/>
      <c r="U44" s="3044"/>
      <c r="V44" s="3045"/>
      <c r="W44" s="3048"/>
      <c r="X44" s="3046"/>
      <c r="Y44" s="3023" t="s">
        <v>28</v>
      </c>
      <c r="Z44" s="3039"/>
      <c r="AA44" s="3040"/>
      <c r="AB44" s="3041"/>
      <c r="AC44" s="3042"/>
      <c r="AD44" s="3043"/>
      <c r="AE44" s="3044"/>
      <c r="AF44" s="3044"/>
      <c r="AG44" s="3044"/>
      <c r="AH44" s="3045"/>
      <c r="AI44" s="3048"/>
      <c r="AJ44" s="3046"/>
      <c r="AK44" s="3023" t="s">
        <v>28</v>
      </c>
      <c r="AL44" s="710"/>
      <c r="AM44" s="607"/>
      <c r="AN44" s="607"/>
      <c r="AO44" s="607"/>
      <c r="AP44" s="3024"/>
      <c r="AQ44" s="216">
        <v>1</v>
      </c>
      <c r="AR44" s="212"/>
      <c r="AS44" s="212"/>
    </row>
    <row r="45" spans="1:45" s="135" customFormat="1" ht="21" customHeight="1">
      <c r="A45"/>
      <c r="B45" s="3039"/>
      <c r="C45" s="3040"/>
      <c r="D45" s="3041"/>
      <c r="E45" s="3042"/>
      <c r="F45" s="3043"/>
      <c r="G45" s="3044"/>
      <c r="H45" s="3044"/>
      <c r="I45" s="3044"/>
      <c r="J45" s="3045"/>
      <c r="K45" s="3048"/>
      <c r="L45" s="3046"/>
      <c r="M45" s="3023" t="s">
        <v>28</v>
      </c>
      <c r="N45" s="3039"/>
      <c r="O45" s="3040"/>
      <c r="P45" s="3041"/>
      <c r="Q45" s="3042"/>
      <c r="R45" s="3043"/>
      <c r="S45" s="3044"/>
      <c r="T45" s="3044"/>
      <c r="U45" s="3044"/>
      <c r="V45" s="3045"/>
      <c r="W45" s="3048"/>
      <c r="X45" s="3046"/>
      <c r="Y45" s="3023" t="s">
        <v>28</v>
      </c>
      <c r="Z45" s="3039"/>
      <c r="AA45" s="3040"/>
      <c r="AB45" s="3041"/>
      <c r="AC45" s="3042"/>
      <c r="AD45" s="3043"/>
      <c r="AE45" s="3044"/>
      <c r="AF45" s="3044"/>
      <c r="AG45" s="3044"/>
      <c r="AH45" s="3045"/>
      <c r="AI45" s="3048"/>
      <c r="AJ45" s="3046"/>
      <c r="AK45" s="3023" t="s">
        <v>28</v>
      </c>
      <c r="AL45" s="710"/>
      <c r="AM45" s="607"/>
      <c r="AN45" s="607"/>
      <c r="AO45" s="607"/>
      <c r="AP45" s="3024"/>
      <c r="AQ45" s="216">
        <v>1</v>
      </c>
      <c r="AR45" s="212"/>
      <c r="AS45" s="212"/>
    </row>
    <row r="46" spans="1:45" s="135" customFormat="1" ht="21" customHeight="1">
      <c r="A46"/>
      <c r="B46" s="3039"/>
      <c r="C46" s="3040"/>
      <c r="D46" s="3041"/>
      <c r="E46" s="3042"/>
      <c r="F46" s="3043"/>
      <c r="G46" s="3044"/>
      <c r="H46" s="3044"/>
      <c r="I46" s="3044"/>
      <c r="J46" s="3045"/>
      <c r="K46" s="3048"/>
      <c r="L46" s="3046"/>
      <c r="M46" s="3023" t="s">
        <v>28</v>
      </c>
      <c r="N46" s="3039"/>
      <c r="O46" s="3040"/>
      <c r="P46" s="3041"/>
      <c r="Q46" s="3042"/>
      <c r="R46" s="3043"/>
      <c r="S46" s="3044"/>
      <c r="T46" s="3044"/>
      <c r="U46" s="3044"/>
      <c r="V46" s="3045"/>
      <c r="W46" s="3048"/>
      <c r="X46" s="3046"/>
      <c r="Y46" s="3023" t="s">
        <v>28</v>
      </c>
      <c r="Z46" s="3039"/>
      <c r="AA46" s="3040"/>
      <c r="AB46" s="3041"/>
      <c r="AC46" s="3042"/>
      <c r="AD46" s="3043"/>
      <c r="AE46" s="3044"/>
      <c r="AF46" s="3044"/>
      <c r="AG46" s="3044"/>
      <c r="AH46" s="3045"/>
      <c r="AI46" s="3048"/>
      <c r="AJ46" s="3046"/>
      <c r="AK46" s="3023" t="s">
        <v>28</v>
      </c>
      <c r="AL46" s="710"/>
      <c r="AM46" s="607"/>
      <c r="AN46" s="607"/>
      <c r="AO46" s="607"/>
      <c r="AP46" s="3024"/>
      <c r="AQ46" s="216">
        <v>1</v>
      </c>
      <c r="AR46" s="212"/>
      <c r="AS46" s="212"/>
    </row>
    <row r="47" spans="1:45" s="135" customFormat="1" ht="21" customHeight="1">
      <c r="A47"/>
      <c r="B47" s="3039"/>
      <c r="C47" s="3040"/>
      <c r="D47" s="3041"/>
      <c r="E47" s="3042"/>
      <c r="F47" s="3043"/>
      <c r="G47" s="3044"/>
      <c r="H47" s="3044"/>
      <c r="I47" s="3044"/>
      <c r="J47" s="3045"/>
      <c r="K47" s="3048"/>
      <c r="L47" s="3046"/>
      <c r="M47" s="3023" t="s">
        <v>28</v>
      </c>
      <c r="N47" s="3039"/>
      <c r="O47" s="3040"/>
      <c r="P47" s="3041"/>
      <c r="Q47" s="3042"/>
      <c r="R47" s="3043"/>
      <c r="S47" s="3044"/>
      <c r="T47" s="3044"/>
      <c r="U47" s="3044"/>
      <c r="V47" s="3045"/>
      <c r="W47" s="3048"/>
      <c r="X47" s="3046"/>
      <c r="Y47" s="3023" t="s">
        <v>28</v>
      </c>
      <c r="Z47" s="3039"/>
      <c r="AA47" s="3040"/>
      <c r="AB47" s="3041"/>
      <c r="AC47" s="3042"/>
      <c r="AD47" s="3043"/>
      <c r="AE47" s="3044"/>
      <c r="AF47" s="3044"/>
      <c r="AG47" s="3044"/>
      <c r="AH47" s="3045"/>
      <c r="AI47" s="3048"/>
      <c r="AJ47" s="3046"/>
      <c r="AK47" s="3023" t="s">
        <v>28</v>
      </c>
      <c r="AL47" s="710"/>
      <c r="AM47" s="607"/>
      <c r="AN47" s="607"/>
      <c r="AO47" s="607"/>
      <c r="AP47" s="3024"/>
      <c r="AQ47" s="216">
        <v>1</v>
      </c>
      <c r="AR47" s="212"/>
      <c r="AS47" s="212"/>
    </row>
    <row r="48" spans="1:45" s="135" customFormat="1" ht="21" customHeight="1">
      <c r="A48"/>
      <c r="B48" s="3039"/>
      <c r="C48" s="3040"/>
      <c r="D48" s="3041"/>
      <c r="E48" s="3042"/>
      <c r="F48" s="3043"/>
      <c r="G48" s="3044"/>
      <c r="H48" s="3044"/>
      <c r="I48" s="3044"/>
      <c r="J48" s="3045"/>
      <c r="K48" s="3048"/>
      <c r="L48" s="3046"/>
      <c r="M48" s="3023" t="s">
        <v>28</v>
      </c>
      <c r="N48" s="3039"/>
      <c r="O48" s="3040"/>
      <c r="P48" s="3041"/>
      <c r="Q48" s="3042"/>
      <c r="R48" s="3043"/>
      <c r="S48" s="3044"/>
      <c r="T48" s="3044"/>
      <c r="U48" s="3044"/>
      <c r="V48" s="3045"/>
      <c r="W48" s="3048"/>
      <c r="X48" s="3046"/>
      <c r="Y48" s="3023" t="s">
        <v>28</v>
      </c>
      <c r="Z48" s="3039"/>
      <c r="AA48" s="3040"/>
      <c r="AB48" s="3041"/>
      <c r="AC48" s="3042"/>
      <c r="AD48" s="3043"/>
      <c r="AE48" s="3044"/>
      <c r="AF48" s="3044"/>
      <c r="AG48" s="3044"/>
      <c r="AH48" s="3045"/>
      <c r="AI48" s="3048"/>
      <c r="AJ48" s="3046"/>
      <c r="AK48" s="3023" t="s">
        <v>28</v>
      </c>
      <c r="AL48" s="711" t="s">
        <v>2031</v>
      </c>
      <c r="AM48" s="611"/>
      <c r="AN48" s="611"/>
      <c r="AO48" s="607"/>
      <c r="AP48" s="3024"/>
      <c r="AQ48" s="216">
        <v>1</v>
      </c>
      <c r="AR48" s="212"/>
      <c r="AS48" s="212"/>
    </row>
    <row r="49" spans="1:45" s="135" customFormat="1" ht="21" customHeight="1">
      <c r="A49"/>
      <c r="B49" s="3039"/>
      <c r="C49" s="3040"/>
      <c r="D49" s="3041"/>
      <c r="E49" s="3042"/>
      <c r="F49" s="3043"/>
      <c r="G49" s="3044"/>
      <c r="H49" s="3044"/>
      <c r="I49" s="3044"/>
      <c r="J49" s="3045"/>
      <c r="K49" s="3048"/>
      <c r="L49" s="3046"/>
      <c r="M49" s="3023" t="s">
        <v>28</v>
      </c>
      <c r="N49" s="3039"/>
      <c r="O49" s="3040"/>
      <c r="P49" s="3041"/>
      <c r="Q49" s="3042"/>
      <c r="R49" s="3043"/>
      <c r="S49" s="3044"/>
      <c r="T49" s="3044"/>
      <c r="U49" s="3044"/>
      <c r="V49" s="3045"/>
      <c r="W49" s="3048"/>
      <c r="X49" s="3046"/>
      <c r="Y49" s="3023" t="s">
        <v>28</v>
      </c>
      <c r="Z49" s="3039"/>
      <c r="AA49" s="3040"/>
      <c r="AB49" s="3041"/>
      <c r="AC49" s="3042"/>
      <c r="AD49" s="3043"/>
      <c r="AE49" s="3044"/>
      <c r="AF49" s="3044"/>
      <c r="AG49" s="3044"/>
      <c r="AH49" s="3045"/>
      <c r="AI49" s="3048"/>
      <c r="AJ49" s="3046"/>
      <c r="AK49" s="3023" t="s">
        <v>28</v>
      </c>
      <c r="AL49" s="710"/>
      <c r="AM49" s="607"/>
      <c r="AN49" s="607"/>
      <c r="AO49" s="607"/>
      <c r="AP49" s="3024"/>
      <c r="AQ49" s="216">
        <v>1</v>
      </c>
      <c r="AR49" s="212"/>
      <c r="AS49" s="212"/>
    </row>
    <row r="50" spans="1:45" s="135" customFormat="1" ht="21" customHeight="1">
      <c r="A50"/>
      <c r="B50" s="3039"/>
      <c r="C50" s="3040"/>
      <c r="D50" s="3041"/>
      <c r="E50" s="3042"/>
      <c r="F50" s="3043"/>
      <c r="G50" s="3044"/>
      <c r="H50" s="3044"/>
      <c r="I50" s="3044"/>
      <c r="J50" s="3045"/>
      <c r="K50" s="3048"/>
      <c r="L50" s="3046"/>
      <c r="M50" s="3023" t="s">
        <v>28</v>
      </c>
      <c r="N50" s="3039"/>
      <c r="O50" s="3040"/>
      <c r="P50" s="3041"/>
      <c r="Q50" s="3042"/>
      <c r="R50" s="3043"/>
      <c r="S50" s="3044"/>
      <c r="T50" s="3044"/>
      <c r="U50" s="3044"/>
      <c r="V50" s="3045"/>
      <c r="W50" s="3048"/>
      <c r="X50" s="3046"/>
      <c r="Y50" s="3023" t="s">
        <v>28</v>
      </c>
      <c r="Z50" s="3039"/>
      <c r="AA50" s="3040"/>
      <c r="AB50" s="3041"/>
      <c r="AC50" s="3042"/>
      <c r="AD50" s="3043"/>
      <c r="AE50" s="3044"/>
      <c r="AF50" s="3044"/>
      <c r="AG50" s="3044"/>
      <c r="AH50" s="3045"/>
      <c r="AI50" s="3048"/>
      <c r="AJ50" s="3046"/>
      <c r="AK50" s="3023" t="s">
        <v>28</v>
      </c>
      <c r="AL50" s="711" t="s">
        <v>2032</v>
      </c>
      <c r="AM50" s="611"/>
      <c r="AN50" s="611"/>
      <c r="AO50" s="607"/>
      <c r="AP50" s="3024"/>
      <c r="AQ50" s="216">
        <v>1</v>
      </c>
      <c r="AR50" s="212"/>
      <c r="AS50" s="212"/>
    </row>
    <row r="51" spans="1:45" s="135" customFormat="1" ht="21" customHeight="1">
      <c r="A51"/>
      <c r="B51" s="3039"/>
      <c r="C51" s="3040"/>
      <c r="D51" s="3041"/>
      <c r="E51" s="3042"/>
      <c r="F51" s="3043"/>
      <c r="G51" s="3044"/>
      <c r="H51" s="3044"/>
      <c r="I51" s="3044"/>
      <c r="J51" s="3045"/>
      <c r="K51" s="3048"/>
      <c r="L51" s="3046"/>
      <c r="M51" s="3023" t="s">
        <v>28</v>
      </c>
      <c r="N51" s="3039"/>
      <c r="O51" s="3040"/>
      <c r="P51" s="3041"/>
      <c r="Q51" s="3042"/>
      <c r="R51" s="3043"/>
      <c r="S51" s="3044"/>
      <c r="T51" s="3044"/>
      <c r="U51" s="3044"/>
      <c r="V51" s="3045"/>
      <c r="W51" s="3048"/>
      <c r="X51" s="3046"/>
      <c r="Y51" s="3023" t="s">
        <v>28</v>
      </c>
      <c r="Z51" s="3039"/>
      <c r="AA51" s="3040"/>
      <c r="AB51" s="3041"/>
      <c r="AC51" s="3042"/>
      <c r="AD51" s="3043"/>
      <c r="AE51" s="3044"/>
      <c r="AF51" s="3044"/>
      <c r="AG51" s="3044"/>
      <c r="AH51" s="3045"/>
      <c r="AI51" s="3048"/>
      <c r="AJ51" s="3046"/>
      <c r="AK51" s="3023" t="s">
        <v>28</v>
      </c>
      <c r="AL51" s="710"/>
      <c r="AM51" s="607"/>
      <c r="AN51" s="607"/>
      <c r="AO51" s="607"/>
      <c r="AP51" s="3024"/>
      <c r="AQ51" s="216">
        <v>1</v>
      </c>
      <c r="AR51" s="212"/>
      <c r="AS51" s="212"/>
    </row>
    <row r="52" spans="1:45" s="135" customFormat="1" ht="21" customHeight="1">
      <c r="A52"/>
      <c r="B52" s="3039"/>
      <c r="C52" s="3040"/>
      <c r="D52" s="3041"/>
      <c r="E52" s="3042"/>
      <c r="F52" s="3043"/>
      <c r="G52" s="3044"/>
      <c r="H52" s="3044"/>
      <c r="I52" s="3044"/>
      <c r="J52" s="3045"/>
      <c r="K52" s="3048"/>
      <c r="L52" s="3046"/>
      <c r="M52" s="3023" t="s">
        <v>28</v>
      </c>
      <c r="N52" s="3039"/>
      <c r="O52" s="3040"/>
      <c r="P52" s="3041"/>
      <c r="Q52" s="3042"/>
      <c r="R52" s="3043"/>
      <c r="S52" s="3044"/>
      <c r="T52" s="3044"/>
      <c r="U52" s="3044"/>
      <c r="V52" s="3045"/>
      <c r="W52" s="3048"/>
      <c r="X52" s="3046"/>
      <c r="Y52" s="3023" t="s">
        <v>28</v>
      </c>
      <c r="Z52" s="3039"/>
      <c r="AA52" s="3040"/>
      <c r="AB52" s="3041"/>
      <c r="AC52" s="3042"/>
      <c r="AD52" s="3043"/>
      <c r="AE52" s="3044"/>
      <c r="AF52" s="3044"/>
      <c r="AG52" s="3044"/>
      <c r="AH52" s="3045"/>
      <c r="AI52" s="3048"/>
      <c r="AJ52" s="3046"/>
      <c r="AK52" s="3023" t="s">
        <v>28</v>
      </c>
      <c r="AL52" s="711" t="s">
        <v>2033</v>
      </c>
      <c r="AM52" s="611"/>
      <c r="AN52" s="611"/>
      <c r="AO52" s="607"/>
      <c r="AP52" s="3024"/>
      <c r="AQ52" s="216">
        <v>1</v>
      </c>
      <c r="AR52" s="212"/>
      <c r="AS52" s="212"/>
    </row>
    <row r="53" spans="1:45" s="135" customFormat="1" ht="21" customHeight="1">
      <c r="A53"/>
      <c r="B53" s="3039"/>
      <c r="C53" s="3040"/>
      <c r="D53" s="3041"/>
      <c r="E53" s="3042"/>
      <c r="F53" s="3043"/>
      <c r="G53" s="3044"/>
      <c r="H53" s="3044"/>
      <c r="I53" s="3044"/>
      <c r="J53" s="3045"/>
      <c r="K53" s="3048"/>
      <c r="L53" s="3046"/>
      <c r="M53" s="3023" t="s">
        <v>28</v>
      </c>
      <c r="N53" s="3039"/>
      <c r="O53" s="3040"/>
      <c r="P53" s="3041"/>
      <c r="Q53" s="3042"/>
      <c r="R53" s="3043"/>
      <c r="S53" s="3044"/>
      <c r="T53" s="3044"/>
      <c r="U53" s="3044"/>
      <c r="V53" s="3045"/>
      <c r="W53" s="3048"/>
      <c r="X53" s="3046"/>
      <c r="Y53" s="3023" t="s">
        <v>28</v>
      </c>
      <c r="Z53" s="3039"/>
      <c r="AA53" s="3040"/>
      <c r="AB53" s="3041"/>
      <c r="AC53" s="3042"/>
      <c r="AD53" s="3043"/>
      <c r="AE53" s="3044"/>
      <c r="AF53" s="3044"/>
      <c r="AG53" s="3044"/>
      <c r="AH53" s="3045"/>
      <c r="AI53" s="3048"/>
      <c r="AJ53" s="3046"/>
      <c r="AK53" s="3023" t="s">
        <v>28</v>
      </c>
      <c r="AL53" s="710"/>
      <c r="AM53" s="607"/>
      <c r="AN53" s="607"/>
      <c r="AO53" s="607"/>
      <c r="AP53" s="3024"/>
      <c r="AQ53" s="216">
        <v>1</v>
      </c>
      <c r="AR53" s="212"/>
      <c r="AS53" s="212"/>
    </row>
    <row r="54" spans="1:45" s="135" customFormat="1" ht="21" customHeight="1">
      <c r="A54"/>
      <c r="B54" s="3039"/>
      <c r="C54" s="3040"/>
      <c r="D54" s="3041"/>
      <c r="E54" s="3042"/>
      <c r="F54" s="3043"/>
      <c r="G54" s="3044"/>
      <c r="H54" s="3044"/>
      <c r="I54" s="3044"/>
      <c r="J54" s="3045"/>
      <c r="K54" s="3048"/>
      <c r="L54" s="3046"/>
      <c r="M54" s="3023" t="s">
        <v>28</v>
      </c>
      <c r="N54" s="3039"/>
      <c r="O54" s="3040"/>
      <c r="P54" s="3041"/>
      <c r="Q54" s="3042"/>
      <c r="R54" s="3043"/>
      <c r="S54" s="3044"/>
      <c r="T54" s="3044"/>
      <c r="U54" s="3044"/>
      <c r="V54" s="3045"/>
      <c r="W54" s="3048"/>
      <c r="X54" s="3046"/>
      <c r="Y54" s="3023" t="s">
        <v>28</v>
      </c>
      <c r="Z54" s="3039"/>
      <c r="AA54" s="3040"/>
      <c r="AB54" s="3041"/>
      <c r="AC54" s="3042"/>
      <c r="AD54" s="3043"/>
      <c r="AE54" s="3044"/>
      <c r="AF54" s="3044"/>
      <c r="AG54" s="3044"/>
      <c r="AH54" s="3045"/>
      <c r="AI54" s="3048"/>
      <c r="AJ54" s="3046"/>
      <c r="AK54" s="3023" t="s">
        <v>28</v>
      </c>
      <c r="AL54" s="710"/>
      <c r="AM54" s="607"/>
      <c r="AN54" s="607"/>
      <c r="AO54" s="607"/>
      <c r="AP54" s="3024"/>
      <c r="AQ54" s="216">
        <v>1</v>
      </c>
      <c r="AR54" s="212"/>
      <c r="AS54" s="212"/>
    </row>
    <row r="55" spans="1:45" s="135" customFormat="1" ht="21" customHeight="1">
      <c r="A55"/>
      <c r="B55" s="3039"/>
      <c r="C55" s="3040"/>
      <c r="D55" s="3041"/>
      <c r="E55" s="3042"/>
      <c r="F55" s="3043"/>
      <c r="G55" s="3044"/>
      <c r="H55" s="3044"/>
      <c r="I55" s="3044"/>
      <c r="J55" s="3045"/>
      <c r="K55" s="3048"/>
      <c r="L55" s="3046"/>
      <c r="M55" s="3023" t="s">
        <v>28</v>
      </c>
      <c r="N55" s="3039"/>
      <c r="O55" s="3040"/>
      <c r="P55" s="3041"/>
      <c r="Q55" s="3042"/>
      <c r="R55" s="3043"/>
      <c r="S55" s="3044"/>
      <c r="T55" s="3044"/>
      <c r="U55" s="3044"/>
      <c r="V55" s="3045"/>
      <c r="W55" s="3048"/>
      <c r="X55" s="3046"/>
      <c r="Y55" s="3023" t="s">
        <v>28</v>
      </c>
      <c r="Z55" s="3039"/>
      <c r="AA55" s="3040"/>
      <c r="AB55" s="3041"/>
      <c r="AC55" s="3042"/>
      <c r="AD55" s="3043"/>
      <c r="AE55" s="3044"/>
      <c r="AF55" s="3044"/>
      <c r="AG55" s="3044"/>
      <c r="AH55" s="3045"/>
      <c r="AI55" s="3048"/>
      <c r="AJ55" s="3046"/>
      <c r="AK55" s="3023" t="s">
        <v>28</v>
      </c>
      <c r="AL55" s="710"/>
      <c r="AM55" s="607"/>
      <c r="AN55" s="607"/>
      <c r="AO55" s="607"/>
      <c r="AP55" s="3024"/>
      <c r="AQ55" s="216">
        <v>1</v>
      </c>
      <c r="AR55" s="212"/>
      <c r="AS55" s="212"/>
    </row>
    <row r="56" spans="1:45" s="135" customFormat="1" ht="21" customHeight="1">
      <c r="A56"/>
      <c r="B56" s="3039"/>
      <c r="C56" s="3040"/>
      <c r="D56" s="3041"/>
      <c r="E56" s="3042"/>
      <c r="F56" s="3043"/>
      <c r="G56" s="3044"/>
      <c r="H56" s="3044"/>
      <c r="I56" s="3044"/>
      <c r="J56" s="3045"/>
      <c r="K56" s="3048"/>
      <c r="L56" s="3046"/>
      <c r="M56" s="3023" t="s">
        <v>28</v>
      </c>
      <c r="N56" s="3039"/>
      <c r="O56" s="3040"/>
      <c r="P56" s="3041"/>
      <c r="Q56" s="3042"/>
      <c r="R56" s="3043"/>
      <c r="S56" s="3044"/>
      <c r="T56" s="3044"/>
      <c r="U56" s="3044"/>
      <c r="V56" s="3045"/>
      <c r="W56" s="3048"/>
      <c r="X56" s="3046"/>
      <c r="Y56" s="3023" t="s">
        <v>28</v>
      </c>
      <c r="Z56" s="3039"/>
      <c r="AA56" s="3040"/>
      <c r="AB56" s="3041"/>
      <c r="AC56" s="3042"/>
      <c r="AD56" s="3043"/>
      <c r="AE56" s="3044"/>
      <c r="AF56" s="3044"/>
      <c r="AG56" s="3044"/>
      <c r="AH56" s="3045"/>
      <c r="AI56" s="3048"/>
      <c r="AJ56" s="3046"/>
      <c r="AK56" s="3023" t="s">
        <v>28</v>
      </c>
      <c r="AL56" s="710"/>
      <c r="AM56" s="607"/>
      <c r="AN56" s="607"/>
      <c r="AO56" s="607"/>
      <c r="AP56" s="3024"/>
      <c r="AQ56" s="216">
        <v>1</v>
      </c>
      <c r="AR56" s="212"/>
      <c r="AS56" s="212"/>
    </row>
    <row r="57" spans="1:45" s="135" customFormat="1" ht="21" customHeight="1">
      <c r="A57"/>
      <c r="B57" s="3039"/>
      <c r="C57" s="3040"/>
      <c r="D57" s="3041"/>
      <c r="E57" s="3042"/>
      <c r="F57" s="3043"/>
      <c r="G57" s="3044"/>
      <c r="H57" s="3044"/>
      <c r="I57" s="3044"/>
      <c r="J57" s="3045"/>
      <c r="K57" s="3048"/>
      <c r="L57" s="3046"/>
      <c r="M57" s="3023" t="s">
        <v>28</v>
      </c>
      <c r="N57" s="3039"/>
      <c r="O57" s="3040"/>
      <c r="P57" s="3041"/>
      <c r="Q57" s="3042"/>
      <c r="R57" s="3043"/>
      <c r="S57" s="3044"/>
      <c r="T57" s="3044"/>
      <c r="U57" s="3044"/>
      <c r="V57" s="3045"/>
      <c r="W57" s="3048"/>
      <c r="X57" s="3046"/>
      <c r="Y57" s="3023" t="s">
        <v>28</v>
      </c>
      <c r="Z57" s="3039"/>
      <c r="AA57" s="3040"/>
      <c r="AB57" s="3041"/>
      <c r="AC57" s="3042"/>
      <c r="AD57" s="3043"/>
      <c r="AE57" s="3044"/>
      <c r="AF57" s="3044"/>
      <c r="AG57" s="3044"/>
      <c r="AH57" s="3045"/>
      <c r="AI57" s="3048"/>
      <c r="AJ57" s="3046"/>
      <c r="AK57" s="3023" t="s">
        <v>28</v>
      </c>
      <c r="AL57" s="710"/>
      <c r="AM57" s="607"/>
      <c r="AN57" s="607"/>
      <c r="AO57" s="607"/>
      <c r="AP57" s="3024"/>
      <c r="AQ57" s="216">
        <v>1</v>
      </c>
      <c r="AR57" s="212"/>
      <c r="AS57" s="212"/>
    </row>
    <row r="58" spans="1:45" s="135" customFormat="1" ht="21" customHeight="1">
      <c r="A58"/>
      <c r="B58" s="3039"/>
      <c r="C58" s="3040"/>
      <c r="D58" s="3041"/>
      <c r="E58" s="3042"/>
      <c r="F58" s="3043"/>
      <c r="G58" s="3044"/>
      <c r="H58" s="3044"/>
      <c r="I58" s="3044"/>
      <c r="J58" s="3045"/>
      <c r="K58" s="3048"/>
      <c r="L58" s="3046"/>
      <c r="M58" s="3023" t="s">
        <v>28</v>
      </c>
      <c r="N58" s="3039"/>
      <c r="O58" s="3040"/>
      <c r="P58" s="3041"/>
      <c r="Q58" s="3042"/>
      <c r="R58" s="3043"/>
      <c r="S58" s="3044"/>
      <c r="T58" s="3044"/>
      <c r="U58" s="3044"/>
      <c r="V58" s="3045"/>
      <c r="W58" s="3048"/>
      <c r="X58" s="3046"/>
      <c r="Y58" s="3023" t="s">
        <v>28</v>
      </c>
      <c r="Z58" s="3039"/>
      <c r="AA58" s="3040"/>
      <c r="AB58" s="3041"/>
      <c r="AC58" s="3042"/>
      <c r="AD58" s="3043"/>
      <c r="AE58" s="3044"/>
      <c r="AF58" s="3044"/>
      <c r="AG58" s="3044"/>
      <c r="AH58" s="3045"/>
      <c r="AI58" s="3048"/>
      <c r="AJ58" s="3046"/>
      <c r="AK58" s="3023" t="s">
        <v>28</v>
      </c>
      <c r="AL58" s="710"/>
      <c r="AM58" s="607"/>
      <c r="AN58" s="607"/>
      <c r="AO58" s="607"/>
      <c r="AP58" s="3024"/>
      <c r="AQ58" s="216">
        <v>1</v>
      </c>
      <c r="AR58" s="212"/>
      <c r="AS58" s="212"/>
    </row>
    <row r="59" spans="1:45" s="135" customFormat="1" ht="21" customHeight="1">
      <c r="A59"/>
      <c r="B59" s="3039"/>
      <c r="C59" s="3040"/>
      <c r="D59" s="3041"/>
      <c r="E59" s="3042"/>
      <c r="F59" s="3043"/>
      <c r="G59" s="3044"/>
      <c r="H59" s="3044"/>
      <c r="I59" s="3044"/>
      <c r="J59" s="3045"/>
      <c r="K59" s="3048"/>
      <c r="L59" s="3046"/>
      <c r="M59" s="3023" t="s">
        <v>28</v>
      </c>
      <c r="N59" s="3039"/>
      <c r="O59" s="3040"/>
      <c r="P59" s="3041"/>
      <c r="Q59" s="3042"/>
      <c r="R59" s="3043"/>
      <c r="S59" s="3044"/>
      <c r="T59" s="3044"/>
      <c r="U59" s="3044"/>
      <c r="V59" s="3045"/>
      <c r="W59" s="3048"/>
      <c r="X59" s="3046"/>
      <c r="Y59" s="3023" t="s">
        <v>28</v>
      </c>
      <c r="Z59" s="3039"/>
      <c r="AA59" s="3040"/>
      <c r="AB59" s="3041"/>
      <c r="AC59" s="3042"/>
      <c r="AD59" s="3043"/>
      <c r="AE59" s="3044"/>
      <c r="AF59" s="3044"/>
      <c r="AG59" s="3044"/>
      <c r="AH59" s="3045"/>
      <c r="AI59" s="3048"/>
      <c r="AJ59" s="3046"/>
      <c r="AK59" s="3023" t="s">
        <v>28</v>
      </c>
      <c r="AL59" s="623" t="s">
        <v>168</v>
      </c>
      <c r="AM59" s="682"/>
      <c r="AN59" s="682"/>
      <c r="AO59" s="607"/>
      <c r="AP59" s="3024"/>
      <c r="AQ59" s="216">
        <v>1</v>
      </c>
      <c r="AR59" s="212"/>
      <c r="AS59" s="212"/>
    </row>
    <row r="60" spans="1:45" s="135" customFormat="1" ht="21" customHeight="1">
      <c r="A60"/>
      <c r="B60" s="3039"/>
      <c r="C60" s="3040"/>
      <c r="D60" s="3041"/>
      <c r="E60" s="3042"/>
      <c r="F60" s="3043"/>
      <c r="G60" s="3044"/>
      <c r="H60" s="3044"/>
      <c r="I60" s="3044"/>
      <c r="J60" s="3045"/>
      <c r="K60" s="3048"/>
      <c r="L60" s="3046"/>
      <c r="M60" s="3023" t="s">
        <v>28</v>
      </c>
      <c r="N60" s="3039"/>
      <c r="O60" s="3040"/>
      <c r="P60" s="3041"/>
      <c r="Q60" s="3042"/>
      <c r="R60" s="3043"/>
      <c r="S60" s="3044"/>
      <c r="T60" s="3044"/>
      <c r="U60" s="3044"/>
      <c r="V60" s="3045"/>
      <c r="W60" s="3048"/>
      <c r="X60" s="3046"/>
      <c r="Y60" s="3023" t="s">
        <v>28</v>
      </c>
      <c r="Z60" s="3039"/>
      <c r="AA60" s="3040"/>
      <c r="AB60" s="3041"/>
      <c r="AC60" s="3042"/>
      <c r="AD60" s="3043"/>
      <c r="AE60" s="3044"/>
      <c r="AF60" s="3044"/>
      <c r="AG60" s="3044"/>
      <c r="AH60" s="3045"/>
      <c r="AI60" s="3048"/>
      <c r="AJ60" s="3046"/>
      <c r="AK60" s="3023" t="s">
        <v>28</v>
      </c>
      <c r="AL60" s="710"/>
      <c r="AM60" s="607"/>
      <c r="AN60" s="607"/>
      <c r="AO60" s="607"/>
      <c r="AP60" s="3024"/>
      <c r="AQ60" s="216">
        <v>1</v>
      </c>
      <c r="AR60" s="212"/>
      <c r="AS60" s="212"/>
    </row>
    <row r="61" spans="1:45" s="135" customFormat="1" ht="21" customHeight="1">
      <c r="A61"/>
      <c r="B61" s="3039"/>
      <c r="C61" s="3040"/>
      <c r="D61" s="3041"/>
      <c r="E61" s="3042"/>
      <c r="F61" s="3043"/>
      <c r="G61" s="3044"/>
      <c r="H61" s="3044"/>
      <c r="I61" s="3044"/>
      <c r="J61" s="3045"/>
      <c r="K61" s="3048"/>
      <c r="L61" s="3046"/>
      <c r="M61" s="3023" t="s">
        <v>28</v>
      </c>
      <c r="N61" s="3039"/>
      <c r="O61" s="3040"/>
      <c r="P61" s="3041"/>
      <c r="Q61" s="3042"/>
      <c r="R61" s="3043"/>
      <c r="S61" s="3044"/>
      <c r="T61" s="3044"/>
      <c r="U61" s="3044"/>
      <c r="V61" s="3045"/>
      <c r="W61" s="3048"/>
      <c r="X61" s="3046"/>
      <c r="Y61" s="3023" t="s">
        <v>28</v>
      </c>
      <c r="Z61" s="3039"/>
      <c r="AA61" s="3040"/>
      <c r="AB61" s="3041"/>
      <c r="AC61" s="3042"/>
      <c r="AD61" s="3043"/>
      <c r="AE61" s="3044"/>
      <c r="AF61" s="3044"/>
      <c r="AG61" s="3044"/>
      <c r="AH61" s="3045"/>
      <c r="AI61" s="3048"/>
      <c r="AJ61" s="3046"/>
      <c r="AK61" s="3023" t="s">
        <v>28</v>
      </c>
      <c r="AL61" s="624" t="s">
        <v>173</v>
      </c>
      <c r="AM61" s="682"/>
      <c r="AN61" s="682"/>
      <c r="AO61" s="607"/>
      <c r="AP61" s="3024" t="s">
        <v>28</v>
      </c>
      <c r="AQ61" s="216">
        <v>1</v>
      </c>
      <c r="AR61" s="212"/>
      <c r="AS61" s="212"/>
    </row>
    <row r="62" spans="1:45" s="135" customFormat="1" ht="21" customHeight="1">
      <c r="A62"/>
      <c r="B62" s="3039"/>
      <c r="C62" s="3040"/>
      <c r="D62" s="3041"/>
      <c r="E62" s="3042"/>
      <c r="F62" s="3043"/>
      <c r="G62" s="3044"/>
      <c r="H62" s="3044"/>
      <c r="I62" s="3044"/>
      <c r="J62" s="3045"/>
      <c r="K62" s="3048"/>
      <c r="L62" s="3046"/>
      <c r="M62" s="3023" t="s">
        <v>28</v>
      </c>
      <c r="N62" s="3039"/>
      <c r="O62" s="3040"/>
      <c r="P62" s="3041"/>
      <c r="Q62" s="3042"/>
      <c r="R62" s="3043"/>
      <c r="S62" s="3044"/>
      <c r="T62" s="3044"/>
      <c r="U62" s="3044"/>
      <c r="V62" s="3045"/>
      <c r="W62" s="3048"/>
      <c r="X62" s="3046"/>
      <c r="Y62" s="3023" t="s">
        <v>28</v>
      </c>
      <c r="Z62" s="3039"/>
      <c r="AA62" s="3040"/>
      <c r="AB62" s="3041"/>
      <c r="AC62" s="3042"/>
      <c r="AD62" s="3043"/>
      <c r="AE62" s="3044"/>
      <c r="AF62" s="3044"/>
      <c r="AG62" s="3044"/>
      <c r="AH62" s="3045"/>
      <c r="AI62" s="3048"/>
      <c r="AJ62" s="3046"/>
      <c r="AK62" s="3023" t="s">
        <v>28</v>
      </c>
      <c r="AL62" s="710"/>
      <c r="AM62" s="607"/>
      <c r="AN62" s="607"/>
      <c r="AO62" s="607"/>
      <c r="AP62" s="3024"/>
      <c r="AQ62" s="216">
        <v>1</v>
      </c>
      <c r="AR62" s="212"/>
      <c r="AS62" s="212"/>
    </row>
    <row r="63" spans="1:45" s="135" customFormat="1" ht="21" customHeight="1">
      <c r="A63"/>
      <c r="B63" s="3039"/>
      <c r="C63" s="3040"/>
      <c r="D63" s="3041"/>
      <c r="E63" s="3042"/>
      <c r="F63" s="3043"/>
      <c r="G63" s="3044"/>
      <c r="H63" s="3044"/>
      <c r="I63" s="3044"/>
      <c r="J63" s="3045"/>
      <c r="K63" s="3048"/>
      <c r="L63" s="3046"/>
      <c r="M63" s="3023" t="s">
        <v>28</v>
      </c>
      <c r="N63" s="3039"/>
      <c r="O63" s="3040"/>
      <c r="P63" s="3041"/>
      <c r="Q63" s="3042"/>
      <c r="R63" s="3043"/>
      <c r="S63" s="3044"/>
      <c r="T63" s="3044"/>
      <c r="U63" s="3044"/>
      <c r="V63" s="3045"/>
      <c r="W63" s="3048"/>
      <c r="X63" s="3046"/>
      <c r="Y63" s="3023" t="s">
        <v>28</v>
      </c>
      <c r="Z63" s="3039"/>
      <c r="AA63" s="3040"/>
      <c r="AB63" s="3041"/>
      <c r="AC63" s="3042"/>
      <c r="AD63" s="3043"/>
      <c r="AE63" s="3044"/>
      <c r="AF63" s="3044"/>
      <c r="AG63" s="3044"/>
      <c r="AH63" s="3045"/>
      <c r="AI63" s="3048"/>
      <c r="AJ63" s="3046"/>
      <c r="AK63" s="3023" t="s">
        <v>28</v>
      </c>
      <c r="AL63" s="623" t="s">
        <v>314</v>
      </c>
      <c r="AM63" s="682"/>
      <c r="AN63" s="682"/>
      <c r="AO63" s="607"/>
      <c r="AP63" s="3024"/>
      <c r="AQ63" s="216">
        <v>1</v>
      </c>
      <c r="AR63" s="212"/>
      <c r="AS63" s="212"/>
    </row>
    <row r="64" spans="1:45" s="135" customFormat="1" ht="21" customHeight="1">
      <c r="A64"/>
      <c r="B64" s="3039"/>
      <c r="C64" s="3040"/>
      <c r="D64" s="3041"/>
      <c r="E64" s="3042"/>
      <c r="F64" s="3043"/>
      <c r="G64" s="3044"/>
      <c r="H64" s="3044"/>
      <c r="I64" s="3044"/>
      <c r="J64" s="3045"/>
      <c r="K64" s="3048"/>
      <c r="L64" s="3046"/>
      <c r="M64" s="3023" t="s">
        <v>28</v>
      </c>
      <c r="N64" s="3039"/>
      <c r="O64" s="3040"/>
      <c r="P64" s="3041"/>
      <c r="Q64" s="3042"/>
      <c r="R64" s="3043"/>
      <c r="S64" s="3044"/>
      <c r="T64" s="3044"/>
      <c r="U64" s="3044"/>
      <c r="V64" s="3045"/>
      <c r="W64" s="3048"/>
      <c r="X64" s="3046"/>
      <c r="Y64" s="3023" t="s">
        <v>28</v>
      </c>
      <c r="Z64" s="3039"/>
      <c r="AA64" s="3040"/>
      <c r="AB64" s="3041"/>
      <c r="AC64" s="3042"/>
      <c r="AD64" s="3043"/>
      <c r="AE64" s="3044"/>
      <c r="AF64" s="3044"/>
      <c r="AG64" s="3044"/>
      <c r="AH64" s="3045"/>
      <c r="AI64" s="3048"/>
      <c r="AJ64" s="3046"/>
      <c r="AK64" s="3023" t="s">
        <v>28</v>
      </c>
      <c r="AL64" s="624" t="s">
        <v>319</v>
      </c>
      <c r="AM64" s="682"/>
      <c r="AN64" s="682"/>
      <c r="AO64" s="607"/>
      <c r="AP64" s="3024" t="s">
        <v>28</v>
      </c>
      <c r="AQ64" s="216">
        <v>1</v>
      </c>
      <c r="AR64" s="212"/>
      <c r="AS64" s="212"/>
    </row>
    <row r="65" spans="1:45" s="135" customFormat="1" ht="21" customHeight="1">
      <c r="A65"/>
      <c r="B65" s="3039"/>
      <c r="C65" s="3040"/>
      <c r="D65" s="3041"/>
      <c r="E65" s="3042"/>
      <c r="F65" s="3043"/>
      <c r="G65" s="3044"/>
      <c r="H65" s="3044"/>
      <c r="I65" s="3044"/>
      <c r="J65" s="3045"/>
      <c r="K65" s="3048"/>
      <c r="L65" s="3046"/>
      <c r="M65" s="3023" t="s">
        <v>28</v>
      </c>
      <c r="N65" s="3039"/>
      <c r="O65" s="3040"/>
      <c r="P65" s="3041"/>
      <c r="Q65" s="3042"/>
      <c r="R65" s="3043"/>
      <c r="S65" s="3044"/>
      <c r="T65" s="3044"/>
      <c r="U65" s="3044"/>
      <c r="V65" s="3045"/>
      <c r="W65" s="3048"/>
      <c r="X65" s="3046"/>
      <c r="Y65" s="3023" t="s">
        <v>28</v>
      </c>
      <c r="Z65" s="3039"/>
      <c r="AA65" s="3040"/>
      <c r="AB65" s="3041"/>
      <c r="AC65" s="3042"/>
      <c r="AD65" s="3043"/>
      <c r="AE65" s="3044"/>
      <c r="AF65" s="3044"/>
      <c r="AG65" s="3044"/>
      <c r="AH65" s="3045"/>
      <c r="AI65" s="3048"/>
      <c r="AJ65" s="3046"/>
      <c r="AK65" s="3023" t="s">
        <v>28</v>
      </c>
      <c r="AL65" s="710"/>
      <c r="AM65" s="607"/>
      <c r="AN65" s="607"/>
      <c r="AO65" s="607"/>
      <c r="AP65" s="3024"/>
      <c r="AQ65" s="216">
        <v>1</v>
      </c>
      <c r="AR65" s="212"/>
      <c r="AS65" s="212"/>
    </row>
    <row r="66" spans="1:45" s="135" customFormat="1" ht="21" customHeight="1">
      <c r="A66"/>
      <c r="B66" s="3039"/>
      <c r="C66" s="3040"/>
      <c r="D66" s="3047"/>
      <c r="E66" s="3047"/>
      <c r="F66" s="3041"/>
      <c r="G66" s="3044"/>
      <c r="H66" s="3044"/>
      <c r="I66" s="3044"/>
      <c r="J66" s="3045"/>
      <c r="K66" s="3048"/>
      <c r="L66" s="3049"/>
      <c r="M66" s="3023" t="s">
        <v>28</v>
      </c>
      <c r="N66" s="3039"/>
      <c r="O66" s="3040"/>
      <c r="P66" s="3047"/>
      <c r="Q66" s="3047"/>
      <c r="R66" s="3041"/>
      <c r="S66" s="3044"/>
      <c r="T66" s="3044"/>
      <c r="U66" s="3044"/>
      <c r="V66" s="3045"/>
      <c r="W66" s="3048"/>
      <c r="X66" s="3049"/>
      <c r="Y66" s="3023" t="s">
        <v>28</v>
      </c>
      <c r="Z66" s="3039"/>
      <c r="AA66" s="3040"/>
      <c r="AB66" s="3047"/>
      <c r="AC66" s="3047"/>
      <c r="AD66" s="3041"/>
      <c r="AE66" s="3044"/>
      <c r="AF66" s="3044"/>
      <c r="AG66" s="3044"/>
      <c r="AH66" s="3045"/>
      <c r="AI66" s="3048"/>
      <c r="AJ66" s="3049"/>
      <c r="AK66" s="3023" t="s">
        <v>28</v>
      </c>
      <c r="AL66" s="623" t="s">
        <v>340</v>
      </c>
      <c r="AM66" s="611"/>
      <c r="AN66" s="611"/>
      <c r="AO66" s="607"/>
      <c r="AP66" s="3024"/>
      <c r="AQ66" s="216">
        <v>1</v>
      </c>
      <c r="AR66" s="212"/>
      <c r="AS66" s="212"/>
    </row>
    <row r="67" spans="1:45" s="135" customFormat="1" ht="21" customHeight="1">
      <c r="A67"/>
      <c r="B67" s="3039"/>
      <c r="C67" s="3040"/>
      <c r="D67" s="3041"/>
      <c r="E67" s="3042"/>
      <c r="F67" s="3043"/>
      <c r="G67" s="3044"/>
      <c r="H67" s="3044"/>
      <c r="I67" s="3044"/>
      <c r="J67" s="3045"/>
      <c r="K67" s="3048"/>
      <c r="L67" s="3046"/>
      <c r="M67" s="3023" t="s">
        <v>28</v>
      </c>
      <c r="N67" s="3039"/>
      <c r="O67" s="3040"/>
      <c r="P67" s="3041"/>
      <c r="Q67" s="3042"/>
      <c r="R67" s="3043"/>
      <c r="S67" s="3044"/>
      <c r="T67" s="3044"/>
      <c r="U67" s="3044"/>
      <c r="V67" s="3045"/>
      <c r="W67" s="3048"/>
      <c r="X67" s="3046"/>
      <c r="Y67" s="3023" t="s">
        <v>28</v>
      </c>
      <c r="Z67" s="3039"/>
      <c r="AA67" s="3040"/>
      <c r="AB67" s="3041"/>
      <c r="AC67" s="3042"/>
      <c r="AD67" s="3043"/>
      <c r="AE67" s="3044"/>
      <c r="AF67" s="3044"/>
      <c r="AG67" s="3044"/>
      <c r="AH67" s="3045"/>
      <c r="AI67" s="3048"/>
      <c r="AJ67" s="3046"/>
      <c r="AK67" s="3023" t="s">
        <v>28</v>
      </c>
      <c r="AL67" s="624" t="s">
        <v>345</v>
      </c>
      <c r="AM67" s="611"/>
      <c r="AN67" s="611"/>
      <c r="AO67" s="607"/>
      <c r="AP67" s="3024" t="s">
        <v>28</v>
      </c>
      <c r="AQ67" s="216">
        <v>1</v>
      </c>
      <c r="AR67" s="212"/>
      <c r="AS67" s="212"/>
    </row>
    <row r="68" spans="1:45" s="135" customFormat="1" ht="21" customHeight="1">
      <c r="A68"/>
      <c r="B68" s="3039"/>
      <c r="C68" s="3040"/>
      <c r="D68" s="3047"/>
      <c r="E68" s="3047"/>
      <c r="F68" s="3041"/>
      <c r="G68" s="3044"/>
      <c r="H68" s="3044"/>
      <c r="I68" s="3044"/>
      <c r="J68" s="3045"/>
      <c r="K68" s="3048"/>
      <c r="L68" s="3049"/>
      <c r="M68" s="3023" t="s">
        <v>28</v>
      </c>
      <c r="N68" s="3039"/>
      <c r="O68" s="3040"/>
      <c r="P68" s="3047"/>
      <c r="Q68" s="3047"/>
      <c r="R68" s="3041"/>
      <c r="S68" s="3044"/>
      <c r="T68" s="3044"/>
      <c r="U68" s="3044"/>
      <c r="V68" s="3045"/>
      <c r="W68" s="3048"/>
      <c r="X68" s="3049"/>
      <c r="Y68" s="3023" t="s">
        <v>28</v>
      </c>
      <c r="Z68" s="3039"/>
      <c r="AA68" s="3040"/>
      <c r="AB68" s="3047"/>
      <c r="AC68" s="3047"/>
      <c r="AD68" s="3041"/>
      <c r="AE68" s="3044"/>
      <c r="AF68" s="3044"/>
      <c r="AG68" s="3044"/>
      <c r="AH68" s="3045"/>
      <c r="AI68" s="3048"/>
      <c r="AJ68" s="3049"/>
      <c r="AK68" s="3023" t="s">
        <v>28</v>
      </c>
      <c r="AL68" s="710"/>
      <c r="AM68" s="607"/>
      <c r="AN68" s="607"/>
      <c r="AO68" s="607"/>
      <c r="AP68" s="3024"/>
      <c r="AQ68" s="216">
        <v>1</v>
      </c>
      <c r="AR68" s="212"/>
      <c r="AS68" s="212"/>
    </row>
    <row r="69" spans="1:45" s="135" customFormat="1" ht="21" customHeight="1">
      <c r="A69"/>
      <c r="B69" s="3039"/>
      <c r="C69" s="3040"/>
      <c r="D69" s="3041"/>
      <c r="E69" s="3042"/>
      <c r="F69" s="3043"/>
      <c r="G69" s="3044"/>
      <c r="H69" s="3044"/>
      <c r="I69" s="3044"/>
      <c r="J69" s="3045"/>
      <c r="K69" s="3048"/>
      <c r="L69" s="3046"/>
      <c r="M69" s="3023" t="s">
        <v>28</v>
      </c>
      <c r="N69" s="3039"/>
      <c r="O69" s="3040"/>
      <c r="P69" s="3041"/>
      <c r="Q69" s="3042"/>
      <c r="R69" s="3043"/>
      <c r="S69" s="3044"/>
      <c r="T69" s="3044"/>
      <c r="U69" s="3044"/>
      <c r="V69" s="3045"/>
      <c r="W69" s="3048"/>
      <c r="X69" s="3046"/>
      <c r="Y69" s="3023" t="s">
        <v>28</v>
      </c>
      <c r="Z69" s="3039"/>
      <c r="AA69" s="3040"/>
      <c r="AB69" s="3041"/>
      <c r="AC69" s="3042"/>
      <c r="AD69" s="3043"/>
      <c r="AE69" s="3044"/>
      <c r="AF69" s="3044"/>
      <c r="AG69" s="3044"/>
      <c r="AH69" s="3045"/>
      <c r="AI69" s="3048"/>
      <c r="AJ69" s="3046"/>
      <c r="AK69" s="3023" t="s">
        <v>28</v>
      </c>
      <c r="AL69" s="710"/>
      <c r="AM69" s="607"/>
      <c r="AN69" s="607"/>
      <c r="AO69" s="607"/>
      <c r="AP69" s="3024" t="s">
        <v>28</v>
      </c>
      <c r="AQ69" s="216">
        <v>1</v>
      </c>
      <c r="AR69" s="212"/>
      <c r="AS69" s="212"/>
    </row>
    <row r="70" spans="1:45" s="135" customFormat="1" ht="21" customHeight="1">
      <c r="A70"/>
      <c r="B70" s="3039"/>
      <c r="C70" s="3040"/>
      <c r="D70" s="3047"/>
      <c r="E70" s="3047"/>
      <c r="F70" s="3041"/>
      <c r="G70" s="3044"/>
      <c r="H70" s="3044"/>
      <c r="I70" s="3044"/>
      <c r="J70" s="3045"/>
      <c r="K70" s="3048"/>
      <c r="L70" s="3049"/>
      <c r="M70" s="3023" t="s">
        <v>28</v>
      </c>
      <c r="N70" s="3039"/>
      <c r="O70" s="3040"/>
      <c r="P70" s="3047"/>
      <c r="Q70" s="3047"/>
      <c r="R70" s="3041"/>
      <c r="S70" s="3044"/>
      <c r="T70" s="3044"/>
      <c r="U70" s="3044"/>
      <c r="V70" s="3045"/>
      <c r="W70" s="3048"/>
      <c r="X70" s="3049"/>
      <c r="Y70" s="3023" t="s">
        <v>28</v>
      </c>
      <c r="Z70" s="3039"/>
      <c r="AA70" s="3040"/>
      <c r="AB70" s="3047"/>
      <c r="AC70" s="3047"/>
      <c r="AD70" s="3041"/>
      <c r="AE70" s="3044"/>
      <c r="AF70" s="3044"/>
      <c r="AG70" s="3044"/>
      <c r="AH70" s="3045"/>
      <c r="AI70" s="3048"/>
      <c r="AJ70" s="3049"/>
      <c r="AK70" s="3023" t="s">
        <v>28</v>
      </c>
      <c r="AL70" s="710"/>
      <c r="AM70" s="607"/>
      <c r="AN70" s="607"/>
      <c r="AO70" s="607"/>
      <c r="AP70" s="3024"/>
      <c r="AQ70" s="216">
        <v>1</v>
      </c>
      <c r="AR70" s="212"/>
      <c r="AS70" s="212"/>
    </row>
    <row r="71" spans="1:45" s="135" customFormat="1" ht="21" customHeight="1">
      <c r="A71"/>
      <c r="B71" s="3039"/>
      <c r="C71" s="3040"/>
      <c r="D71" s="3041"/>
      <c r="E71" s="3042"/>
      <c r="F71" s="3043"/>
      <c r="G71" s="3044"/>
      <c r="H71" s="3044"/>
      <c r="I71" s="3044"/>
      <c r="J71" s="3045"/>
      <c r="K71" s="3048"/>
      <c r="L71" s="3046"/>
      <c r="M71" s="3023" t="s">
        <v>28</v>
      </c>
      <c r="N71" s="3039"/>
      <c r="O71" s="3040"/>
      <c r="P71" s="3041"/>
      <c r="Q71" s="3042"/>
      <c r="R71" s="3043"/>
      <c r="S71" s="3044"/>
      <c r="T71" s="3044"/>
      <c r="U71" s="3044"/>
      <c r="V71" s="3045"/>
      <c r="W71" s="3048"/>
      <c r="X71" s="3046"/>
      <c r="Y71" s="3023" t="s">
        <v>28</v>
      </c>
      <c r="Z71" s="3039"/>
      <c r="AA71" s="3040"/>
      <c r="AB71" s="3041"/>
      <c r="AC71" s="3042"/>
      <c r="AD71" s="3043"/>
      <c r="AE71" s="3044"/>
      <c r="AF71" s="3044"/>
      <c r="AG71" s="3044"/>
      <c r="AH71" s="3045"/>
      <c r="AI71" s="3048"/>
      <c r="AJ71" s="3046"/>
      <c r="AK71" s="3023" t="s">
        <v>28</v>
      </c>
      <c r="AL71" s="710"/>
      <c r="AM71" s="607"/>
      <c r="AN71" s="607"/>
      <c r="AO71" s="607"/>
      <c r="AP71" s="3024"/>
      <c r="AQ71" s="216">
        <v>1</v>
      </c>
      <c r="AR71" s="212"/>
      <c r="AS71" s="212"/>
    </row>
    <row r="72" spans="1:45" s="135" customFormat="1" ht="21" customHeight="1">
      <c r="A72"/>
      <c r="B72" s="3039"/>
      <c r="C72" s="3040"/>
      <c r="D72" s="3047"/>
      <c r="E72" s="3047"/>
      <c r="F72" s="3041"/>
      <c r="G72" s="3044"/>
      <c r="H72" s="3044"/>
      <c r="I72" s="3044"/>
      <c r="J72" s="3045"/>
      <c r="K72" s="3048"/>
      <c r="L72" s="3049"/>
      <c r="M72" s="3023" t="s">
        <v>28</v>
      </c>
      <c r="N72" s="3039"/>
      <c r="O72" s="3040"/>
      <c r="P72" s="3047"/>
      <c r="Q72" s="3047"/>
      <c r="R72" s="3041"/>
      <c r="S72" s="3044"/>
      <c r="T72" s="3044"/>
      <c r="U72" s="3044"/>
      <c r="V72" s="3045"/>
      <c r="W72" s="3048"/>
      <c r="X72" s="3049"/>
      <c r="Y72" s="3023" t="s">
        <v>28</v>
      </c>
      <c r="Z72" s="3039"/>
      <c r="AA72" s="3040"/>
      <c r="AB72" s="3047"/>
      <c r="AC72" s="3047"/>
      <c r="AD72" s="3041"/>
      <c r="AE72" s="3044"/>
      <c r="AF72" s="3044"/>
      <c r="AG72" s="3044"/>
      <c r="AH72" s="3045"/>
      <c r="AI72" s="3048"/>
      <c r="AJ72" s="3049"/>
      <c r="AK72" s="3023" t="s">
        <v>28</v>
      </c>
      <c r="AL72" s="710"/>
      <c r="AM72" s="607"/>
      <c r="AN72" s="607"/>
      <c r="AO72" s="607"/>
      <c r="AP72" s="3024" t="s">
        <v>28</v>
      </c>
      <c r="AQ72" s="216">
        <v>1</v>
      </c>
      <c r="AR72" s="212"/>
      <c r="AS72" s="212"/>
    </row>
    <row r="73" spans="1:45" s="135" customFormat="1" ht="21" customHeight="1">
      <c r="A73"/>
      <c r="B73" s="3039"/>
      <c r="C73" s="3040"/>
      <c r="D73" s="3041"/>
      <c r="E73" s="3042"/>
      <c r="F73" s="3043"/>
      <c r="G73" s="3044"/>
      <c r="H73" s="3044"/>
      <c r="I73" s="3044"/>
      <c r="J73" s="3045"/>
      <c r="K73" s="3048"/>
      <c r="L73" s="3046"/>
      <c r="M73" s="3023" t="s">
        <v>28</v>
      </c>
      <c r="N73" s="3039"/>
      <c r="O73" s="3040"/>
      <c r="P73" s="3041"/>
      <c r="Q73" s="3042"/>
      <c r="R73" s="3043"/>
      <c r="S73" s="3044"/>
      <c r="T73" s="3044"/>
      <c r="U73" s="3044"/>
      <c r="V73" s="3045"/>
      <c r="W73" s="3048"/>
      <c r="X73" s="3046"/>
      <c r="Y73" s="3023" t="s">
        <v>28</v>
      </c>
      <c r="Z73" s="3039"/>
      <c r="AA73" s="3040"/>
      <c r="AB73" s="3041"/>
      <c r="AC73" s="3042"/>
      <c r="AD73" s="3043"/>
      <c r="AE73" s="3044"/>
      <c r="AF73" s="3044"/>
      <c r="AG73" s="3044"/>
      <c r="AH73" s="3045"/>
      <c r="AI73" s="3048"/>
      <c r="AJ73" s="3046"/>
      <c r="AK73" s="3023" t="s">
        <v>28</v>
      </c>
      <c r="AL73" s="710"/>
      <c r="AM73" s="607"/>
      <c r="AN73" s="607"/>
      <c r="AO73" s="607"/>
      <c r="AP73" s="3024"/>
      <c r="AQ73" s="216">
        <v>1</v>
      </c>
      <c r="AR73" s="212"/>
      <c r="AS73" s="212"/>
    </row>
    <row r="74" spans="1:45" s="135" customFormat="1" ht="21" customHeight="1">
      <c r="A74"/>
      <c r="B74" s="3039"/>
      <c r="C74" s="3040"/>
      <c r="D74" s="3047"/>
      <c r="E74" s="3047"/>
      <c r="F74" s="3041"/>
      <c r="G74" s="3044"/>
      <c r="H74" s="3044"/>
      <c r="I74" s="3044"/>
      <c r="J74" s="3045"/>
      <c r="K74" s="3048"/>
      <c r="L74" s="3049"/>
      <c r="M74" s="3023" t="s">
        <v>28</v>
      </c>
      <c r="N74" s="3039"/>
      <c r="O74" s="3040"/>
      <c r="P74" s="3047"/>
      <c r="Q74" s="3047"/>
      <c r="R74" s="3041"/>
      <c r="S74" s="3044"/>
      <c r="T74" s="3044"/>
      <c r="U74" s="3044"/>
      <c r="V74" s="3045"/>
      <c r="W74" s="3048"/>
      <c r="X74" s="3049"/>
      <c r="Y74" s="3023" t="s">
        <v>28</v>
      </c>
      <c r="Z74" s="3039"/>
      <c r="AA74" s="3040"/>
      <c r="AB74" s="3047"/>
      <c r="AC74" s="3047"/>
      <c r="AD74" s="3041"/>
      <c r="AE74" s="3044"/>
      <c r="AF74" s="3044"/>
      <c r="AG74" s="3044"/>
      <c r="AH74" s="3045"/>
      <c r="AI74" s="3048"/>
      <c r="AJ74" s="3049"/>
      <c r="AK74" s="3023" t="s">
        <v>28</v>
      </c>
      <c r="AL74" s="710"/>
      <c r="AM74" s="607"/>
      <c r="AN74" s="607"/>
      <c r="AO74" s="607"/>
      <c r="AP74" s="3024"/>
      <c r="AQ74" s="216">
        <v>1</v>
      </c>
      <c r="AR74" s="212"/>
      <c r="AS74" s="212"/>
    </row>
    <row r="75" spans="1:45" s="135" customFormat="1" ht="21" customHeight="1">
      <c r="A75"/>
      <c r="B75" s="3039"/>
      <c r="C75" s="3040"/>
      <c r="D75" s="3041"/>
      <c r="E75" s="3042"/>
      <c r="F75" s="3043"/>
      <c r="G75" s="3044"/>
      <c r="H75" s="3044"/>
      <c r="I75" s="3044"/>
      <c r="J75" s="3045"/>
      <c r="K75" s="3048"/>
      <c r="L75" s="3046"/>
      <c r="M75" s="3023" t="s">
        <v>28</v>
      </c>
      <c r="N75" s="3039"/>
      <c r="O75" s="3040"/>
      <c r="P75" s="3041"/>
      <c r="Q75" s="3042"/>
      <c r="R75" s="3043"/>
      <c r="S75" s="3043"/>
      <c r="T75" s="3043"/>
      <c r="U75" s="3044"/>
      <c r="V75" s="3045"/>
      <c r="W75" s="3048"/>
      <c r="X75" s="3046"/>
      <c r="Y75" s="3023" t="s">
        <v>28</v>
      </c>
      <c r="Z75" s="3039"/>
      <c r="AA75" s="3040"/>
      <c r="AB75" s="3041"/>
      <c r="AC75" s="3042"/>
      <c r="AD75" s="3043"/>
      <c r="AE75" s="3044"/>
      <c r="AF75" s="3044"/>
      <c r="AG75" s="3044"/>
      <c r="AH75" s="3045"/>
      <c r="AI75" s="3048"/>
      <c r="AJ75" s="3046"/>
      <c r="AK75" s="3023" t="s">
        <v>28</v>
      </c>
      <c r="AL75" s="710"/>
      <c r="AM75" s="607"/>
      <c r="AN75" s="607"/>
      <c r="AO75" s="607"/>
      <c r="AP75" s="3024" t="s">
        <v>28</v>
      </c>
      <c r="AQ75" s="216">
        <v>1</v>
      </c>
      <c r="AR75" s="212"/>
      <c r="AS75" s="212"/>
    </row>
    <row r="76" spans="1:45" s="135" customFormat="1" ht="21" customHeight="1">
      <c r="A76"/>
      <c r="B76" s="3039"/>
      <c r="C76" s="3040"/>
      <c r="D76" s="3047"/>
      <c r="E76" s="3047"/>
      <c r="F76" s="3041"/>
      <c r="G76" s="3044"/>
      <c r="H76" s="3044"/>
      <c r="I76" s="3044"/>
      <c r="J76" s="3045"/>
      <c r="K76" s="3048"/>
      <c r="L76" s="3049"/>
      <c r="M76" s="3023" t="s">
        <v>28</v>
      </c>
      <c r="N76" s="3039"/>
      <c r="O76" s="3040"/>
      <c r="P76" s="3047"/>
      <c r="Q76" s="3047"/>
      <c r="R76" s="3041"/>
      <c r="S76" s="3041"/>
      <c r="T76" s="3041"/>
      <c r="U76" s="3044"/>
      <c r="V76" s="3045"/>
      <c r="W76" s="3048"/>
      <c r="X76" s="3049"/>
      <c r="Y76" s="3023" t="s">
        <v>28</v>
      </c>
      <c r="Z76" s="3039"/>
      <c r="AA76" s="3040"/>
      <c r="AB76" s="3047"/>
      <c r="AC76" s="3047"/>
      <c r="AD76" s="3041"/>
      <c r="AE76" s="3044"/>
      <c r="AF76" s="3044"/>
      <c r="AG76" s="3044"/>
      <c r="AH76" s="3045"/>
      <c r="AI76" s="3048"/>
      <c r="AJ76" s="3049"/>
      <c r="AK76" s="3023" t="s">
        <v>28</v>
      </c>
      <c r="AL76" s="710"/>
      <c r="AM76" s="701" t="s">
        <v>2034</v>
      </c>
      <c r="AN76" s="611"/>
      <c r="AO76" s="607"/>
      <c r="AP76" s="3024"/>
      <c r="AQ76" s="216">
        <v>1</v>
      </c>
      <c r="AR76" s="212"/>
      <c r="AS76" s="212"/>
    </row>
    <row r="77" spans="1:45" s="135" customFormat="1" ht="21" customHeight="1">
      <c r="A77"/>
      <c r="B77" s="3039"/>
      <c r="C77" s="3040"/>
      <c r="D77" s="3041"/>
      <c r="E77" s="3042"/>
      <c r="F77" s="3043"/>
      <c r="G77" s="3044"/>
      <c r="H77" s="3044"/>
      <c r="I77" s="3044"/>
      <c r="J77" s="3045"/>
      <c r="K77" s="3048"/>
      <c r="L77" s="3046"/>
      <c r="M77" s="3023" t="s">
        <v>28</v>
      </c>
      <c r="N77" s="3039"/>
      <c r="O77" s="3040"/>
      <c r="P77" s="3041"/>
      <c r="Q77" s="3042"/>
      <c r="R77" s="3043"/>
      <c r="S77" s="3043"/>
      <c r="T77" s="3043"/>
      <c r="U77" s="3044"/>
      <c r="V77" s="3045"/>
      <c r="W77" s="3048"/>
      <c r="X77" s="3046"/>
      <c r="Y77" s="3023" t="s">
        <v>28</v>
      </c>
      <c r="Z77" s="3039"/>
      <c r="AA77" s="3040"/>
      <c r="AB77" s="3041"/>
      <c r="AC77" s="3042"/>
      <c r="AD77" s="3043"/>
      <c r="AE77" s="3044"/>
      <c r="AF77" s="3044"/>
      <c r="AG77" s="3044"/>
      <c r="AH77" s="3045"/>
      <c r="AI77" s="3048"/>
      <c r="AJ77" s="3046"/>
      <c r="AK77" s="3023" t="s">
        <v>28</v>
      </c>
      <c r="AL77" s="710"/>
      <c r="AM77" s="701" t="s">
        <v>2035</v>
      </c>
      <c r="AN77" s="611"/>
      <c r="AO77" s="607"/>
      <c r="AP77" s="3024"/>
      <c r="AQ77" s="216">
        <v>1</v>
      </c>
      <c r="AR77" s="212"/>
      <c r="AS77" s="212"/>
    </row>
    <row r="78" spans="1:45" s="135" customFormat="1" ht="21" customHeight="1">
      <c r="A78"/>
      <c r="B78" s="3039"/>
      <c r="C78" s="3040"/>
      <c r="D78" s="3047"/>
      <c r="E78" s="3047"/>
      <c r="F78" s="3041"/>
      <c r="G78" s="3044"/>
      <c r="H78" s="3044"/>
      <c r="I78" s="3044"/>
      <c r="J78" s="3045"/>
      <c r="K78" s="3048"/>
      <c r="L78" s="3049"/>
      <c r="M78" s="3023" t="s">
        <v>28</v>
      </c>
      <c r="N78" s="3039"/>
      <c r="O78" s="3040"/>
      <c r="P78" s="3047"/>
      <c r="Q78" s="3047"/>
      <c r="R78" s="3041"/>
      <c r="S78" s="3041"/>
      <c r="T78" s="3041"/>
      <c r="U78" s="3044"/>
      <c r="V78" s="3045"/>
      <c r="W78" s="3048"/>
      <c r="X78" s="3049"/>
      <c r="Y78" s="3023" t="s">
        <v>28</v>
      </c>
      <c r="Z78" s="3039"/>
      <c r="AA78" s="3040"/>
      <c r="AB78" s="3047"/>
      <c r="AC78" s="3047"/>
      <c r="AD78" s="3041"/>
      <c r="AE78" s="3044"/>
      <c r="AF78" s="3044"/>
      <c r="AG78" s="3044"/>
      <c r="AH78" s="3045"/>
      <c r="AI78" s="3048"/>
      <c r="AJ78" s="3049"/>
      <c r="AK78" s="3023" t="s">
        <v>28</v>
      </c>
      <c r="AL78" s="710"/>
      <c r="AM78" s="611"/>
      <c r="AN78" s="611"/>
      <c r="AO78" s="3051" t="s">
        <v>5342</v>
      </c>
      <c r="AP78" s="3024"/>
      <c r="AQ78" s="216">
        <v>1</v>
      </c>
      <c r="AR78" s="212"/>
      <c r="AS78" s="212"/>
    </row>
    <row r="79" spans="1:45" s="135" customFormat="1" ht="21" customHeight="1" thickBot="1">
      <c r="A79"/>
      <c r="B79" s="3039"/>
      <c r="C79" s="3040"/>
      <c r="D79" s="3041"/>
      <c r="E79" s="3042"/>
      <c r="F79" s="3043"/>
      <c r="G79" s="3044"/>
      <c r="H79" s="3044"/>
      <c r="I79" s="3044"/>
      <c r="J79" s="3045"/>
      <c r="K79" s="3048"/>
      <c r="L79" s="3046"/>
      <c r="M79" s="3023" t="s">
        <v>28</v>
      </c>
      <c r="N79" s="3039"/>
      <c r="O79" s="3040"/>
      <c r="P79" s="3041"/>
      <c r="Q79" s="3042"/>
      <c r="R79" s="3043"/>
      <c r="S79" s="3043"/>
      <c r="T79" s="3043"/>
      <c r="U79" s="3044"/>
      <c r="V79" s="3045"/>
      <c r="W79" s="3048"/>
      <c r="X79" s="3046"/>
      <c r="Y79" s="3023" t="s">
        <v>28</v>
      </c>
      <c r="Z79" s="3039"/>
      <c r="AA79" s="3040"/>
      <c r="AB79" s="3041"/>
      <c r="AC79" s="3042"/>
      <c r="AD79" s="3043"/>
      <c r="AE79" s="3044"/>
      <c r="AF79" s="3044"/>
      <c r="AG79" s="3044"/>
      <c r="AH79" s="3045"/>
      <c r="AI79" s="3048"/>
      <c r="AJ79" s="3046"/>
      <c r="AK79" s="3023" t="s">
        <v>28</v>
      </c>
      <c r="AL79" s="625">
        <v>11</v>
      </c>
      <c r="AM79" s="625">
        <v>11</v>
      </c>
      <c r="AN79" s="625">
        <v>11</v>
      </c>
      <c r="AO79" s="625">
        <v>11</v>
      </c>
      <c r="AP79" s="3024"/>
      <c r="AQ79" s="216">
        <v>1</v>
      </c>
      <c r="AR79" s="212"/>
      <c r="AS79" s="212"/>
    </row>
    <row r="80" spans="1:45" s="135" customFormat="1" ht="21" customHeight="1">
      <c r="A80"/>
      <c r="B80" s="3039"/>
      <c r="C80" s="3040"/>
      <c r="D80" s="3047"/>
      <c r="E80" s="3047"/>
      <c r="F80" s="3041"/>
      <c r="G80" s="3044"/>
      <c r="H80" s="3044"/>
      <c r="I80" s="3044"/>
      <c r="J80" s="3045"/>
      <c r="K80" s="3048"/>
      <c r="L80" s="3049"/>
      <c r="M80" s="3023" t="s">
        <v>28</v>
      </c>
      <c r="N80" s="3039"/>
      <c r="O80" s="3040"/>
      <c r="P80" s="3047"/>
      <c r="Q80" s="3047"/>
      <c r="R80" s="3041"/>
      <c r="S80" s="3041"/>
      <c r="T80" s="3041"/>
      <c r="U80" s="3044"/>
      <c r="V80" s="3045"/>
      <c r="W80" s="3048"/>
      <c r="X80" s="3049"/>
      <c r="Y80" s="3023" t="s">
        <v>28</v>
      </c>
      <c r="Z80" s="3039"/>
      <c r="AA80" s="3040"/>
      <c r="AB80" s="3047"/>
      <c r="AC80" s="3047"/>
      <c r="AD80" s="3041"/>
      <c r="AE80" s="3044"/>
      <c r="AF80" s="3044"/>
      <c r="AG80" s="3044"/>
      <c r="AH80" s="3045"/>
      <c r="AI80" s="3048"/>
      <c r="AJ80" s="3049"/>
      <c r="AK80" s="3023" t="s">
        <v>28</v>
      </c>
      <c r="AL80" s="4">
        <f ca="1">CELL("largeur",AL80)</f>
        <v>11</v>
      </c>
      <c r="AM80" s="4">
        <f ca="1">CELL("largeur",AM80)</f>
        <v>11</v>
      </c>
      <c r="AN80" s="4">
        <f ca="1">CELL("largeur",AN80)</f>
        <v>11</v>
      </c>
      <c r="AO80" s="4">
        <f ca="1">CELL("largeur",AO80)</f>
        <v>11</v>
      </c>
      <c r="AP80" s="3024"/>
      <c r="AQ80" s="216">
        <v>1</v>
      </c>
      <c r="AR80" s="212"/>
      <c r="AS80" s="212"/>
    </row>
    <row r="81" spans="1:45" s="135" customFormat="1" ht="21" customHeight="1">
      <c r="A81"/>
      <c r="B81" s="3039"/>
      <c r="C81" s="3040"/>
      <c r="D81" s="3041"/>
      <c r="E81" s="3042"/>
      <c r="F81" s="3043"/>
      <c r="G81" s="3044"/>
      <c r="H81" s="3044"/>
      <c r="I81" s="3044"/>
      <c r="J81" s="3045"/>
      <c r="K81" s="3048"/>
      <c r="L81" s="3046"/>
      <c r="M81" s="3023" t="s">
        <v>28</v>
      </c>
      <c r="N81" s="3039"/>
      <c r="O81" s="3040"/>
      <c r="P81" s="3041"/>
      <c r="Q81" s="3042"/>
      <c r="R81" s="3043"/>
      <c r="S81" s="3043"/>
      <c r="T81" s="3043"/>
      <c r="U81" s="3044"/>
      <c r="V81" s="3045"/>
      <c r="W81" s="3048"/>
      <c r="X81" s="3046"/>
      <c r="Y81" s="3023" t="s">
        <v>28</v>
      </c>
      <c r="Z81" s="3039"/>
      <c r="AA81" s="3040"/>
      <c r="AB81" s="3041"/>
      <c r="AC81" s="3042"/>
      <c r="AD81" s="3043"/>
      <c r="AE81" s="3044"/>
      <c r="AF81" s="3044"/>
      <c r="AG81" s="3044"/>
      <c r="AH81" s="3045"/>
      <c r="AI81" s="3048"/>
      <c r="AJ81" s="3046"/>
      <c r="AK81" s="3023" t="s">
        <v>28</v>
      </c>
      <c r="AL81" s="641"/>
      <c r="AM81" s="641"/>
      <c r="AN81" s="641"/>
      <c r="AO81" s="641"/>
      <c r="AP81" s="3024"/>
      <c r="AQ81" s="216">
        <v>1</v>
      </c>
      <c r="AR81" s="212"/>
      <c r="AS81" s="212"/>
    </row>
    <row r="82" spans="1:45" s="135" customFormat="1" ht="21" customHeight="1">
      <c r="A82"/>
      <c r="B82" s="3039"/>
      <c r="C82" s="3040"/>
      <c r="D82" s="3047"/>
      <c r="E82" s="3047"/>
      <c r="F82" s="3041"/>
      <c r="G82" s="3044"/>
      <c r="H82" s="3044"/>
      <c r="I82" s="3044"/>
      <c r="J82" s="3045"/>
      <c r="K82" s="3048"/>
      <c r="L82" s="3049"/>
      <c r="M82" s="3023" t="s">
        <v>28</v>
      </c>
      <c r="N82" s="3039"/>
      <c r="O82" s="3040"/>
      <c r="P82" s="3047"/>
      <c r="Q82" s="3047"/>
      <c r="R82" s="3041"/>
      <c r="S82" s="3041"/>
      <c r="T82" s="3041"/>
      <c r="U82" s="3044"/>
      <c r="V82" s="3045"/>
      <c r="W82" s="3048"/>
      <c r="X82" s="3049"/>
      <c r="Y82" s="3023" t="s">
        <v>28</v>
      </c>
      <c r="Z82" s="3039"/>
      <c r="AA82" s="3040"/>
      <c r="AB82" s="3047"/>
      <c r="AC82" s="3047"/>
      <c r="AD82" s="3041"/>
      <c r="AE82" s="3044"/>
      <c r="AF82" s="3044"/>
      <c r="AG82" s="3044"/>
      <c r="AH82" s="3045"/>
      <c r="AI82" s="3048"/>
      <c r="AJ82" s="3049"/>
      <c r="AK82" s="3023" t="s">
        <v>28</v>
      </c>
      <c r="AL82" s="641"/>
      <c r="AM82" s="641"/>
      <c r="AN82" s="641"/>
      <c r="AO82" s="641"/>
      <c r="AP82" s="3024"/>
      <c r="AQ82" s="216">
        <v>1</v>
      </c>
      <c r="AR82" s="212"/>
      <c r="AS82" s="212"/>
    </row>
    <row r="83" spans="1:45" s="135" customFormat="1" ht="21" customHeight="1">
      <c r="A83"/>
      <c r="B83" s="3039"/>
      <c r="C83" s="3040"/>
      <c r="D83" s="3041"/>
      <c r="E83" s="3042"/>
      <c r="F83" s="3043"/>
      <c r="G83" s="3044"/>
      <c r="H83" s="3044"/>
      <c r="I83" s="3044"/>
      <c r="J83" s="3045"/>
      <c r="K83" s="3048"/>
      <c r="L83" s="3046"/>
      <c r="M83" s="3023" t="s">
        <v>28</v>
      </c>
      <c r="N83" s="3039"/>
      <c r="O83" s="3040"/>
      <c r="P83" s="3041"/>
      <c r="Q83" s="3042"/>
      <c r="R83" s="3043"/>
      <c r="S83" s="3043"/>
      <c r="T83" s="3043"/>
      <c r="U83" s="3044"/>
      <c r="V83" s="3045"/>
      <c r="W83" s="3048"/>
      <c r="X83" s="3046"/>
      <c r="Y83" s="3023" t="s">
        <v>28</v>
      </c>
      <c r="Z83" s="3039"/>
      <c r="AA83" s="3040"/>
      <c r="AB83" s="3041"/>
      <c r="AC83" s="3042"/>
      <c r="AD83" s="3043"/>
      <c r="AE83" s="3044"/>
      <c r="AF83" s="3044"/>
      <c r="AG83" s="3044"/>
      <c r="AH83" s="3045"/>
      <c r="AI83" s="3048"/>
      <c r="AJ83" s="3046"/>
      <c r="AK83" s="3023" t="s">
        <v>28</v>
      </c>
      <c r="AL83" s="641"/>
      <c r="AM83" s="641"/>
      <c r="AN83" s="641"/>
      <c r="AO83" s="641"/>
      <c r="AP83" s="3024"/>
      <c r="AQ83" s="216">
        <v>1</v>
      </c>
      <c r="AR83" s="212"/>
      <c r="AS83" s="212"/>
    </row>
    <row r="84" spans="1:45" s="135" customFormat="1" ht="21" customHeight="1">
      <c r="A84"/>
      <c r="B84" s="3039"/>
      <c r="C84" s="3040"/>
      <c r="D84" s="3047"/>
      <c r="E84" s="3047"/>
      <c r="F84" s="3041"/>
      <c r="G84" s="3044"/>
      <c r="H84" s="3044"/>
      <c r="I84" s="3044"/>
      <c r="J84" s="3045"/>
      <c r="K84" s="3048"/>
      <c r="L84" s="3049"/>
      <c r="M84" s="3023" t="s">
        <v>28</v>
      </c>
      <c r="N84" s="3039"/>
      <c r="O84" s="3040"/>
      <c r="P84" s="3047"/>
      <c r="Q84" s="3047"/>
      <c r="R84" s="3041"/>
      <c r="S84" s="3041"/>
      <c r="T84" s="3041"/>
      <c r="U84" s="3044"/>
      <c r="V84" s="3045"/>
      <c r="W84" s="3048"/>
      <c r="X84" s="3049"/>
      <c r="Y84" s="3023" t="s">
        <v>28</v>
      </c>
      <c r="Z84" s="3039"/>
      <c r="AA84" s="3040"/>
      <c r="AB84" s="3047"/>
      <c r="AC84" s="3047"/>
      <c r="AD84" s="3041"/>
      <c r="AE84" s="3044"/>
      <c r="AF84" s="3044"/>
      <c r="AG84" s="3044"/>
      <c r="AH84" s="3045"/>
      <c r="AI84" s="3048"/>
      <c r="AJ84" s="3049"/>
      <c r="AK84" s="3023" t="s">
        <v>28</v>
      </c>
      <c r="AL84" s="641"/>
      <c r="AM84" s="641"/>
      <c r="AN84" s="641"/>
      <c r="AO84" s="641"/>
      <c r="AP84" s="3024"/>
      <c r="AQ84" s="216">
        <v>1</v>
      </c>
      <c r="AR84" s="212"/>
      <c r="AS84" s="212"/>
    </row>
    <row r="85" spans="1:45" s="135" customFormat="1" ht="21" customHeight="1">
      <c r="A85"/>
      <c r="B85" s="3039"/>
      <c r="C85" s="3040"/>
      <c r="D85" s="3041"/>
      <c r="E85" s="3042"/>
      <c r="F85" s="3043"/>
      <c r="G85" s="3044"/>
      <c r="H85" s="3044"/>
      <c r="I85" s="3044"/>
      <c r="J85" s="3045"/>
      <c r="K85" s="3048"/>
      <c r="L85" s="3046"/>
      <c r="M85" s="3023" t="s">
        <v>28</v>
      </c>
      <c r="N85" s="3039"/>
      <c r="O85" s="3040"/>
      <c r="P85" s="3041"/>
      <c r="Q85" s="3042"/>
      <c r="R85" s="3043"/>
      <c r="S85" s="3043"/>
      <c r="T85" s="3043"/>
      <c r="U85" s="3044"/>
      <c r="V85" s="3045"/>
      <c r="W85" s="3048"/>
      <c r="X85" s="3046"/>
      <c r="Y85" s="3023" t="s">
        <v>28</v>
      </c>
      <c r="Z85" s="3039"/>
      <c r="AA85" s="3040"/>
      <c r="AB85" s="3041"/>
      <c r="AC85" s="3042"/>
      <c r="AD85" s="3043"/>
      <c r="AE85" s="3044"/>
      <c r="AF85" s="3044"/>
      <c r="AG85" s="3044"/>
      <c r="AH85" s="3045"/>
      <c r="AI85" s="3048"/>
      <c r="AJ85" s="3046"/>
      <c r="AK85" s="3023" t="s">
        <v>28</v>
      </c>
      <c r="AL85" s="641"/>
      <c r="AM85" s="641"/>
      <c r="AN85" s="641"/>
      <c r="AO85" s="641"/>
      <c r="AP85" s="3024"/>
      <c r="AQ85" s="216">
        <v>1</v>
      </c>
      <c r="AR85" s="212"/>
      <c r="AS85" s="212"/>
    </row>
    <row r="86" spans="1:45" s="135" customFormat="1" ht="21" customHeight="1">
      <c r="A86"/>
      <c r="B86" s="3039"/>
      <c r="C86" s="3040"/>
      <c r="D86" s="3047"/>
      <c r="E86" s="3047"/>
      <c r="F86" s="3041"/>
      <c r="G86" s="3044"/>
      <c r="H86" s="3044"/>
      <c r="I86" s="3044"/>
      <c r="J86" s="3045"/>
      <c r="K86" s="3048"/>
      <c r="L86" s="3049"/>
      <c r="M86" s="3023" t="s">
        <v>28</v>
      </c>
      <c r="N86" s="3039"/>
      <c r="O86" s="3040"/>
      <c r="P86" s="3047"/>
      <c r="Q86" s="3047"/>
      <c r="R86" s="3041"/>
      <c r="S86" s="3041"/>
      <c r="T86" s="3041"/>
      <c r="U86" s="3044"/>
      <c r="V86" s="3045"/>
      <c r="W86" s="3048"/>
      <c r="X86" s="3049"/>
      <c r="Y86" s="3023" t="s">
        <v>28</v>
      </c>
      <c r="Z86" s="3039"/>
      <c r="AA86" s="3040"/>
      <c r="AB86" s="3047"/>
      <c r="AC86" s="3047"/>
      <c r="AD86" s="3041"/>
      <c r="AE86" s="3044"/>
      <c r="AF86" s="3044"/>
      <c r="AG86" s="3044"/>
      <c r="AH86" s="3045"/>
      <c r="AI86" s="3048"/>
      <c r="AJ86" s="3049"/>
      <c r="AK86" s="3023" t="s">
        <v>28</v>
      </c>
      <c r="AL86" s="641"/>
      <c r="AM86" s="641"/>
      <c r="AN86" s="641"/>
      <c r="AO86" s="641"/>
      <c r="AP86" s="3024"/>
      <c r="AQ86" s="216">
        <v>1</v>
      </c>
      <c r="AR86" s="212"/>
      <c r="AS86" s="212"/>
    </row>
    <row r="87" spans="1:45" s="135" customFormat="1" ht="21" customHeight="1">
      <c r="A87"/>
      <c r="B87" s="3039"/>
      <c r="C87" s="3040"/>
      <c r="D87" s="3041"/>
      <c r="E87" s="3042"/>
      <c r="F87" s="3043"/>
      <c r="G87" s="3044"/>
      <c r="H87" s="3044"/>
      <c r="I87" s="3044"/>
      <c r="J87" s="3045"/>
      <c r="K87" s="3048"/>
      <c r="L87" s="3046"/>
      <c r="M87" s="3023" t="s">
        <v>28</v>
      </c>
      <c r="N87" s="3039"/>
      <c r="O87" s="3040"/>
      <c r="P87" s="3041"/>
      <c r="Q87" s="3042"/>
      <c r="R87" s="3043"/>
      <c r="S87" s="3043"/>
      <c r="T87" s="3043"/>
      <c r="U87" s="3044"/>
      <c r="V87" s="3045"/>
      <c r="W87" s="3048"/>
      <c r="X87" s="3046"/>
      <c r="Y87" s="3023" t="s">
        <v>28</v>
      </c>
      <c r="Z87" s="3039"/>
      <c r="AA87" s="3040"/>
      <c r="AB87" s="3041"/>
      <c r="AC87" s="3042"/>
      <c r="AD87" s="3043"/>
      <c r="AE87" s="3044"/>
      <c r="AF87" s="3044"/>
      <c r="AG87" s="3044"/>
      <c r="AH87" s="3045"/>
      <c r="AI87" s="3048"/>
      <c r="AJ87" s="3046"/>
      <c r="AK87" s="3023" t="s">
        <v>28</v>
      </c>
      <c r="AL87" s="641"/>
      <c r="AM87" s="641"/>
      <c r="AN87" s="641"/>
      <c r="AO87" s="641"/>
      <c r="AP87" s="3024"/>
      <c r="AQ87" s="216">
        <v>1</v>
      </c>
      <c r="AR87" s="212"/>
      <c r="AS87" s="212"/>
    </row>
    <row r="88" spans="1:45" s="135" customFormat="1" ht="21" customHeight="1">
      <c r="A88"/>
      <c r="B88" s="3039"/>
      <c r="C88" s="3040"/>
      <c r="D88" s="3047"/>
      <c r="E88" s="3047"/>
      <c r="F88" s="3041"/>
      <c r="G88" s="3044"/>
      <c r="H88" s="3044"/>
      <c r="I88" s="3044"/>
      <c r="J88" s="3045"/>
      <c r="K88" s="3048"/>
      <c r="L88" s="3049"/>
      <c r="M88" s="3023" t="s">
        <v>28</v>
      </c>
      <c r="N88" s="3039"/>
      <c r="O88" s="3040"/>
      <c r="P88" s="3047"/>
      <c r="Q88" s="3047"/>
      <c r="R88" s="3041"/>
      <c r="S88" s="3041"/>
      <c r="T88" s="3041"/>
      <c r="U88" s="3044"/>
      <c r="V88" s="3045"/>
      <c r="W88" s="3048"/>
      <c r="X88" s="3049"/>
      <c r="Y88" s="3023" t="s">
        <v>28</v>
      </c>
      <c r="Z88" s="3039"/>
      <c r="AA88" s="3040"/>
      <c r="AB88" s="3047"/>
      <c r="AC88" s="3047"/>
      <c r="AD88" s="3041"/>
      <c r="AE88" s="3044"/>
      <c r="AF88" s="3044"/>
      <c r="AG88" s="3044"/>
      <c r="AH88" s="3045"/>
      <c r="AI88" s="3048"/>
      <c r="AJ88" s="3049"/>
      <c r="AK88" s="3023" t="s">
        <v>28</v>
      </c>
      <c r="AL88" s="641"/>
      <c r="AM88" s="641"/>
      <c r="AN88" s="641"/>
      <c r="AO88" s="641"/>
      <c r="AP88" s="3024"/>
      <c r="AQ88" s="216">
        <v>1</v>
      </c>
      <c r="AR88" s="212"/>
      <c r="AS88" s="212"/>
    </row>
    <row r="89" spans="1:45" s="135" customFormat="1" ht="21" customHeight="1">
      <c r="A89"/>
      <c r="B89" s="3039"/>
      <c r="C89" s="3040"/>
      <c r="D89" s="3041"/>
      <c r="E89" s="3042"/>
      <c r="F89" s="3043"/>
      <c r="G89" s="3044"/>
      <c r="H89" s="3044"/>
      <c r="I89" s="3044"/>
      <c r="J89" s="3045"/>
      <c r="K89" s="3048"/>
      <c r="L89" s="3046"/>
      <c r="M89" s="3023" t="s">
        <v>28</v>
      </c>
      <c r="N89" s="3039"/>
      <c r="O89" s="3040"/>
      <c r="P89" s="3041"/>
      <c r="Q89" s="3042"/>
      <c r="R89" s="3043"/>
      <c r="S89" s="3043"/>
      <c r="T89" s="3043"/>
      <c r="U89" s="3044"/>
      <c r="V89" s="3045"/>
      <c r="W89" s="3048"/>
      <c r="X89" s="3046"/>
      <c r="Y89" s="3023" t="s">
        <v>28</v>
      </c>
      <c r="Z89" s="3039"/>
      <c r="AA89" s="3040"/>
      <c r="AB89" s="3041"/>
      <c r="AC89" s="3042"/>
      <c r="AD89" s="3043"/>
      <c r="AE89" s="3044"/>
      <c r="AF89" s="3044"/>
      <c r="AG89" s="3044"/>
      <c r="AH89" s="3045"/>
      <c r="AI89" s="3048"/>
      <c r="AJ89" s="3046"/>
      <c r="AK89" s="3023" t="s">
        <v>28</v>
      </c>
      <c r="AL89" s="641"/>
      <c r="AM89" s="641"/>
      <c r="AN89" s="641"/>
      <c r="AO89" s="641"/>
      <c r="AP89" s="3024"/>
      <c r="AQ89" s="216">
        <v>1</v>
      </c>
      <c r="AR89" s="212"/>
      <c r="AS89" s="212"/>
    </row>
    <row r="90" spans="1:45" s="135" customFormat="1" ht="21" customHeight="1">
      <c r="A90"/>
      <c r="B90" s="3039"/>
      <c r="C90" s="3040"/>
      <c r="D90" s="3047"/>
      <c r="E90" s="3047"/>
      <c r="F90" s="3041"/>
      <c r="G90" s="3044"/>
      <c r="H90" s="3044"/>
      <c r="I90" s="3044"/>
      <c r="J90" s="3045"/>
      <c r="K90" s="3048"/>
      <c r="L90" s="3049"/>
      <c r="M90" s="3023" t="s">
        <v>28</v>
      </c>
      <c r="N90" s="3039"/>
      <c r="O90" s="3040"/>
      <c r="P90" s="3047"/>
      <c r="Q90" s="3047"/>
      <c r="R90" s="3041"/>
      <c r="S90" s="3041"/>
      <c r="T90" s="3041"/>
      <c r="U90" s="3044"/>
      <c r="V90" s="3045"/>
      <c r="W90" s="3048"/>
      <c r="X90" s="3049"/>
      <c r="Y90" s="3023" t="s">
        <v>28</v>
      </c>
      <c r="Z90" s="3039"/>
      <c r="AA90" s="3040"/>
      <c r="AB90" s="3047"/>
      <c r="AC90" s="3047"/>
      <c r="AD90" s="3041"/>
      <c r="AE90" s="3044"/>
      <c r="AF90" s="3044"/>
      <c r="AG90" s="3044"/>
      <c r="AH90" s="3045"/>
      <c r="AI90" s="3048"/>
      <c r="AJ90" s="3049"/>
      <c r="AK90" s="3023" t="s">
        <v>28</v>
      </c>
      <c r="AL90" s="641"/>
      <c r="AM90" s="641"/>
      <c r="AN90" s="641"/>
      <c r="AO90" s="641"/>
      <c r="AP90" s="3024"/>
      <c r="AQ90" s="216">
        <v>1</v>
      </c>
      <c r="AR90" s="212"/>
      <c r="AS90" s="212"/>
    </row>
    <row r="91" spans="1:45" s="135" customFormat="1" ht="21" customHeight="1">
      <c r="A91"/>
      <c r="B91" s="3039"/>
      <c r="C91" s="3040"/>
      <c r="D91" s="3041"/>
      <c r="E91" s="3042"/>
      <c r="F91" s="3043"/>
      <c r="G91" s="3044"/>
      <c r="H91" s="3044"/>
      <c r="I91" s="3044"/>
      <c r="J91" s="3045"/>
      <c r="K91" s="3048"/>
      <c r="L91" s="3046"/>
      <c r="M91" s="3023" t="s">
        <v>28</v>
      </c>
      <c r="N91" s="3039"/>
      <c r="O91" s="3040"/>
      <c r="P91" s="3041"/>
      <c r="Q91" s="3042"/>
      <c r="R91" s="3043"/>
      <c r="S91" s="3043"/>
      <c r="T91" s="3043"/>
      <c r="U91" s="3044"/>
      <c r="V91" s="3045"/>
      <c r="W91" s="3048"/>
      <c r="X91" s="3046"/>
      <c r="Y91" s="3023" t="s">
        <v>28</v>
      </c>
      <c r="Z91" s="3039"/>
      <c r="AA91" s="3040"/>
      <c r="AB91" s="3041"/>
      <c r="AC91" s="3042"/>
      <c r="AD91" s="3043"/>
      <c r="AE91" s="3044"/>
      <c r="AF91" s="3044"/>
      <c r="AG91" s="3044"/>
      <c r="AH91" s="3045"/>
      <c r="AI91" s="3048"/>
      <c r="AJ91" s="3046"/>
      <c r="AK91" s="3023" t="s">
        <v>28</v>
      </c>
      <c r="AL91" s="641"/>
      <c r="AM91" s="641"/>
      <c r="AN91" s="641"/>
      <c r="AO91" s="641"/>
      <c r="AP91" s="3024"/>
      <c r="AQ91" s="216">
        <v>1</v>
      </c>
      <c r="AR91" s="212"/>
      <c r="AS91" s="212"/>
    </row>
    <row r="92" spans="1:45" s="135" customFormat="1" ht="21" customHeight="1">
      <c r="A92"/>
      <c r="B92" s="3039"/>
      <c r="C92" s="3040"/>
      <c r="D92" s="3047"/>
      <c r="E92" s="3047"/>
      <c r="F92" s="3041"/>
      <c r="G92" s="3044"/>
      <c r="H92" s="3044"/>
      <c r="I92" s="3044"/>
      <c r="J92" s="3045"/>
      <c r="K92" s="3048"/>
      <c r="L92" s="3049"/>
      <c r="M92" s="3023" t="s">
        <v>28</v>
      </c>
      <c r="N92" s="3039"/>
      <c r="O92" s="3040"/>
      <c r="P92" s="3047"/>
      <c r="Q92" s="3047"/>
      <c r="R92" s="3041"/>
      <c r="S92" s="3041"/>
      <c r="T92" s="3041"/>
      <c r="U92" s="3044"/>
      <c r="V92" s="3045"/>
      <c r="W92" s="3048"/>
      <c r="X92" s="3049"/>
      <c r="Y92" s="3023" t="s">
        <v>28</v>
      </c>
      <c r="Z92" s="3039"/>
      <c r="AA92" s="3040"/>
      <c r="AB92" s="3047"/>
      <c r="AC92" s="3047"/>
      <c r="AD92" s="3041"/>
      <c r="AE92" s="3044"/>
      <c r="AF92" s="3044"/>
      <c r="AG92" s="3044"/>
      <c r="AH92" s="3045"/>
      <c r="AI92" s="3048"/>
      <c r="AJ92" s="3049"/>
      <c r="AK92" s="3023" t="s">
        <v>28</v>
      </c>
      <c r="AL92" s="641"/>
      <c r="AM92" s="641"/>
      <c r="AN92" s="641"/>
      <c r="AO92" s="641"/>
      <c r="AP92" s="3024"/>
      <c r="AQ92" s="216">
        <v>1</v>
      </c>
      <c r="AR92" s="212"/>
      <c r="AS92" s="212"/>
    </row>
    <row r="93" spans="1:45" s="135" customFormat="1" ht="21" customHeight="1">
      <c r="A93"/>
      <c r="B93" s="3039"/>
      <c r="C93" s="3040"/>
      <c r="D93" s="3041"/>
      <c r="E93" s="3042"/>
      <c r="F93" s="3043"/>
      <c r="G93" s="3044"/>
      <c r="H93" s="3044"/>
      <c r="I93" s="3044"/>
      <c r="J93" s="3045"/>
      <c r="K93" s="3048"/>
      <c r="L93" s="3046"/>
      <c r="M93" s="3023" t="s">
        <v>28</v>
      </c>
      <c r="N93" s="3039"/>
      <c r="O93" s="3040"/>
      <c r="P93" s="3041"/>
      <c r="Q93" s="3042"/>
      <c r="R93" s="3043"/>
      <c r="S93" s="3043"/>
      <c r="T93" s="3043"/>
      <c r="U93" s="3044"/>
      <c r="V93" s="3045"/>
      <c r="W93" s="3048"/>
      <c r="X93" s="3046"/>
      <c r="Y93" s="3023" t="s">
        <v>28</v>
      </c>
      <c r="Z93" s="3039"/>
      <c r="AA93" s="3040"/>
      <c r="AB93" s="3041"/>
      <c r="AC93" s="3042"/>
      <c r="AD93" s="3043"/>
      <c r="AE93" s="3044"/>
      <c r="AF93" s="3044"/>
      <c r="AG93" s="3044"/>
      <c r="AH93" s="3045"/>
      <c r="AI93" s="3048"/>
      <c r="AJ93" s="3046"/>
      <c r="AK93" s="3023" t="s">
        <v>28</v>
      </c>
      <c r="AL93" s="641"/>
      <c r="AM93" s="641"/>
      <c r="AN93" s="641"/>
      <c r="AO93" s="641"/>
      <c r="AP93" s="3024"/>
      <c r="AQ93" s="216">
        <v>1</v>
      </c>
      <c r="AR93" s="212"/>
      <c r="AS93" s="212"/>
    </row>
    <row r="94" spans="1:45" s="135" customFormat="1" ht="21" customHeight="1">
      <c r="A94"/>
      <c r="B94" s="3039"/>
      <c r="C94" s="3040"/>
      <c r="D94" s="3047"/>
      <c r="E94" s="3047"/>
      <c r="F94" s="3041"/>
      <c r="G94" s="3044"/>
      <c r="H94" s="3044"/>
      <c r="I94" s="3044"/>
      <c r="J94" s="3045"/>
      <c r="K94" s="3048"/>
      <c r="L94" s="3049"/>
      <c r="M94" s="3023" t="s">
        <v>28</v>
      </c>
      <c r="N94" s="3039"/>
      <c r="O94" s="3040"/>
      <c r="P94" s="3047"/>
      <c r="Q94" s="3047"/>
      <c r="R94" s="3041"/>
      <c r="S94" s="3041"/>
      <c r="T94" s="3041"/>
      <c r="U94" s="3044"/>
      <c r="V94" s="3045"/>
      <c r="W94" s="3048"/>
      <c r="X94" s="3049"/>
      <c r="Y94" s="3023" t="s">
        <v>28</v>
      </c>
      <c r="Z94" s="3039"/>
      <c r="AA94" s="3040"/>
      <c r="AB94" s="3047"/>
      <c r="AC94" s="3047"/>
      <c r="AD94" s="3041"/>
      <c r="AE94" s="3044"/>
      <c r="AF94" s="3044"/>
      <c r="AG94" s="3044"/>
      <c r="AH94" s="3045"/>
      <c r="AI94" s="3048"/>
      <c r="AJ94" s="3049"/>
      <c r="AK94" s="3023" t="s">
        <v>28</v>
      </c>
      <c r="AL94" s="641"/>
      <c r="AM94" s="641"/>
      <c r="AN94" s="641"/>
      <c r="AO94" s="641"/>
      <c r="AP94" s="3024"/>
      <c r="AQ94" s="216">
        <v>1</v>
      </c>
      <c r="AR94" s="212"/>
      <c r="AS94" s="212"/>
    </row>
    <row r="95" spans="1:45" s="135" customFormat="1" ht="21" customHeight="1">
      <c r="A95"/>
      <c r="B95" s="3039"/>
      <c r="C95" s="3040"/>
      <c r="D95" s="3041"/>
      <c r="E95" s="3042"/>
      <c r="F95" s="3043"/>
      <c r="G95" s="3044"/>
      <c r="H95" s="3044"/>
      <c r="I95" s="3044"/>
      <c r="J95" s="3045"/>
      <c r="K95" s="3048"/>
      <c r="L95" s="3046"/>
      <c r="M95" s="3023" t="s">
        <v>28</v>
      </c>
      <c r="N95" s="3039"/>
      <c r="O95" s="3040"/>
      <c r="P95" s="3041"/>
      <c r="Q95" s="3042"/>
      <c r="R95" s="3043"/>
      <c r="S95" s="3043"/>
      <c r="T95" s="3043"/>
      <c r="U95" s="3044"/>
      <c r="V95" s="3045"/>
      <c r="W95" s="3048"/>
      <c r="X95" s="3046"/>
      <c r="Y95" s="3023" t="s">
        <v>28</v>
      </c>
      <c r="Z95" s="3039"/>
      <c r="AA95" s="3040"/>
      <c r="AB95" s="3041"/>
      <c r="AC95" s="3042"/>
      <c r="AD95" s="3043"/>
      <c r="AE95" s="3044"/>
      <c r="AF95" s="3044"/>
      <c r="AG95" s="3044"/>
      <c r="AH95" s="3045"/>
      <c r="AI95" s="3048"/>
      <c r="AJ95" s="3046"/>
      <c r="AK95" s="3023" t="s">
        <v>28</v>
      </c>
      <c r="AL95" s="641"/>
      <c r="AM95" s="641"/>
      <c r="AN95" s="641"/>
      <c r="AO95" s="641"/>
      <c r="AP95" s="3024"/>
      <c r="AQ95" s="216">
        <v>1</v>
      </c>
      <c r="AR95" s="212"/>
      <c r="AS95" s="212"/>
    </row>
    <row r="96" spans="1:45" s="135" customFormat="1" ht="21" customHeight="1">
      <c r="A96"/>
      <c r="B96" s="3039"/>
      <c r="C96" s="3040"/>
      <c r="D96" s="3047"/>
      <c r="E96" s="3047"/>
      <c r="F96" s="3041"/>
      <c r="G96" s="3044"/>
      <c r="H96" s="3044"/>
      <c r="I96" s="3044"/>
      <c r="J96" s="3045"/>
      <c r="K96" s="3048"/>
      <c r="L96" s="3049"/>
      <c r="M96" s="3023" t="s">
        <v>28</v>
      </c>
      <c r="N96" s="3039"/>
      <c r="O96" s="3040"/>
      <c r="P96" s="3047"/>
      <c r="Q96" s="3047"/>
      <c r="R96" s="3041"/>
      <c r="S96" s="3041"/>
      <c r="T96" s="3041"/>
      <c r="U96" s="3044"/>
      <c r="V96" s="3045"/>
      <c r="W96" s="3048"/>
      <c r="X96" s="3049"/>
      <c r="Y96" s="3023" t="s">
        <v>28</v>
      </c>
      <c r="Z96" s="3039"/>
      <c r="AA96" s="3040"/>
      <c r="AB96" s="3047"/>
      <c r="AC96" s="3047"/>
      <c r="AD96" s="3041"/>
      <c r="AE96" s="3044"/>
      <c r="AF96" s="3044"/>
      <c r="AG96" s="3044"/>
      <c r="AH96" s="3045"/>
      <c r="AI96" s="3048"/>
      <c r="AJ96" s="3049"/>
      <c r="AK96" s="3023" t="s">
        <v>28</v>
      </c>
      <c r="AL96" s="641"/>
      <c r="AM96" s="641"/>
      <c r="AN96" s="641"/>
      <c r="AO96" s="641"/>
      <c r="AP96" s="3024"/>
      <c r="AQ96" s="216">
        <v>1</v>
      </c>
      <c r="AR96" s="212"/>
      <c r="AS96" s="212"/>
    </row>
    <row r="97" spans="1:45" s="135" customFormat="1" ht="21" customHeight="1">
      <c r="A97"/>
      <c r="B97" s="3039"/>
      <c r="C97" s="3040"/>
      <c r="D97" s="3041"/>
      <c r="E97" s="3042"/>
      <c r="F97" s="3043"/>
      <c r="G97" s="3044"/>
      <c r="H97" s="3044"/>
      <c r="I97" s="3044"/>
      <c r="J97" s="3045"/>
      <c r="K97" s="3048"/>
      <c r="L97" s="3046"/>
      <c r="M97" s="3023" t="s">
        <v>28</v>
      </c>
      <c r="N97" s="3039"/>
      <c r="O97" s="3040"/>
      <c r="P97" s="3041"/>
      <c r="Q97" s="3042"/>
      <c r="R97" s="3043"/>
      <c r="S97" s="3043"/>
      <c r="T97" s="3043"/>
      <c r="U97" s="3044"/>
      <c r="V97" s="3045"/>
      <c r="W97" s="3048"/>
      <c r="X97" s="3046"/>
      <c r="Y97" s="3023" t="s">
        <v>28</v>
      </c>
      <c r="Z97" s="3039"/>
      <c r="AA97" s="3040"/>
      <c r="AB97" s="3041"/>
      <c r="AC97" s="3042"/>
      <c r="AD97" s="3043"/>
      <c r="AE97" s="3044"/>
      <c r="AF97" s="3044"/>
      <c r="AG97" s="3044"/>
      <c r="AH97" s="3045"/>
      <c r="AI97" s="3048"/>
      <c r="AJ97" s="3046"/>
      <c r="AK97" s="3023" t="s">
        <v>28</v>
      </c>
      <c r="AL97" s="641"/>
      <c r="AM97" s="641"/>
      <c r="AN97" s="641"/>
      <c r="AO97" s="641"/>
      <c r="AP97" s="3024"/>
      <c r="AQ97" s="216">
        <v>1</v>
      </c>
      <c r="AR97" s="212"/>
      <c r="AS97" s="212"/>
    </row>
    <row r="98" spans="1:45" s="135" customFormat="1" ht="21" customHeight="1">
      <c r="A98"/>
      <c r="B98" s="3039"/>
      <c r="C98" s="3040"/>
      <c r="D98" s="3047"/>
      <c r="E98" s="3047"/>
      <c r="F98" s="3041"/>
      <c r="G98" s="3044"/>
      <c r="H98" s="3044"/>
      <c r="I98" s="3044"/>
      <c r="J98" s="3045"/>
      <c r="K98" s="3048"/>
      <c r="L98" s="3049"/>
      <c r="M98" s="3023" t="s">
        <v>28</v>
      </c>
      <c r="N98" s="3039"/>
      <c r="O98" s="3040"/>
      <c r="P98" s="3047"/>
      <c r="Q98" s="3047"/>
      <c r="R98" s="3041"/>
      <c r="S98" s="3041"/>
      <c r="T98" s="3041"/>
      <c r="U98" s="3044"/>
      <c r="V98" s="3045"/>
      <c r="W98" s="3048"/>
      <c r="X98" s="3049"/>
      <c r="Y98" s="3023" t="s">
        <v>28</v>
      </c>
      <c r="Z98" s="3039"/>
      <c r="AA98" s="3040"/>
      <c r="AB98" s="3047"/>
      <c r="AC98" s="3047"/>
      <c r="AD98" s="3041"/>
      <c r="AE98" s="3044"/>
      <c r="AF98" s="3044"/>
      <c r="AG98" s="3044"/>
      <c r="AH98" s="3045"/>
      <c r="AI98" s="3048"/>
      <c r="AJ98" s="3049"/>
      <c r="AK98" s="3023" t="s">
        <v>28</v>
      </c>
      <c r="AL98" s="641"/>
      <c r="AM98" s="641"/>
      <c r="AN98" s="641"/>
      <c r="AO98" s="641"/>
      <c r="AP98" s="3024"/>
      <c r="AQ98" s="216">
        <v>1</v>
      </c>
      <c r="AR98" s="212"/>
      <c r="AS98" s="212"/>
    </row>
    <row r="99" spans="1:45" s="135" customFormat="1" ht="21" customHeight="1">
      <c r="A99"/>
      <c r="B99" s="3039"/>
      <c r="C99" s="3040"/>
      <c r="D99" s="3041"/>
      <c r="E99" s="3042"/>
      <c r="F99" s="3043"/>
      <c r="G99" s="3044"/>
      <c r="H99" s="3044"/>
      <c r="I99" s="3044"/>
      <c r="J99" s="3045"/>
      <c r="K99" s="3048"/>
      <c r="L99" s="3046"/>
      <c r="M99" s="3023" t="s">
        <v>28</v>
      </c>
      <c r="N99" s="3039"/>
      <c r="O99" s="3040"/>
      <c r="P99" s="3041"/>
      <c r="Q99" s="3042"/>
      <c r="R99" s="3043"/>
      <c r="S99" s="3043"/>
      <c r="T99" s="3043"/>
      <c r="U99" s="3044"/>
      <c r="V99" s="3045"/>
      <c r="W99" s="3048"/>
      <c r="X99" s="3046"/>
      <c r="Y99" s="3023" t="s">
        <v>28</v>
      </c>
      <c r="Z99" s="3039"/>
      <c r="AA99" s="3040"/>
      <c r="AB99" s="3041"/>
      <c r="AC99" s="3042"/>
      <c r="AD99" s="3043"/>
      <c r="AE99" s="3044"/>
      <c r="AF99" s="3044"/>
      <c r="AG99" s="3044"/>
      <c r="AH99" s="3045"/>
      <c r="AI99" s="3048"/>
      <c r="AJ99" s="3046"/>
      <c r="AK99" s="3023" t="s">
        <v>28</v>
      </c>
      <c r="AL99" s="641"/>
      <c r="AM99" s="641"/>
      <c r="AN99" s="641"/>
      <c r="AO99" s="641"/>
      <c r="AP99" s="3024"/>
      <c r="AQ99" s="216">
        <v>1</v>
      </c>
      <c r="AR99" s="212"/>
      <c r="AS99" s="212"/>
    </row>
    <row r="100" spans="1:45" s="135" customFormat="1" ht="21" customHeight="1">
      <c r="A100"/>
      <c r="B100" s="3039"/>
      <c r="C100" s="3040"/>
      <c r="D100" s="3047"/>
      <c r="E100" s="3047"/>
      <c r="F100" s="3041"/>
      <c r="G100" s="3044"/>
      <c r="H100" s="3044"/>
      <c r="I100" s="3044"/>
      <c r="J100" s="3045"/>
      <c r="K100" s="3048"/>
      <c r="L100" s="3049"/>
      <c r="M100" s="3023" t="s">
        <v>28</v>
      </c>
      <c r="N100" s="3039"/>
      <c r="O100" s="3040"/>
      <c r="P100" s="3047"/>
      <c r="Q100" s="3047"/>
      <c r="R100" s="3041"/>
      <c r="S100" s="3041"/>
      <c r="T100" s="3041"/>
      <c r="U100" s="3044"/>
      <c r="V100" s="3045"/>
      <c r="W100" s="3048"/>
      <c r="X100" s="3049"/>
      <c r="Y100" s="3023" t="s">
        <v>28</v>
      </c>
      <c r="Z100" s="3039"/>
      <c r="AA100" s="3040"/>
      <c r="AB100" s="3047"/>
      <c r="AC100" s="3047"/>
      <c r="AD100" s="3041"/>
      <c r="AE100" s="3044"/>
      <c r="AF100" s="3044"/>
      <c r="AG100" s="3044"/>
      <c r="AH100" s="3045"/>
      <c r="AI100" s="3048"/>
      <c r="AJ100" s="3049"/>
      <c r="AK100" s="3023" t="s">
        <v>28</v>
      </c>
      <c r="AL100" s="641"/>
      <c r="AM100" s="641"/>
      <c r="AN100" s="641"/>
      <c r="AO100" s="641"/>
      <c r="AP100" s="3024"/>
      <c r="AQ100" s="216">
        <v>1</v>
      </c>
      <c r="AR100" s="212"/>
      <c r="AS100" s="212"/>
    </row>
    <row r="101" spans="1:45" s="135" customFormat="1" ht="21" customHeight="1">
      <c r="A101"/>
      <c r="B101" s="3039"/>
      <c r="C101" s="3040"/>
      <c r="D101" s="3041"/>
      <c r="E101" s="3042"/>
      <c r="F101" s="3043"/>
      <c r="G101" s="3044"/>
      <c r="H101" s="3044"/>
      <c r="I101" s="3044"/>
      <c r="J101" s="3045"/>
      <c r="K101" s="3048"/>
      <c r="L101" s="3046"/>
      <c r="M101" s="3023" t="s">
        <v>28</v>
      </c>
      <c r="N101" s="3039"/>
      <c r="O101" s="3040"/>
      <c r="P101" s="3041"/>
      <c r="Q101" s="3042"/>
      <c r="R101" s="3043"/>
      <c r="S101" s="3043"/>
      <c r="T101" s="3043"/>
      <c r="U101" s="3044"/>
      <c r="V101" s="3045"/>
      <c r="W101" s="3048"/>
      <c r="X101" s="3046"/>
      <c r="Y101" s="3023" t="s">
        <v>28</v>
      </c>
      <c r="Z101" s="3039"/>
      <c r="AA101" s="3040"/>
      <c r="AB101" s="3041"/>
      <c r="AC101" s="3042"/>
      <c r="AD101" s="3043"/>
      <c r="AE101" s="3044"/>
      <c r="AF101" s="3044"/>
      <c r="AG101" s="3044"/>
      <c r="AH101" s="3045"/>
      <c r="AI101" s="3048"/>
      <c r="AJ101" s="3046"/>
      <c r="AK101" s="3023" t="s">
        <v>28</v>
      </c>
      <c r="AL101" s="641"/>
      <c r="AM101" s="641"/>
      <c r="AN101" s="641"/>
      <c r="AO101" s="641"/>
      <c r="AP101" s="3024"/>
      <c r="AQ101" s="216">
        <v>1</v>
      </c>
      <c r="AR101" s="212"/>
      <c r="AS101" s="212"/>
    </row>
    <row r="102" spans="1:45" s="135" customFormat="1" ht="21" customHeight="1">
      <c r="A102"/>
      <c r="B102" s="3039"/>
      <c r="C102" s="3040"/>
      <c r="D102" s="3047"/>
      <c r="E102" s="3047"/>
      <c r="F102" s="3041"/>
      <c r="G102" s="3044"/>
      <c r="H102" s="3044"/>
      <c r="I102" s="3044"/>
      <c r="J102" s="3045"/>
      <c r="K102" s="3048"/>
      <c r="L102" s="3049"/>
      <c r="M102" s="3023" t="s">
        <v>28</v>
      </c>
      <c r="N102" s="3039"/>
      <c r="O102" s="3040"/>
      <c r="P102" s="3047"/>
      <c r="Q102" s="3047"/>
      <c r="R102" s="3041"/>
      <c r="S102" s="3041"/>
      <c r="T102" s="3041"/>
      <c r="U102" s="3044"/>
      <c r="V102" s="3045"/>
      <c r="W102" s="3048"/>
      <c r="X102" s="3049"/>
      <c r="Y102" s="3023" t="s">
        <v>28</v>
      </c>
      <c r="Z102" s="3039"/>
      <c r="AA102" s="3040"/>
      <c r="AB102" s="3047"/>
      <c r="AC102" s="3047"/>
      <c r="AD102" s="3041"/>
      <c r="AE102" s="3044"/>
      <c r="AF102" s="3044"/>
      <c r="AG102" s="3044"/>
      <c r="AH102" s="3045"/>
      <c r="AI102" s="3048"/>
      <c r="AJ102" s="3049"/>
      <c r="AK102" s="3023" t="s">
        <v>28</v>
      </c>
      <c r="AL102" s="641"/>
      <c r="AM102" s="641"/>
      <c r="AN102" s="641"/>
      <c r="AO102" s="641"/>
      <c r="AP102" s="3024"/>
      <c r="AQ102" s="216">
        <v>1</v>
      </c>
      <c r="AR102" s="212"/>
      <c r="AS102" s="212"/>
    </row>
    <row r="103" spans="1:45" s="135" customFormat="1" ht="21" customHeight="1">
      <c r="A103"/>
      <c r="B103" s="3039"/>
      <c r="C103" s="3040"/>
      <c r="D103" s="3041"/>
      <c r="E103" s="3042"/>
      <c r="F103" s="3043"/>
      <c r="G103" s="3044"/>
      <c r="H103" s="3044"/>
      <c r="I103" s="3044"/>
      <c r="J103" s="3045"/>
      <c r="K103" s="3048"/>
      <c r="L103" s="3046"/>
      <c r="M103" s="3023" t="s">
        <v>28</v>
      </c>
      <c r="N103" s="3039"/>
      <c r="O103" s="3040"/>
      <c r="P103" s="3041"/>
      <c r="Q103" s="3042"/>
      <c r="R103" s="3043"/>
      <c r="S103" s="3043"/>
      <c r="T103" s="3043"/>
      <c r="U103" s="3044"/>
      <c r="V103" s="3045"/>
      <c r="W103" s="3048"/>
      <c r="X103" s="3046"/>
      <c r="Y103" s="3023" t="s">
        <v>28</v>
      </c>
      <c r="Z103" s="3039"/>
      <c r="AA103" s="3040"/>
      <c r="AB103" s="3041"/>
      <c r="AC103" s="3042"/>
      <c r="AD103" s="3043"/>
      <c r="AE103" s="3044"/>
      <c r="AF103" s="3044"/>
      <c r="AG103" s="3044"/>
      <c r="AH103" s="3045"/>
      <c r="AI103" s="3048"/>
      <c r="AJ103" s="3046"/>
      <c r="AK103" s="3023" t="s">
        <v>28</v>
      </c>
      <c r="AL103" s="641"/>
      <c r="AM103" s="641"/>
      <c r="AN103" s="641"/>
      <c r="AO103" s="641"/>
      <c r="AP103" s="3024"/>
      <c r="AQ103" s="216">
        <v>1</v>
      </c>
      <c r="AR103" s="212"/>
      <c r="AS103" s="212"/>
    </row>
    <row r="104" spans="1:45" s="135" customFormat="1" ht="21" customHeight="1">
      <c r="A104"/>
      <c r="B104" s="3039"/>
      <c r="C104" s="3040"/>
      <c r="D104" s="3047"/>
      <c r="E104" s="3047"/>
      <c r="F104" s="3041"/>
      <c r="G104" s="3044"/>
      <c r="H104" s="3044"/>
      <c r="I104" s="3044"/>
      <c r="J104" s="3045"/>
      <c r="K104" s="3048"/>
      <c r="L104" s="3049"/>
      <c r="M104" s="3023" t="s">
        <v>28</v>
      </c>
      <c r="N104" s="3039"/>
      <c r="O104" s="3040"/>
      <c r="P104" s="3047"/>
      <c r="Q104" s="3047"/>
      <c r="R104" s="3041"/>
      <c r="S104" s="3041"/>
      <c r="T104" s="3041"/>
      <c r="U104" s="3044"/>
      <c r="V104" s="3045"/>
      <c r="W104" s="3048"/>
      <c r="X104" s="3049"/>
      <c r="Y104" s="3023" t="s">
        <v>28</v>
      </c>
      <c r="Z104" s="3039"/>
      <c r="AA104" s="3040"/>
      <c r="AB104" s="3047"/>
      <c r="AC104" s="3047"/>
      <c r="AD104" s="3041"/>
      <c r="AE104" s="3044"/>
      <c r="AF104" s="3044"/>
      <c r="AG104" s="3044"/>
      <c r="AH104" s="3045"/>
      <c r="AI104" s="3048"/>
      <c r="AJ104" s="3049"/>
      <c r="AK104" s="3023" t="s">
        <v>28</v>
      </c>
      <c r="AL104" s="641"/>
      <c r="AM104" s="641"/>
      <c r="AN104" s="641"/>
      <c r="AO104" s="641"/>
      <c r="AP104" s="3024"/>
      <c r="AQ104" s="216">
        <v>1</v>
      </c>
      <c r="AR104" s="212"/>
      <c r="AS104" s="212"/>
    </row>
    <row r="105" spans="1:45" s="135" customFormat="1" ht="21" customHeight="1">
      <c r="A105"/>
      <c r="B105" s="3039"/>
      <c r="C105" s="3040"/>
      <c r="D105" s="3041"/>
      <c r="E105" s="3042"/>
      <c r="F105" s="3043"/>
      <c r="G105" s="3044"/>
      <c r="H105" s="3044"/>
      <c r="I105" s="3044"/>
      <c r="J105" s="3045"/>
      <c r="K105" s="3048"/>
      <c r="L105" s="3046"/>
      <c r="M105" s="3023" t="s">
        <v>28</v>
      </c>
      <c r="N105" s="3039"/>
      <c r="O105" s="3040"/>
      <c r="P105" s="3041"/>
      <c r="Q105" s="3042"/>
      <c r="R105" s="3043"/>
      <c r="S105" s="3043"/>
      <c r="T105" s="3043"/>
      <c r="U105" s="3044"/>
      <c r="V105" s="3045"/>
      <c r="W105" s="3048"/>
      <c r="X105" s="3046"/>
      <c r="Y105" s="3023" t="s">
        <v>28</v>
      </c>
      <c r="Z105" s="3039"/>
      <c r="AA105" s="3040"/>
      <c r="AB105" s="3041"/>
      <c r="AC105" s="3042"/>
      <c r="AD105" s="3043"/>
      <c r="AE105" s="3044"/>
      <c r="AF105" s="3044"/>
      <c r="AG105" s="3044"/>
      <c r="AH105" s="3045"/>
      <c r="AI105" s="3048"/>
      <c r="AJ105" s="3046"/>
      <c r="AK105" s="3023" t="s">
        <v>28</v>
      </c>
      <c r="AL105" s="641"/>
      <c r="AM105" s="641"/>
      <c r="AN105" s="641"/>
      <c r="AO105" s="641"/>
      <c r="AP105" s="3024"/>
      <c r="AQ105" s="216">
        <v>1</v>
      </c>
      <c r="AR105" s="212"/>
      <c r="AS105" s="212"/>
    </row>
    <row r="106" spans="1:45" s="135" customFormat="1" ht="21" customHeight="1">
      <c r="A106"/>
      <c r="B106" s="3039"/>
      <c r="C106" s="3040"/>
      <c r="D106" s="3047"/>
      <c r="E106" s="3047"/>
      <c r="F106" s="3041"/>
      <c r="G106" s="3044"/>
      <c r="H106" s="3044"/>
      <c r="I106" s="3044"/>
      <c r="J106" s="3045"/>
      <c r="K106" s="3048"/>
      <c r="L106" s="3049"/>
      <c r="M106" s="3023" t="s">
        <v>28</v>
      </c>
      <c r="N106" s="3039"/>
      <c r="O106" s="3040"/>
      <c r="P106" s="3047"/>
      <c r="Q106" s="3047"/>
      <c r="R106" s="3041"/>
      <c r="S106" s="3041"/>
      <c r="T106" s="3041"/>
      <c r="U106" s="3044"/>
      <c r="V106" s="3045"/>
      <c r="W106" s="3048"/>
      <c r="X106" s="3049"/>
      <c r="Y106" s="3023" t="s">
        <v>28</v>
      </c>
      <c r="Z106" s="3039"/>
      <c r="AA106" s="3040"/>
      <c r="AB106" s="3047"/>
      <c r="AC106" s="3047"/>
      <c r="AD106" s="3041"/>
      <c r="AE106" s="3044"/>
      <c r="AF106" s="3044"/>
      <c r="AG106" s="3044"/>
      <c r="AH106" s="3045"/>
      <c r="AI106" s="3048"/>
      <c r="AJ106" s="3049"/>
      <c r="AK106" s="3023" t="s">
        <v>28</v>
      </c>
      <c r="AL106" s="641"/>
      <c r="AM106" s="641"/>
      <c r="AN106" s="641"/>
      <c r="AO106" s="641"/>
      <c r="AP106" s="3024"/>
      <c r="AQ106" s="216">
        <v>1</v>
      </c>
      <c r="AR106" s="212"/>
      <c r="AS106" s="212"/>
    </row>
    <row r="107" spans="1:45" s="135" customFormat="1" ht="21" customHeight="1">
      <c r="A107"/>
      <c r="B107" s="3039"/>
      <c r="C107" s="3040"/>
      <c r="D107" s="3041"/>
      <c r="E107" s="3042"/>
      <c r="F107" s="3043"/>
      <c r="G107" s="3044"/>
      <c r="H107" s="3044"/>
      <c r="I107" s="3044"/>
      <c r="J107" s="3045"/>
      <c r="K107" s="3048"/>
      <c r="L107" s="3046"/>
      <c r="M107" s="3023" t="s">
        <v>28</v>
      </c>
      <c r="N107" s="3039"/>
      <c r="O107" s="3040"/>
      <c r="P107" s="3041"/>
      <c r="Q107" s="3042"/>
      <c r="R107" s="3043"/>
      <c r="S107" s="3043"/>
      <c r="T107" s="3043"/>
      <c r="U107" s="3044"/>
      <c r="V107" s="3045"/>
      <c r="W107" s="3048"/>
      <c r="X107" s="3046"/>
      <c r="Y107" s="3023" t="s">
        <v>28</v>
      </c>
      <c r="Z107" s="3039"/>
      <c r="AA107" s="3040"/>
      <c r="AB107" s="3041"/>
      <c r="AC107" s="3042"/>
      <c r="AD107" s="3043"/>
      <c r="AE107" s="3044"/>
      <c r="AF107" s="3044"/>
      <c r="AG107" s="3044"/>
      <c r="AH107" s="3045"/>
      <c r="AI107" s="3048"/>
      <c r="AJ107" s="3046"/>
      <c r="AK107" s="3023" t="s">
        <v>28</v>
      </c>
      <c r="AL107" s="641"/>
      <c r="AM107" s="641"/>
      <c r="AN107" s="641"/>
      <c r="AO107" s="641"/>
      <c r="AP107" s="3024"/>
      <c r="AQ107" s="216">
        <v>1</v>
      </c>
      <c r="AR107" s="212"/>
      <c r="AS107" s="212"/>
    </row>
    <row r="108" spans="1:45" s="135" customFormat="1" ht="21" customHeight="1">
      <c r="A108"/>
      <c r="B108" s="3039"/>
      <c r="C108" s="3040"/>
      <c r="D108" s="3047"/>
      <c r="E108" s="3047"/>
      <c r="F108" s="3041"/>
      <c r="G108" s="3044"/>
      <c r="H108" s="3044"/>
      <c r="I108" s="3044"/>
      <c r="J108" s="3045"/>
      <c r="K108" s="3048"/>
      <c r="L108" s="3049"/>
      <c r="M108" s="3023" t="s">
        <v>28</v>
      </c>
      <c r="N108" s="3039"/>
      <c r="O108" s="3040"/>
      <c r="P108" s="3047"/>
      <c r="Q108" s="3047"/>
      <c r="R108" s="3041"/>
      <c r="S108" s="3041"/>
      <c r="T108" s="3041"/>
      <c r="U108" s="3044"/>
      <c r="V108" s="3045"/>
      <c r="W108" s="3048"/>
      <c r="X108" s="3049"/>
      <c r="Y108" s="3023" t="s">
        <v>28</v>
      </c>
      <c r="Z108" s="3039"/>
      <c r="AA108" s="3040"/>
      <c r="AB108" s="3047"/>
      <c r="AC108" s="3047"/>
      <c r="AD108" s="3041"/>
      <c r="AE108" s="3044"/>
      <c r="AF108" s="3044"/>
      <c r="AG108" s="3044"/>
      <c r="AH108" s="3045"/>
      <c r="AI108" s="3048"/>
      <c r="AJ108" s="3049"/>
      <c r="AK108" s="3023" t="s">
        <v>28</v>
      </c>
      <c r="AL108" s="641"/>
      <c r="AM108" s="641"/>
      <c r="AN108" s="641"/>
      <c r="AO108" s="641"/>
      <c r="AP108" s="3024"/>
      <c r="AQ108" s="216">
        <v>1</v>
      </c>
      <c r="AR108" s="212"/>
      <c r="AS108" s="212"/>
    </row>
    <row r="109" spans="1:45" s="135" customFormat="1" ht="21" customHeight="1">
      <c r="A109"/>
      <c r="B109" s="3039"/>
      <c r="C109" s="3040"/>
      <c r="D109" s="3041"/>
      <c r="E109" s="3042"/>
      <c r="F109" s="3043"/>
      <c r="G109" s="3044"/>
      <c r="H109" s="3044"/>
      <c r="I109" s="3044"/>
      <c r="J109" s="3045"/>
      <c r="K109" s="3048"/>
      <c r="L109" s="3046"/>
      <c r="M109" s="3023" t="s">
        <v>28</v>
      </c>
      <c r="N109" s="3039"/>
      <c r="O109" s="3040"/>
      <c r="P109" s="3041"/>
      <c r="Q109" s="3042"/>
      <c r="R109" s="3043"/>
      <c r="S109" s="3043"/>
      <c r="T109" s="3043"/>
      <c r="U109" s="3044"/>
      <c r="V109" s="3045"/>
      <c r="W109" s="3048"/>
      <c r="X109" s="3046"/>
      <c r="Y109" s="3023" t="s">
        <v>28</v>
      </c>
      <c r="Z109" s="3039"/>
      <c r="AA109" s="3040"/>
      <c r="AB109" s="3041"/>
      <c r="AC109" s="3042"/>
      <c r="AD109" s="3043"/>
      <c r="AE109" s="3044"/>
      <c r="AF109" s="3044"/>
      <c r="AG109" s="3044"/>
      <c r="AH109" s="3045"/>
      <c r="AI109" s="3048"/>
      <c r="AJ109" s="3046"/>
      <c r="AK109" s="3023" t="s">
        <v>28</v>
      </c>
      <c r="AL109" s="641"/>
      <c r="AM109" s="641"/>
      <c r="AN109" s="641"/>
      <c r="AO109" s="641"/>
      <c r="AP109" s="3024"/>
      <c r="AQ109" s="216">
        <v>1</v>
      </c>
      <c r="AR109" s="212"/>
      <c r="AS109" s="212"/>
    </row>
    <row r="110" spans="1:45" s="135" customFormat="1" ht="21" customHeight="1">
      <c r="A110"/>
      <c r="B110" s="3039"/>
      <c r="C110" s="3040"/>
      <c r="D110" s="3047"/>
      <c r="E110" s="3047"/>
      <c r="F110" s="3041"/>
      <c r="G110" s="3044"/>
      <c r="H110" s="3044"/>
      <c r="I110" s="3044"/>
      <c r="J110" s="3045"/>
      <c r="K110" s="3048"/>
      <c r="L110" s="3049"/>
      <c r="M110" s="3023" t="s">
        <v>28</v>
      </c>
      <c r="N110" s="3039"/>
      <c r="O110" s="3040"/>
      <c r="P110" s="3047"/>
      <c r="Q110" s="3047"/>
      <c r="R110" s="3041"/>
      <c r="S110" s="3041"/>
      <c r="T110" s="3041"/>
      <c r="U110" s="3044"/>
      <c r="V110" s="3045"/>
      <c r="W110" s="3048"/>
      <c r="X110" s="3049"/>
      <c r="Y110" s="3023" t="s">
        <v>28</v>
      </c>
      <c r="Z110" s="3039"/>
      <c r="AA110" s="3040"/>
      <c r="AB110" s="3047"/>
      <c r="AC110" s="3047"/>
      <c r="AD110" s="3041"/>
      <c r="AE110" s="3044"/>
      <c r="AF110" s="3044"/>
      <c r="AG110" s="3044"/>
      <c r="AH110" s="3045"/>
      <c r="AI110" s="3048"/>
      <c r="AJ110" s="3049"/>
      <c r="AK110" s="3023" t="s">
        <v>28</v>
      </c>
      <c r="AL110" s="641"/>
      <c r="AM110" s="641"/>
      <c r="AN110" s="641"/>
      <c r="AO110" s="641"/>
      <c r="AP110" s="3024"/>
      <c r="AQ110" s="216">
        <v>1</v>
      </c>
      <c r="AR110" s="212"/>
      <c r="AS110" s="212"/>
    </row>
    <row r="111" spans="1:45" s="135" customFormat="1" ht="21" customHeight="1">
      <c r="A111"/>
      <c r="B111" s="3039"/>
      <c r="C111" s="3040"/>
      <c r="D111" s="3041"/>
      <c r="E111" s="3042"/>
      <c r="F111" s="3043"/>
      <c r="G111" s="3044"/>
      <c r="H111" s="3044"/>
      <c r="I111" s="3044"/>
      <c r="J111" s="3045"/>
      <c r="K111" s="3048"/>
      <c r="L111" s="3046"/>
      <c r="M111" s="3023" t="s">
        <v>28</v>
      </c>
      <c r="N111" s="3039"/>
      <c r="O111" s="3040"/>
      <c r="P111" s="3041"/>
      <c r="Q111" s="3042"/>
      <c r="R111" s="3043"/>
      <c r="S111" s="3043"/>
      <c r="T111" s="3043"/>
      <c r="U111" s="3044"/>
      <c r="V111" s="3045"/>
      <c r="W111" s="3048"/>
      <c r="X111" s="3046"/>
      <c r="Y111" s="3023" t="s">
        <v>28</v>
      </c>
      <c r="Z111" s="3039"/>
      <c r="AA111" s="3040"/>
      <c r="AB111" s="3041"/>
      <c r="AC111" s="3042"/>
      <c r="AD111" s="3043"/>
      <c r="AE111" s="3044"/>
      <c r="AF111" s="3044"/>
      <c r="AG111" s="3044"/>
      <c r="AH111" s="3045"/>
      <c r="AI111" s="3048"/>
      <c r="AJ111" s="3046"/>
      <c r="AK111" s="3023" t="s">
        <v>28</v>
      </c>
      <c r="AL111" s="641"/>
      <c r="AM111" s="641"/>
      <c r="AN111" s="641"/>
      <c r="AO111" s="641"/>
      <c r="AP111" s="3024"/>
      <c r="AQ111" s="216">
        <v>1</v>
      </c>
      <c r="AR111" s="212"/>
      <c r="AS111" s="212"/>
    </row>
    <row r="112" spans="1:45" s="135" customFormat="1" ht="21" customHeight="1">
      <c r="A112"/>
      <c r="B112" s="3039"/>
      <c r="C112" s="3040"/>
      <c r="D112" s="3047"/>
      <c r="E112" s="3047"/>
      <c r="F112" s="3041"/>
      <c r="G112" s="3044"/>
      <c r="H112" s="3044"/>
      <c r="I112" s="3044"/>
      <c r="J112" s="3045"/>
      <c r="K112" s="3048"/>
      <c r="L112" s="3049"/>
      <c r="M112" s="3023" t="s">
        <v>28</v>
      </c>
      <c r="N112" s="3039"/>
      <c r="O112" s="3040"/>
      <c r="P112" s="3047"/>
      <c r="Q112" s="3047"/>
      <c r="R112" s="3041"/>
      <c r="S112" s="3041"/>
      <c r="T112" s="3041"/>
      <c r="U112" s="3044"/>
      <c r="V112" s="3045"/>
      <c r="W112" s="3048"/>
      <c r="X112" s="3049"/>
      <c r="Y112" s="3023" t="s">
        <v>28</v>
      </c>
      <c r="Z112" s="3039"/>
      <c r="AA112" s="3040"/>
      <c r="AB112" s="3047"/>
      <c r="AC112" s="3047"/>
      <c r="AD112" s="3041"/>
      <c r="AE112" s="3044"/>
      <c r="AF112" s="3044"/>
      <c r="AG112" s="3044"/>
      <c r="AH112" s="3045"/>
      <c r="AI112" s="3048"/>
      <c r="AJ112" s="3049"/>
      <c r="AK112" s="3023" t="s">
        <v>28</v>
      </c>
      <c r="AL112" s="641"/>
      <c r="AM112" s="641"/>
      <c r="AN112" s="641"/>
      <c r="AO112" s="641"/>
      <c r="AP112" s="3024"/>
      <c r="AQ112" s="216">
        <v>1</v>
      </c>
      <c r="AR112" s="212"/>
      <c r="AS112" s="212"/>
    </row>
    <row r="113" spans="1:45" s="135" customFormat="1" ht="21" customHeight="1">
      <c r="A113"/>
      <c r="B113" s="3039"/>
      <c r="C113" s="3040"/>
      <c r="D113" s="3041"/>
      <c r="E113" s="3042"/>
      <c r="F113" s="3043"/>
      <c r="G113" s="3044"/>
      <c r="H113" s="3044"/>
      <c r="I113" s="3044"/>
      <c r="J113" s="3045"/>
      <c r="K113" s="3048"/>
      <c r="L113" s="3046"/>
      <c r="M113" s="3023" t="s">
        <v>28</v>
      </c>
      <c r="N113" s="3039"/>
      <c r="O113" s="3040"/>
      <c r="P113" s="3041"/>
      <c r="Q113" s="3042"/>
      <c r="R113" s="3043"/>
      <c r="S113" s="3043"/>
      <c r="T113" s="3043"/>
      <c r="U113" s="3044"/>
      <c r="V113" s="3045"/>
      <c r="W113" s="3048"/>
      <c r="X113" s="3046"/>
      <c r="Y113" s="3023" t="s">
        <v>28</v>
      </c>
      <c r="Z113" s="3039"/>
      <c r="AA113" s="3040"/>
      <c r="AB113" s="3041"/>
      <c r="AC113" s="3042"/>
      <c r="AD113" s="3043"/>
      <c r="AE113" s="3044"/>
      <c r="AF113" s="3044"/>
      <c r="AG113" s="3044"/>
      <c r="AH113" s="3045"/>
      <c r="AI113" s="3048"/>
      <c r="AJ113" s="3046"/>
      <c r="AK113" s="3023" t="s">
        <v>28</v>
      </c>
      <c r="AL113" s="641"/>
      <c r="AM113" s="641"/>
      <c r="AN113" s="641"/>
      <c r="AO113" s="641"/>
      <c r="AP113" s="3024"/>
      <c r="AQ113" s="216">
        <v>1</v>
      </c>
      <c r="AR113" s="212"/>
      <c r="AS113" s="212"/>
    </row>
    <row r="114" spans="1:45" s="135" customFormat="1" ht="21" customHeight="1">
      <c r="A114"/>
      <c r="B114" s="3039"/>
      <c r="C114" s="3040"/>
      <c r="D114" s="3047"/>
      <c r="E114" s="3047"/>
      <c r="F114" s="3041"/>
      <c r="G114" s="3044"/>
      <c r="H114" s="3044"/>
      <c r="I114" s="3044"/>
      <c r="J114" s="3045"/>
      <c r="K114" s="3048"/>
      <c r="L114" s="3049"/>
      <c r="M114" s="3023" t="s">
        <v>28</v>
      </c>
      <c r="N114" s="3039"/>
      <c r="O114" s="3040"/>
      <c r="P114" s="3047"/>
      <c r="Q114" s="3047"/>
      <c r="R114" s="3041"/>
      <c r="S114" s="3041"/>
      <c r="T114" s="3041"/>
      <c r="U114" s="3044"/>
      <c r="V114" s="3045"/>
      <c r="W114" s="3048"/>
      <c r="X114" s="3049"/>
      <c r="Y114" s="3023" t="s">
        <v>28</v>
      </c>
      <c r="Z114" s="3039"/>
      <c r="AA114" s="3040"/>
      <c r="AB114" s="3047"/>
      <c r="AC114" s="3047"/>
      <c r="AD114" s="3041"/>
      <c r="AE114" s="3044"/>
      <c r="AF114" s="3044"/>
      <c r="AG114" s="3044"/>
      <c r="AH114" s="3045"/>
      <c r="AI114" s="3048"/>
      <c r="AJ114" s="3049"/>
      <c r="AK114" s="3023" t="s">
        <v>28</v>
      </c>
      <c r="AL114" s="641"/>
      <c r="AM114" s="641"/>
      <c r="AN114" s="641"/>
      <c r="AO114" s="641"/>
      <c r="AP114" s="3024"/>
      <c r="AQ114" s="216">
        <v>1</v>
      </c>
      <c r="AR114" s="212"/>
      <c r="AS114" s="212"/>
    </row>
    <row r="115" spans="1:45" s="135" customFormat="1" ht="21" customHeight="1">
      <c r="A115"/>
      <c r="B115" s="3039"/>
      <c r="C115" s="3040"/>
      <c r="D115" s="3041"/>
      <c r="E115" s="3042"/>
      <c r="F115" s="3043"/>
      <c r="G115" s="3044"/>
      <c r="H115" s="3044"/>
      <c r="I115" s="3044"/>
      <c r="J115" s="3045"/>
      <c r="K115" s="3048"/>
      <c r="L115" s="3046"/>
      <c r="M115" s="3023" t="s">
        <v>28</v>
      </c>
      <c r="N115" s="3039"/>
      <c r="O115" s="3040"/>
      <c r="P115" s="3041"/>
      <c r="Q115" s="3042"/>
      <c r="R115" s="3043"/>
      <c r="S115" s="3043"/>
      <c r="T115" s="3043"/>
      <c r="U115" s="3044"/>
      <c r="V115" s="3045"/>
      <c r="W115" s="3048"/>
      <c r="X115" s="3046"/>
      <c r="Y115" s="3023" t="s">
        <v>28</v>
      </c>
      <c r="Z115" s="3039"/>
      <c r="AA115" s="3040"/>
      <c r="AB115" s="3041"/>
      <c r="AC115" s="3042"/>
      <c r="AD115" s="3043"/>
      <c r="AE115" s="3044"/>
      <c r="AF115" s="3044"/>
      <c r="AG115" s="3044"/>
      <c r="AH115" s="3045"/>
      <c r="AI115" s="3048"/>
      <c r="AJ115" s="3046"/>
      <c r="AK115" s="3023" t="s">
        <v>28</v>
      </c>
      <c r="AL115" s="641"/>
      <c r="AM115" s="641"/>
      <c r="AN115" s="641"/>
      <c r="AO115" s="641"/>
      <c r="AP115" s="3024"/>
      <c r="AQ115" s="216">
        <v>1</v>
      </c>
      <c r="AR115" s="212"/>
      <c r="AS115" s="212"/>
    </row>
    <row r="116" spans="1:45" s="135" customFormat="1" ht="21" customHeight="1">
      <c r="A116"/>
      <c r="B116" s="3039"/>
      <c r="C116" s="3040"/>
      <c r="D116" s="3047"/>
      <c r="E116" s="3047"/>
      <c r="F116" s="3041"/>
      <c r="G116" s="3044"/>
      <c r="H116" s="3044"/>
      <c r="I116" s="3044"/>
      <c r="J116" s="3045"/>
      <c r="K116" s="3048"/>
      <c r="L116" s="3049"/>
      <c r="M116" s="3023" t="s">
        <v>28</v>
      </c>
      <c r="N116" s="3039"/>
      <c r="O116" s="3040"/>
      <c r="P116" s="3047"/>
      <c r="Q116" s="3047"/>
      <c r="R116" s="3041"/>
      <c r="S116" s="3041"/>
      <c r="T116" s="3041"/>
      <c r="U116" s="3044"/>
      <c r="V116" s="3045"/>
      <c r="W116" s="3048"/>
      <c r="X116" s="3049"/>
      <c r="Y116" s="3023" t="s">
        <v>28</v>
      </c>
      <c r="Z116" s="3039"/>
      <c r="AA116" s="3040"/>
      <c r="AB116" s="3047"/>
      <c r="AC116" s="3047"/>
      <c r="AD116" s="3041"/>
      <c r="AE116" s="3044"/>
      <c r="AF116" s="3044"/>
      <c r="AG116" s="3044"/>
      <c r="AH116" s="3045"/>
      <c r="AI116" s="3048"/>
      <c r="AJ116" s="3049"/>
      <c r="AK116" s="3023" t="s">
        <v>28</v>
      </c>
      <c r="AL116" s="641"/>
      <c r="AM116" s="641"/>
      <c r="AN116" s="641"/>
      <c r="AO116" s="641"/>
      <c r="AP116" s="3024"/>
      <c r="AQ116" s="216">
        <v>1</v>
      </c>
      <c r="AR116" s="212"/>
      <c r="AS116" s="212"/>
    </row>
    <row r="117" spans="1:45" s="135" customFormat="1" ht="21" customHeight="1">
      <c r="A117"/>
      <c r="B117" s="3039"/>
      <c r="C117" s="3040"/>
      <c r="D117" s="3041"/>
      <c r="E117" s="3042"/>
      <c r="F117" s="3043"/>
      <c r="G117" s="3044"/>
      <c r="H117" s="3044"/>
      <c r="I117" s="3044"/>
      <c r="J117" s="3045"/>
      <c r="K117" s="3048"/>
      <c r="L117" s="3046"/>
      <c r="M117" s="3023" t="s">
        <v>28</v>
      </c>
      <c r="N117" s="3039"/>
      <c r="O117" s="3040"/>
      <c r="P117" s="3041"/>
      <c r="Q117" s="3042"/>
      <c r="R117" s="3043"/>
      <c r="S117" s="3043"/>
      <c r="T117" s="3043"/>
      <c r="U117" s="3044"/>
      <c r="V117" s="3045"/>
      <c r="W117" s="3048"/>
      <c r="X117" s="3046"/>
      <c r="Y117" s="3023" t="s">
        <v>28</v>
      </c>
      <c r="Z117" s="3039"/>
      <c r="AA117" s="3040"/>
      <c r="AB117" s="3041"/>
      <c r="AC117" s="3042"/>
      <c r="AD117" s="3043"/>
      <c r="AE117" s="3044"/>
      <c r="AF117" s="3044"/>
      <c r="AG117" s="3044"/>
      <c r="AH117" s="3045"/>
      <c r="AI117" s="3048"/>
      <c r="AJ117" s="3046"/>
      <c r="AK117" s="3023" t="s">
        <v>28</v>
      </c>
      <c r="AL117" s="641"/>
      <c r="AM117" s="641"/>
      <c r="AN117" s="641"/>
      <c r="AO117" s="641"/>
      <c r="AP117" s="3024"/>
      <c r="AQ117" s="216">
        <v>1</v>
      </c>
      <c r="AR117" s="212"/>
      <c r="AS117" s="212"/>
    </row>
    <row r="118" spans="1:45" s="135" customFormat="1" ht="21" customHeight="1">
      <c r="A118"/>
      <c r="B118" s="3039"/>
      <c r="C118" s="3040"/>
      <c r="D118" s="3047"/>
      <c r="E118" s="3047"/>
      <c r="F118" s="3041"/>
      <c r="G118" s="3044"/>
      <c r="H118" s="3044"/>
      <c r="I118" s="3044"/>
      <c r="J118" s="3045"/>
      <c r="K118" s="3048"/>
      <c r="L118" s="3049"/>
      <c r="M118" s="3023" t="s">
        <v>28</v>
      </c>
      <c r="N118" s="3039"/>
      <c r="O118" s="3040"/>
      <c r="P118" s="3047"/>
      <c r="Q118" s="3047"/>
      <c r="R118" s="3041"/>
      <c r="S118" s="3041"/>
      <c r="T118" s="3041"/>
      <c r="U118" s="3044"/>
      <c r="V118" s="3045"/>
      <c r="W118" s="3048"/>
      <c r="X118" s="3049"/>
      <c r="Y118" s="3023" t="s">
        <v>28</v>
      </c>
      <c r="Z118" s="3039"/>
      <c r="AA118" s="3040"/>
      <c r="AB118" s="3047"/>
      <c r="AC118" s="3047"/>
      <c r="AD118" s="3041"/>
      <c r="AE118" s="3044"/>
      <c r="AF118" s="3044"/>
      <c r="AG118" s="3044"/>
      <c r="AH118" s="3045"/>
      <c r="AI118" s="3048"/>
      <c r="AJ118" s="3049"/>
      <c r="AK118" s="3023" t="s">
        <v>28</v>
      </c>
      <c r="AL118" s="641"/>
      <c r="AM118" s="641"/>
      <c r="AN118" s="641"/>
      <c r="AO118" s="641"/>
      <c r="AP118" s="3024"/>
      <c r="AQ118" s="216">
        <v>1</v>
      </c>
      <c r="AR118" s="212"/>
      <c r="AS118" s="212"/>
    </row>
    <row r="119" spans="1:45" s="135" customFormat="1" ht="21" customHeight="1">
      <c r="A119"/>
      <c r="B119" s="3039"/>
      <c r="C119" s="3040"/>
      <c r="D119" s="3041"/>
      <c r="E119" s="3042"/>
      <c r="F119" s="3043"/>
      <c r="G119" s="3044"/>
      <c r="H119" s="3044"/>
      <c r="I119" s="3044"/>
      <c r="J119" s="3045"/>
      <c r="K119" s="3048"/>
      <c r="L119" s="3046"/>
      <c r="M119" s="3023" t="s">
        <v>28</v>
      </c>
      <c r="N119" s="3039"/>
      <c r="O119" s="3040"/>
      <c r="P119" s="3041"/>
      <c r="Q119" s="3042"/>
      <c r="R119" s="3043"/>
      <c r="S119" s="3043"/>
      <c r="T119" s="3043"/>
      <c r="U119" s="3044"/>
      <c r="V119" s="3045"/>
      <c r="W119" s="3048"/>
      <c r="X119" s="3046"/>
      <c r="Y119" s="3023" t="s">
        <v>28</v>
      </c>
      <c r="Z119" s="3039"/>
      <c r="AA119" s="3040"/>
      <c r="AB119" s="3041"/>
      <c r="AC119" s="3042"/>
      <c r="AD119" s="3043"/>
      <c r="AE119" s="3044"/>
      <c r="AF119" s="3044"/>
      <c r="AG119" s="3044"/>
      <c r="AH119" s="3045"/>
      <c r="AI119" s="3048"/>
      <c r="AJ119" s="3046"/>
      <c r="AK119" s="3023" t="s">
        <v>28</v>
      </c>
      <c r="AL119" s="641"/>
      <c r="AM119" s="641"/>
      <c r="AN119" s="641"/>
      <c r="AO119" s="641"/>
      <c r="AP119" s="3024"/>
      <c r="AQ119" s="216">
        <v>1</v>
      </c>
      <c r="AR119" s="212"/>
      <c r="AS119" s="212"/>
    </row>
    <row r="120" spans="1:45" s="135" customFormat="1" ht="21" customHeight="1">
      <c r="A120"/>
      <c r="B120" s="3039"/>
      <c r="C120" s="3040"/>
      <c r="D120" s="3047"/>
      <c r="E120" s="3047"/>
      <c r="F120" s="3041"/>
      <c r="G120" s="3044"/>
      <c r="H120" s="3044"/>
      <c r="I120" s="3044"/>
      <c r="J120" s="3045"/>
      <c r="K120" s="3048"/>
      <c r="L120" s="3049"/>
      <c r="M120" s="3023" t="s">
        <v>28</v>
      </c>
      <c r="N120" s="3039"/>
      <c r="O120" s="3040"/>
      <c r="P120" s="3047"/>
      <c r="Q120" s="3047"/>
      <c r="R120" s="3041"/>
      <c r="S120" s="3041"/>
      <c r="T120" s="3041"/>
      <c r="U120" s="3044"/>
      <c r="V120" s="3045"/>
      <c r="W120" s="3048"/>
      <c r="X120" s="3049"/>
      <c r="Y120" s="3023" t="s">
        <v>28</v>
      </c>
      <c r="Z120" s="3039"/>
      <c r="AA120" s="3040"/>
      <c r="AB120" s="3047"/>
      <c r="AC120" s="3047"/>
      <c r="AD120" s="3041"/>
      <c r="AE120" s="3044"/>
      <c r="AF120" s="3044"/>
      <c r="AG120" s="3044"/>
      <c r="AH120" s="3045"/>
      <c r="AI120" s="3048"/>
      <c r="AJ120" s="3049"/>
      <c r="AK120" s="3023" t="s">
        <v>28</v>
      </c>
      <c r="AL120" s="641"/>
      <c r="AM120" s="641"/>
      <c r="AN120" s="641"/>
      <c r="AO120" s="641"/>
      <c r="AP120" s="3024"/>
      <c r="AQ120" s="216">
        <v>1</v>
      </c>
      <c r="AR120" s="212"/>
      <c r="AS120" s="212"/>
    </row>
    <row r="121" spans="1:45" s="135" customFormat="1" ht="21" customHeight="1">
      <c r="A121"/>
      <c r="B121" s="3039"/>
      <c r="C121" s="3040"/>
      <c r="D121" s="3041"/>
      <c r="E121" s="3042"/>
      <c r="F121" s="3043"/>
      <c r="G121" s="3044"/>
      <c r="H121" s="3044"/>
      <c r="I121" s="3044"/>
      <c r="J121" s="3045"/>
      <c r="K121" s="3048"/>
      <c r="L121" s="3046"/>
      <c r="M121" s="3023" t="s">
        <v>28</v>
      </c>
      <c r="N121" s="3039"/>
      <c r="O121" s="3040"/>
      <c r="P121" s="3041"/>
      <c r="Q121" s="3042"/>
      <c r="R121" s="3043"/>
      <c r="S121" s="3043"/>
      <c r="T121" s="3043"/>
      <c r="U121" s="3044"/>
      <c r="V121" s="3045"/>
      <c r="W121" s="3048"/>
      <c r="X121" s="3046"/>
      <c r="Y121" s="3023" t="s">
        <v>28</v>
      </c>
      <c r="Z121" s="3039"/>
      <c r="AA121" s="3040"/>
      <c r="AB121" s="3041"/>
      <c r="AC121" s="3042"/>
      <c r="AD121" s="3043"/>
      <c r="AE121" s="3044"/>
      <c r="AF121" s="3044"/>
      <c r="AG121" s="3044"/>
      <c r="AH121" s="3045"/>
      <c r="AI121" s="3048"/>
      <c r="AJ121" s="3046"/>
      <c r="AK121" s="3023" t="s">
        <v>28</v>
      </c>
      <c r="AL121" s="641"/>
      <c r="AM121" s="641"/>
      <c r="AN121" s="641"/>
      <c r="AO121" s="641"/>
      <c r="AP121" s="3024"/>
      <c r="AQ121" s="216">
        <v>1</v>
      </c>
      <c r="AR121" s="212"/>
      <c r="AS121" s="212"/>
    </row>
    <row r="122" spans="1:45" s="135" customFormat="1" ht="21" customHeight="1">
      <c r="A122"/>
      <c r="B122" s="3039"/>
      <c r="C122" s="3040"/>
      <c r="D122" s="3047"/>
      <c r="E122" s="3047"/>
      <c r="F122" s="3041"/>
      <c r="G122" s="3044"/>
      <c r="H122" s="3044"/>
      <c r="I122" s="3044"/>
      <c r="J122" s="3045"/>
      <c r="K122" s="3048"/>
      <c r="L122" s="3049"/>
      <c r="M122" s="3023" t="s">
        <v>28</v>
      </c>
      <c r="N122" s="3039"/>
      <c r="O122" s="3040"/>
      <c r="P122" s="3047"/>
      <c r="Q122" s="3047"/>
      <c r="R122" s="3041"/>
      <c r="S122" s="3041"/>
      <c r="T122" s="3041"/>
      <c r="U122" s="3044"/>
      <c r="V122" s="3045"/>
      <c r="W122" s="3048"/>
      <c r="X122" s="3049"/>
      <c r="Y122" s="3023" t="s">
        <v>28</v>
      </c>
      <c r="Z122" s="3039"/>
      <c r="AA122" s="3040"/>
      <c r="AB122" s="3047"/>
      <c r="AC122" s="3047"/>
      <c r="AD122" s="3041"/>
      <c r="AE122" s="3044"/>
      <c r="AF122" s="3044"/>
      <c r="AG122" s="3044"/>
      <c r="AH122" s="3045"/>
      <c r="AI122" s="3048"/>
      <c r="AJ122" s="3049"/>
      <c r="AK122" s="3023" t="s">
        <v>28</v>
      </c>
      <c r="AL122" s="641"/>
      <c r="AM122" s="641"/>
      <c r="AN122" s="641"/>
      <c r="AO122" s="641"/>
      <c r="AP122" s="3024"/>
      <c r="AQ122" s="216">
        <v>1</v>
      </c>
      <c r="AR122" s="212"/>
      <c r="AS122" s="212"/>
    </row>
    <row r="123" spans="1:45" s="135" customFormat="1" ht="21" customHeight="1">
      <c r="A123"/>
      <c r="B123" s="3039"/>
      <c r="C123" s="3040"/>
      <c r="D123" s="3041"/>
      <c r="E123" s="3042"/>
      <c r="F123" s="3043"/>
      <c r="G123" s="3044"/>
      <c r="H123" s="3044"/>
      <c r="I123" s="3044"/>
      <c r="J123" s="3045"/>
      <c r="K123" s="3048"/>
      <c r="L123" s="3046"/>
      <c r="M123" s="3023" t="s">
        <v>28</v>
      </c>
      <c r="N123" s="3039"/>
      <c r="O123" s="3040"/>
      <c r="P123" s="3041"/>
      <c r="Q123" s="3042"/>
      <c r="R123" s="3043"/>
      <c r="S123" s="3043"/>
      <c r="T123" s="3043"/>
      <c r="U123" s="3044"/>
      <c r="V123" s="3045"/>
      <c r="W123" s="3048"/>
      <c r="X123" s="3046"/>
      <c r="Y123" s="3023" t="s">
        <v>28</v>
      </c>
      <c r="Z123" s="3039"/>
      <c r="AA123" s="3040"/>
      <c r="AB123" s="3041"/>
      <c r="AC123" s="3042"/>
      <c r="AD123" s="3043"/>
      <c r="AE123" s="3044"/>
      <c r="AF123" s="3044"/>
      <c r="AG123" s="3044"/>
      <c r="AH123" s="3045"/>
      <c r="AI123" s="3048"/>
      <c r="AJ123" s="3046"/>
      <c r="AK123" s="3023" t="s">
        <v>28</v>
      </c>
      <c r="AL123" s="641"/>
      <c r="AM123" s="641"/>
      <c r="AN123" s="641"/>
      <c r="AO123" s="641"/>
      <c r="AP123" s="3024"/>
      <c r="AQ123" s="216">
        <v>1</v>
      </c>
      <c r="AR123" s="212"/>
      <c r="AS123" s="212"/>
    </row>
    <row r="124" spans="1:45" s="135" customFormat="1" ht="21" customHeight="1">
      <c r="A124"/>
      <c r="B124" s="3039"/>
      <c r="C124" s="3040"/>
      <c r="D124" s="3047"/>
      <c r="E124" s="3047"/>
      <c r="F124" s="3041"/>
      <c r="G124" s="3044"/>
      <c r="H124" s="3044"/>
      <c r="I124" s="3044"/>
      <c r="J124" s="3045"/>
      <c r="K124" s="3048"/>
      <c r="L124" s="3049"/>
      <c r="M124" s="3023" t="s">
        <v>28</v>
      </c>
      <c r="N124" s="3039"/>
      <c r="O124" s="3040"/>
      <c r="P124" s="3047"/>
      <c r="Q124" s="3047"/>
      <c r="R124" s="3041"/>
      <c r="S124" s="3041"/>
      <c r="T124" s="3041"/>
      <c r="U124" s="3044"/>
      <c r="V124" s="3045"/>
      <c r="W124" s="3048"/>
      <c r="X124" s="3049"/>
      <c r="Y124" s="3023" t="s">
        <v>28</v>
      </c>
      <c r="Z124" s="3039"/>
      <c r="AA124" s="3040"/>
      <c r="AB124" s="3047"/>
      <c r="AC124" s="3047"/>
      <c r="AD124" s="3041"/>
      <c r="AE124" s="3044"/>
      <c r="AF124" s="3044"/>
      <c r="AG124" s="3044"/>
      <c r="AH124" s="3045"/>
      <c r="AI124" s="3048"/>
      <c r="AJ124" s="3049"/>
      <c r="AK124" s="3023" t="s">
        <v>28</v>
      </c>
      <c r="AL124" s="641"/>
      <c r="AM124" s="641"/>
      <c r="AN124" s="641"/>
      <c r="AO124" s="641"/>
      <c r="AP124" s="3024"/>
      <c r="AQ124" s="216">
        <v>1</v>
      </c>
      <c r="AR124" s="212"/>
      <c r="AS124" s="212"/>
    </row>
    <row r="125" spans="1:45" s="135" customFormat="1" ht="21" customHeight="1">
      <c r="A125"/>
      <c r="B125" s="3039"/>
      <c r="C125" s="3040"/>
      <c r="D125" s="3041"/>
      <c r="E125" s="3042"/>
      <c r="F125" s="3043"/>
      <c r="G125" s="3044"/>
      <c r="H125" s="3044"/>
      <c r="I125" s="3044"/>
      <c r="J125" s="3045"/>
      <c r="K125" s="3048"/>
      <c r="L125" s="3046"/>
      <c r="M125" s="3023" t="s">
        <v>28</v>
      </c>
      <c r="N125" s="3039"/>
      <c r="O125" s="3040"/>
      <c r="P125" s="3041"/>
      <c r="Q125" s="3042"/>
      <c r="R125" s="3043"/>
      <c r="S125" s="3043"/>
      <c r="T125" s="3043"/>
      <c r="U125" s="3044"/>
      <c r="V125" s="3045"/>
      <c r="W125" s="3048"/>
      <c r="X125" s="3046"/>
      <c r="Y125" s="3023" t="s">
        <v>28</v>
      </c>
      <c r="Z125" s="3039"/>
      <c r="AA125" s="3040"/>
      <c r="AB125" s="3041"/>
      <c r="AC125" s="3042"/>
      <c r="AD125" s="3043"/>
      <c r="AE125" s="3044"/>
      <c r="AF125" s="3044"/>
      <c r="AG125" s="3044"/>
      <c r="AH125" s="3045"/>
      <c r="AI125" s="3048"/>
      <c r="AJ125" s="3046"/>
      <c r="AK125" s="3023" t="s">
        <v>28</v>
      </c>
      <c r="AL125" s="641"/>
      <c r="AM125" s="641"/>
      <c r="AN125" s="641"/>
      <c r="AO125" s="641"/>
      <c r="AP125" s="3024"/>
      <c r="AQ125" s="216">
        <v>1</v>
      </c>
      <c r="AR125" s="212"/>
      <c r="AS125" s="212"/>
    </row>
    <row r="126" spans="1:45" s="135" customFormat="1" ht="21" customHeight="1">
      <c r="A126"/>
      <c r="B126" s="3039"/>
      <c r="C126" s="3040"/>
      <c r="D126" s="3047"/>
      <c r="E126" s="3047"/>
      <c r="F126" s="3041"/>
      <c r="G126" s="3044"/>
      <c r="H126" s="3044"/>
      <c r="I126" s="3044"/>
      <c r="J126" s="3045"/>
      <c r="K126" s="3048"/>
      <c r="L126" s="3049"/>
      <c r="M126" s="3023" t="s">
        <v>28</v>
      </c>
      <c r="N126" s="3039"/>
      <c r="O126" s="3040"/>
      <c r="P126" s="3047"/>
      <c r="Q126" s="3047"/>
      <c r="R126" s="3041"/>
      <c r="S126" s="3041"/>
      <c r="T126" s="3041"/>
      <c r="U126" s="3044"/>
      <c r="V126" s="3045"/>
      <c r="W126" s="3048"/>
      <c r="X126" s="3049"/>
      <c r="Y126" s="3023" t="s">
        <v>28</v>
      </c>
      <c r="Z126" s="3039"/>
      <c r="AA126" s="3040"/>
      <c r="AB126" s="3047"/>
      <c r="AC126" s="3047"/>
      <c r="AD126" s="3041"/>
      <c r="AE126" s="3044"/>
      <c r="AF126" s="3044"/>
      <c r="AG126" s="3044"/>
      <c r="AH126" s="3045"/>
      <c r="AI126" s="3048"/>
      <c r="AJ126" s="3049"/>
      <c r="AK126" s="3023" t="s">
        <v>28</v>
      </c>
      <c r="AL126" s="641"/>
      <c r="AM126" s="641"/>
      <c r="AN126" s="641"/>
      <c r="AO126" s="641"/>
      <c r="AP126" s="3024"/>
      <c r="AQ126" s="216">
        <v>1</v>
      </c>
      <c r="AR126" s="212"/>
      <c r="AS126" s="212"/>
    </row>
    <row r="127" spans="1:45" s="135" customFormat="1" ht="21" customHeight="1">
      <c r="A127"/>
      <c r="B127" s="3039"/>
      <c r="C127" s="3040"/>
      <c r="D127" s="3041"/>
      <c r="E127" s="3042"/>
      <c r="F127" s="3043"/>
      <c r="G127" s="3044"/>
      <c r="H127" s="3044"/>
      <c r="I127" s="3044"/>
      <c r="J127" s="3045"/>
      <c r="K127" s="3048"/>
      <c r="L127" s="3046"/>
      <c r="M127" s="3023" t="s">
        <v>28</v>
      </c>
      <c r="N127" s="3039"/>
      <c r="O127" s="3040"/>
      <c r="P127" s="3041"/>
      <c r="Q127" s="3042"/>
      <c r="R127" s="3043"/>
      <c r="S127" s="3043"/>
      <c r="T127" s="3043"/>
      <c r="U127" s="3044"/>
      <c r="V127" s="3045"/>
      <c r="W127" s="3048"/>
      <c r="X127" s="3046"/>
      <c r="Y127" s="3023" t="s">
        <v>28</v>
      </c>
      <c r="Z127" s="3039"/>
      <c r="AA127" s="3040"/>
      <c r="AB127" s="3041"/>
      <c r="AC127" s="3042"/>
      <c r="AD127" s="3043"/>
      <c r="AE127" s="3044"/>
      <c r="AF127" s="3044"/>
      <c r="AG127" s="3044"/>
      <c r="AH127" s="3045"/>
      <c r="AI127" s="3048"/>
      <c r="AJ127" s="3046"/>
      <c r="AK127" s="3023" t="s">
        <v>28</v>
      </c>
      <c r="AL127" s="641"/>
      <c r="AM127" s="641"/>
      <c r="AN127" s="641"/>
      <c r="AO127" s="641"/>
      <c r="AP127" s="3024"/>
      <c r="AQ127" s="216">
        <v>1</v>
      </c>
      <c r="AR127" s="212"/>
      <c r="AS127" s="212"/>
    </row>
    <row r="128" spans="1:45" s="135" customFormat="1" ht="21" customHeight="1">
      <c r="A128"/>
      <c r="B128" s="3039"/>
      <c r="C128" s="3040"/>
      <c r="D128" s="3047"/>
      <c r="E128" s="3047"/>
      <c r="F128" s="3041"/>
      <c r="G128" s="3044"/>
      <c r="H128" s="3044"/>
      <c r="I128" s="3044"/>
      <c r="J128" s="3045"/>
      <c r="K128" s="3048"/>
      <c r="L128" s="3049"/>
      <c r="M128" s="3023" t="s">
        <v>28</v>
      </c>
      <c r="N128" s="3039"/>
      <c r="O128" s="3040"/>
      <c r="P128" s="3047"/>
      <c r="Q128" s="3047"/>
      <c r="R128" s="3041"/>
      <c r="S128" s="3041"/>
      <c r="T128" s="3041"/>
      <c r="U128" s="3044"/>
      <c r="V128" s="3045"/>
      <c r="W128" s="3048"/>
      <c r="X128" s="3049"/>
      <c r="Y128" s="3023" t="s">
        <v>28</v>
      </c>
      <c r="Z128" s="3039"/>
      <c r="AA128" s="3040"/>
      <c r="AB128" s="3047"/>
      <c r="AC128" s="3047"/>
      <c r="AD128" s="3041"/>
      <c r="AE128" s="3044"/>
      <c r="AF128" s="3044"/>
      <c r="AG128" s="3044"/>
      <c r="AH128" s="3045"/>
      <c r="AI128" s="3048"/>
      <c r="AJ128" s="3049"/>
      <c r="AK128" s="3023" t="s">
        <v>28</v>
      </c>
      <c r="AL128" s="641"/>
      <c r="AM128" s="641"/>
      <c r="AN128" s="641"/>
      <c r="AO128" s="641"/>
      <c r="AP128" s="3024"/>
      <c r="AQ128" s="216">
        <v>1</v>
      </c>
      <c r="AR128" s="212"/>
      <c r="AS128" s="212"/>
    </row>
    <row r="129" spans="1:45" s="135" customFormat="1" ht="21" customHeight="1">
      <c r="A129"/>
      <c r="B129" s="3039"/>
      <c r="C129" s="3040"/>
      <c r="D129" s="3041"/>
      <c r="E129" s="3042"/>
      <c r="F129" s="3043"/>
      <c r="G129" s="3044"/>
      <c r="H129" s="3044"/>
      <c r="I129" s="3044"/>
      <c r="J129" s="3045"/>
      <c r="K129" s="3048"/>
      <c r="L129" s="3046"/>
      <c r="M129" s="3023" t="s">
        <v>28</v>
      </c>
      <c r="N129" s="3039"/>
      <c r="O129" s="3040"/>
      <c r="P129" s="3041"/>
      <c r="Q129" s="3042"/>
      <c r="R129" s="3043"/>
      <c r="S129" s="3043"/>
      <c r="T129" s="3043"/>
      <c r="U129" s="3044"/>
      <c r="V129" s="3045"/>
      <c r="W129" s="3048"/>
      <c r="X129" s="3046"/>
      <c r="Y129" s="3023" t="s">
        <v>28</v>
      </c>
      <c r="Z129" s="3039"/>
      <c r="AA129" s="3040"/>
      <c r="AB129" s="3041"/>
      <c r="AC129" s="3042"/>
      <c r="AD129" s="3043"/>
      <c r="AE129" s="3044"/>
      <c r="AF129" s="3044"/>
      <c r="AG129" s="3044"/>
      <c r="AH129" s="3045"/>
      <c r="AI129" s="3048"/>
      <c r="AJ129" s="3046"/>
      <c r="AK129" s="3023" t="s">
        <v>28</v>
      </c>
      <c r="AL129" s="641"/>
      <c r="AM129" s="641"/>
      <c r="AN129" s="641"/>
      <c r="AO129" s="641"/>
      <c r="AP129" s="3024"/>
      <c r="AQ129" s="216">
        <v>1</v>
      </c>
      <c r="AR129" s="212"/>
      <c r="AS129" s="212"/>
    </row>
    <row r="130" spans="1:45" s="135" customFormat="1" ht="21" customHeight="1">
      <c r="A130"/>
      <c r="B130" s="3039"/>
      <c r="C130" s="3040"/>
      <c r="D130" s="3047"/>
      <c r="E130" s="3047"/>
      <c r="F130" s="3041"/>
      <c r="G130" s="3044"/>
      <c r="H130" s="3044"/>
      <c r="I130" s="3044"/>
      <c r="J130" s="3045"/>
      <c r="K130" s="3048"/>
      <c r="L130" s="3049"/>
      <c r="M130" s="3023" t="s">
        <v>28</v>
      </c>
      <c r="N130" s="3039"/>
      <c r="O130" s="3040"/>
      <c r="P130" s="3047"/>
      <c r="Q130" s="3047"/>
      <c r="R130" s="3041"/>
      <c r="S130" s="3041"/>
      <c r="T130" s="3041"/>
      <c r="U130" s="3044"/>
      <c r="V130" s="3045"/>
      <c r="W130" s="3048"/>
      <c r="X130" s="3049"/>
      <c r="Y130" s="3023" t="s">
        <v>28</v>
      </c>
      <c r="Z130" s="3039"/>
      <c r="AA130" s="3040"/>
      <c r="AB130" s="3047"/>
      <c r="AC130" s="3047"/>
      <c r="AD130" s="3041"/>
      <c r="AE130" s="3044"/>
      <c r="AF130" s="3044"/>
      <c r="AG130" s="3044"/>
      <c r="AH130" s="3045"/>
      <c r="AI130" s="3048"/>
      <c r="AJ130" s="3049"/>
      <c r="AK130" s="3023" t="s">
        <v>28</v>
      </c>
      <c r="AL130" s="641"/>
      <c r="AM130" s="641"/>
      <c r="AN130" s="641"/>
      <c r="AO130" s="641"/>
      <c r="AP130" s="3024"/>
      <c r="AQ130" s="216">
        <v>1</v>
      </c>
      <c r="AR130" s="212"/>
      <c r="AS130" s="212"/>
    </row>
    <row r="131" spans="1:45" s="135" customFormat="1" ht="21" customHeight="1">
      <c r="A131"/>
      <c r="B131" s="3039"/>
      <c r="C131" s="3040"/>
      <c r="D131" s="3041"/>
      <c r="E131" s="3042"/>
      <c r="F131" s="3043"/>
      <c r="G131" s="3044"/>
      <c r="H131" s="3044"/>
      <c r="I131" s="3044"/>
      <c r="J131" s="3045"/>
      <c r="K131" s="3048"/>
      <c r="L131" s="3046"/>
      <c r="M131" s="3023" t="s">
        <v>28</v>
      </c>
      <c r="N131" s="3039"/>
      <c r="O131" s="3040"/>
      <c r="P131" s="3041"/>
      <c r="Q131" s="3042"/>
      <c r="R131" s="3043"/>
      <c r="S131" s="3043"/>
      <c r="T131" s="3043"/>
      <c r="U131" s="3044"/>
      <c r="V131" s="3045"/>
      <c r="W131" s="3048"/>
      <c r="X131" s="3046"/>
      <c r="Y131" s="3023" t="s">
        <v>28</v>
      </c>
      <c r="Z131" s="3039"/>
      <c r="AA131" s="3040"/>
      <c r="AB131" s="3041"/>
      <c r="AC131" s="3042"/>
      <c r="AD131" s="3043"/>
      <c r="AE131" s="3044"/>
      <c r="AF131" s="3044"/>
      <c r="AG131" s="3044"/>
      <c r="AH131" s="3045"/>
      <c r="AI131" s="3048"/>
      <c r="AJ131" s="3046"/>
      <c r="AK131" s="3023" t="s">
        <v>28</v>
      </c>
      <c r="AL131" s="641"/>
      <c r="AM131" s="641"/>
      <c r="AN131" s="641"/>
      <c r="AO131" s="641"/>
      <c r="AP131" s="3024"/>
      <c r="AQ131" s="216">
        <v>1</v>
      </c>
      <c r="AR131" s="212"/>
      <c r="AS131" s="212"/>
    </row>
    <row r="132" spans="1:45" s="135" customFormat="1" ht="21" customHeight="1">
      <c r="A132"/>
      <c r="B132" s="3039"/>
      <c r="C132" s="3040"/>
      <c r="D132" s="3047"/>
      <c r="E132" s="3047"/>
      <c r="F132" s="3041"/>
      <c r="G132" s="3044"/>
      <c r="H132" s="3044"/>
      <c r="I132" s="3044"/>
      <c r="J132" s="3045"/>
      <c r="K132" s="3048"/>
      <c r="L132" s="3049"/>
      <c r="M132" s="3023" t="s">
        <v>28</v>
      </c>
      <c r="N132" s="3039"/>
      <c r="O132" s="3040"/>
      <c r="P132" s="3047"/>
      <c r="Q132" s="3047"/>
      <c r="R132" s="3041"/>
      <c r="S132" s="3041"/>
      <c r="T132" s="3041"/>
      <c r="U132" s="3044"/>
      <c r="V132" s="3045"/>
      <c r="W132" s="3048"/>
      <c r="X132" s="3049"/>
      <c r="Y132" s="3023" t="s">
        <v>28</v>
      </c>
      <c r="Z132" s="3039"/>
      <c r="AA132" s="3040"/>
      <c r="AB132" s="3047"/>
      <c r="AC132" s="3047"/>
      <c r="AD132" s="3041"/>
      <c r="AE132" s="3044"/>
      <c r="AF132" s="3044"/>
      <c r="AG132" s="3044"/>
      <c r="AH132" s="3045"/>
      <c r="AI132" s="3048"/>
      <c r="AJ132" s="3049"/>
      <c r="AK132" s="3023" t="s">
        <v>28</v>
      </c>
      <c r="AL132" s="641"/>
      <c r="AM132" s="641"/>
      <c r="AN132" s="641"/>
      <c r="AO132" s="641"/>
      <c r="AP132" s="3024"/>
      <c r="AQ132" s="216">
        <v>1</v>
      </c>
      <c r="AR132" s="212"/>
      <c r="AS132" s="212"/>
    </row>
    <row r="133" spans="1:45" s="135" customFormat="1" ht="21" customHeight="1">
      <c r="A133"/>
      <c r="B133" s="3039"/>
      <c r="C133" s="3040"/>
      <c r="D133" s="3041"/>
      <c r="E133" s="3042"/>
      <c r="F133" s="3043"/>
      <c r="G133" s="3044"/>
      <c r="H133" s="3044"/>
      <c r="I133" s="3044"/>
      <c r="J133" s="3045"/>
      <c r="K133" s="3048"/>
      <c r="L133" s="3046"/>
      <c r="M133" s="3023" t="s">
        <v>28</v>
      </c>
      <c r="N133" s="3039"/>
      <c r="O133" s="3040"/>
      <c r="P133" s="3041"/>
      <c r="Q133" s="3042"/>
      <c r="R133" s="3043"/>
      <c r="S133" s="3043"/>
      <c r="T133" s="3043"/>
      <c r="U133" s="3044"/>
      <c r="V133" s="3045"/>
      <c r="W133" s="3048"/>
      <c r="X133" s="3046"/>
      <c r="Y133" s="3023" t="s">
        <v>28</v>
      </c>
      <c r="Z133" s="3039"/>
      <c r="AA133" s="3040"/>
      <c r="AB133" s="3041"/>
      <c r="AC133" s="3042"/>
      <c r="AD133" s="3043"/>
      <c r="AE133" s="3044"/>
      <c r="AF133" s="3044"/>
      <c r="AG133" s="3044"/>
      <c r="AH133" s="3045"/>
      <c r="AI133" s="3048"/>
      <c r="AJ133" s="3046"/>
      <c r="AK133" s="3023" t="s">
        <v>28</v>
      </c>
      <c r="AL133" s="641"/>
      <c r="AM133" s="641"/>
      <c r="AN133" s="641"/>
      <c r="AO133" s="641"/>
      <c r="AP133" s="3024"/>
      <c r="AQ133" s="216">
        <v>1</v>
      </c>
      <c r="AR133" s="212"/>
      <c r="AS133" s="212"/>
    </row>
    <row r="134" spans="1:45" s="135" customFormat="1" ht="21" customHeight="1">
      <c r="A134"/>
      <c r="B134" s="3039"/>
      <c r="C134" s="3040"/>
      <c r="D134" s="3047"/>
      <c r="E134" s="3047"/>
      <c r="F134" s="3041"/>
      <c r="G134" s="3044"/>
      <c r="H134" s="3044"/>
      <c r="I134" s="3044"/>
      <c r="J134" s="3045"/>
      <c r="K134" s="3048"/>
      <c r="L134" s="3049"/>
      <c r="M134" s="3023" t="s">
        <v>28</v>
      </c>
      <c r="N134" s="3039"/>
      <c r="O134" s="3040"/>
      <c r="P134" s="3047"/>
      <c r="Q134" s="3047"/>
      <c r="R134" s="3041"/>
      <c r="S134" s="3041"/>
      <c r="T134" s="3041"/>
      <c r="U134" s="3044"/>
      <c r="V134" s="3045"/>
      <c r="W134" s="3048"/>
      <c r="X134" s="3049"/>
      <c r="Y134" s="3023" t="s">
        <v>28</v>
      </c>
      <c r="Z134" s="3039"/>
      <c r="AA134" s="3040"/>
      <c r="AB134" s="3047"/>
      <c r="AC134" s="3047"/>
      <c r="AD134" s="3041"/>
      <c r="AE134" s="3044"/>
      <c r="AF134" s="3044"/>
      <c r="AG134" s="3044"/>
      <c r="AH134" s="3045"/>
      <c r="AI134" s="3048"/>
      <c r="AJ134" s="3049"/>
      <c r="AK134" s="3023" t="s">
        <v>28</v>
      </c>
      <c r="AL134" s="641"/>
      <c r="AM134" s="641"/>
      <c r="AN134" s="641"/>
      <c r="AO134" s="641"/>
      <c r="AP134" s="3024"/>
      <c r="AQ134" s="216">
        <v>1</v>
      </c>
      <c r="AR134" s="212"/>
      <c r="AS134" s="212"/>
    </row>
    <row r="135" spans="1:45" s="135" customFormat="1" ht="21" customHeight="1">
      <c r="A135"/>
      <c r="B135" s="3039"/>
      <c r="C135" s="3040"/>
      <c r="D135" s="3041"/>
      <c r="E135" s="3042"/>
      <c r="F135" s="3043"/>
      <c r="G135" s="3044"/>
      <c r="H135" s="3044"/>
      <c r="I135" s="3044"/>
      <c r="J135" s="3045"/>
      <c r="K135" s="3048"/>
      <c r="L135" s="3046"/>
      <c r="M135" s="3023" t="s">
        <v>28</v>
      </c>
      <c r="N135" s="3039"/>
      <c r="O135" s="3040"/>
      <c r="P135" s="3041"/>
      <c r="Q135" s="3042"/>
      <c r="R135" s="3043"/>
      <c r="S135" s="3043"/>
      <c r="T135" s="3043"/>
      <c r="U135" s="3044"/>
      <c r="V135" s="3045"/>
      <c r="W135" s="3048"/>
      <c r="X135" s="3046"/>
      <c r="Y135" s="3023" t="s">
        <v>28</v>
      </c>
      <c r="Z135" s="3039"/>
      <c r="AA135" s="3040"/>
      <c r="AB135" s="3041"/>
      <c r="AC135" s="3042"/>
      <c r="AD135" s="3043"/>
      <c r="AE135" s="3044"/>
      <c r="AF135" s="3044"/>
      <c r="AG135" s="3044"/>
      <c r="AH135" s="3045"/>
      <c r="AI135" s="3048"/>
      <c r="AJ135" s="3046"/>
      <c r="AK135" s="3023" t="s">
        <v>28</v>
      </c>
      <c r="AL135" s="641"/>
      <c r="AM135" s="641"/>
      <c r="AN135" s="641"/>
      <c r="AO135" s="641"/>
      <c r="AP135" s="3024"/>
      <c r="AQ135" s="216">
        <v>1</v>
      </c>
      <c r="AR135" s="212"/>
      <c r="AS135" s="212"/>
    </row>
    <row r="136" spans="1:45" s="135" customFormat="1" ht="21" customHeight="1">
      <c r="A136"/>
      <c r="B136" s="3039"/>
      <c r="C136" s="3040"/>
      <c r="D136" s="3047"/>
      <c r="E136" s="3047"/>
      <c r="F136" s="3041"/>
      <c r="G136" s="3044"/>
      <c r="H136" s="3044"/>
      <c r="I136" s="3044"/>
      <c r="J136" s="3045"/>
      <c r="K136" s="3048"/>
      <c r="L136" s="3049"/>
      <c r="M136" s="3023" t="s">
        <v>28</v>
      </c>
      <c r="N136" s="3039"/>
      <c r="O136" s="3040"/>
      <c r="P136" s="3047"/>
      <c r="Q136" s="3047"/>
      <c r="R136" s="3041"/>
      <c r="S136" s="3041"/>
      <c r="T136" s="3041"/>
      <c r="U136" s="3044"/>
      <c r="V136" s="3045"/>
      <c r="W136" s="3048"/>
      <c r="X136" s="3049"/>
      <c r="Y136" s="3023" t="s">
        <v>28</v>
      </c>
      <c r="Z136" s="3039"/>
      <c r="AA136" s="3040"/>
      <c r="AB136" s="3047"/>
      <c r="AC136" s="3047"/>
      <c r="AD136" s="3041"/>
      <c r="AE136" s="3044"/>
      <c r="AF136" s="3044"/>
      <c r="AG136" s="3044"/>
      <c r="AH136" s="3045"/>
      <c r="AI136" s="3048"/>
      <c r="AJ136" s="3049"/>
      <c r="AK136" s="3023" t="s">
        <v>28</v>
      </c>
      <c r="AL136" s="641"/>
      <c r="AM136" s="641"/>
      <c r="AN136" s="641"/>
      <c r="AO136" s="641"/>
      <c r="AP136" s="3024"/>
      <c r="AQ136" s="216">
        <v>1</v>
      </c>
      <c r="AR136" s="212"/>
      <c r="AS136" s="212"/>
    </row>
    <row r="137" spans="1:45" s="135" customFormat="1" ht="21" customHeight="1">
      <c r="A137"/>
      <c r="B137" s="3039"/>
      <c r="C137" s="3040"/>
      <c r="D137" s="3041"/>
      <c r="E137" s="3042"/>
      <c r="F137" s="3043"/>
      <c r="G137" s="3044"/>
      <c r="H137" s="3044"/>
      <c r="I137" s="3044"/>
      <c r="J137" s="3045"/>
      <c r="K137" s="3048"/>
      <c r="L137" s="3046"/>
      <c r="M137" s="3023" t="s">
        <v>28</v>
      </c>
      <c r="N137" s="3039"/>
      <c r="O137" s="3040"/>
      <c r="P137" s="3041"/>
      <c r="Q137" s="3042"/>
      <c r="R137" s="3043"/>
      <c r="S137" s="3043"/>
      <c r="T137" s="3043"/>
      <c r="U137" s="3044"/>
      <c r="V137" s="3045"/>
      <c r="W137" s="3048"/>
      <c r="X137" s="3046"/>
      <c r="Y137" s="3023" t="s">
        <v>28</v>
      </c>
      <c r="Z137" s="3039"/>
      <c r="AA137" s="3040"/>
      <c r="AB137" s="3041"/>
      <c r="AC137" s="3042"/>
      <c r="AD137" s="3043"/>
      <c r="AE137" s="3044"/>
      <c r="AF137" s="3044"/>
      <c r="AG137" s="3044"/>
      <c r="AH137" s="3045"/>
      <c r="AI137" s="3048"/>
      <c r="AJ137" s="3046"/>
      <c r="AK137" s="3023" t="s">
        <v>28</v>
      </c>
      <c r="AL137" s="641"/>
      <c r="AM137" s="641"/>
      <c r="AN137" s="641"/>
      <c r="AO137" s="641"/>
      <c r="AP137" s="3024"/>
      <c r="AQ137" s="216">
        <v>1</v>
      </c>
      <c r="AR137" s="212"/>
      <c r="AS137" s="212"/>
    </row>
    <row r="138" spans="1:45" s="135" customFormat="1" ht="21" customHeight="1">
      <c r="A138"/>
      <c r="B138" s="3039"/>
      <c r="C138" s="3040"/>
      <c r="D138" s="3047"/>
      <c r="E138" s="3047"/>
      <c r="F138" s="3041"/>
      <c r="G138" s="3044"/>
      <c r="H138" s="3044"/>
      <c r="I138" s="3044"/>
      <c r="J138" s="3045"/>
      <c r="K138" s="3048"/>
      <c r="L138" s="3049"/>
      <c r="M138" s="3023" t="s">
        <v>28</v>
      </c>
      <c r="N138" s="3039"/>
      <c r="O138" s="3040"/>
      <c r="P138" s="3047"/>
      <c r="Q138" s="3047"/>
      <c r="R138" s="3041"/>
      <c r="S138" s="3041"/>
      <c r="T138" s="3041"/>
      <c r="U138" s="3044"/>
      <c r="V138" s="3045"/>
      <c r="W138" s="3048"/>
      <c r="X138" s="3049"/>
      <c r="Y138" s="3023" t="s">
        <v>28</v>
      </c>
      <c r="Z138" s="3039"/>
      <c r="AA138" s="3040"/>
      <c r="AB138" s="3047"/>
      <c r="AC138" s="3047"/>
      <c r="AD138" s="3041"/>
      <c r="AE138" s="3044"/>
      <c r="AF138" s="3044"/>
      <c r="AG138" s="3044"/>
      <c r="AH138" s="3045"/>
      <c r="AI138" s="3048"/>
      <c r="AJ138" s="3049"/>
      <c r="AK138" s="3023" t="s">
        <v>28</v>
      </c>
      <c r="AL138" s="641"/>
      <c r="AM138" s="641"/>
      <c r="AN138" s="641"/>
      <c r="AO138" s="641"/>
      <c r="AP138" s="3024"/>
      <c r="AQ138" s="216">
        <v>1</v>
      </c>
      <c r="AR138" s="212"/>
      <c r="AS138" s="212"/>
    </row>
    <row r="139" spans="1:45" s="135" customFormat="1" ht="21" customHeight="1">
      <c r="A139"/>
      <c r="B139" s="3039"/>
      <c r="C139" s="3040"/>
      <c r="D139" s="3041"/>
      <c r="E139" s="3042"/>
      <c r="F139" s="3043"/>
      <c r="G139" s="3044"/>
      <c r="H139" s="3044"/>
      <c r="I139" s="3044"/>
      <c r="J139" s="3045"/>
      <c r="K139" s="3048"/>
      <c r="L139" s="3046"/>
      <c r="M139" s="3023" t="s">
        <v>28</v>
      </c>
      <c r="N139" s="3039"/>
      <c r="O139" s="3040"/>
      <c r="P139" s="3041"/>
      <c r="Q139" s="3042"/>
      <c r="R139" s="3043"/>
      <c r="S139" s="3043"/>
      <c r="T139" s="3043"/>
      <c r="U139" s="3044"/>
      <c r="V139" s="3045"/>
      <c r="W139" s="3048"/>
      <c r="X139" s="3046"/>
      <c r="Y139" s="3023" t="s">
        <v>28</v>
      </c>
      <c r="Z139" s="3039"/>
      <c r="AA139" s="3040"/>
      <c r="AB139" s="3041"/>
      <c r="AC139" s="3042"/>
      <c r="AD139" s="3043"/>
      <c r="AE139" s="3044"/>
      <c r="AF139" s="3044"/>
      <c r="AG139" s="3044"/>
      <c r="AH139" s="3045"/>
      <c r="AI139" s="3048"/>
      <c r="AJ139" s="3046"/>
      <c r="AK139" s="3023" t="s">
        <v>28</v>
      </c>
      <c r="AL139" s="641"/>
      <c r="AM139" s="641"/>
      <c r="AN139" s="641"/>
      <c r="AO139" s="641"/>
      <c r="AP139" s="3024"/>
      <c r="AQ139" s="216">
        <v>1</v>
      </c>
      <c r="AR139" s="212"/>
      <c r="AS139" s="212"/>
    </row>
    <row r="140" spans="1:45" s="135" customFormat="1" ht="21" customHeight="1">
      <c r="A140"/>
      <c r="B140" s="3039"/>
      <c r="C140" s="3040"/>
      <c r="D140" s="3047"/>
      <c r="E140" s="3047"/>
      <c r="F140" s="3041"/>
      <c r="G140" s="3044"/>
      <c r="H140" s="3044"/>
      <c r="I140" s="3044"/>
      <c r="J140" s="3045"/>
      <c r="K140" s="3048"/>
      <c r="L140" s="3049"/>
      <c r="M140" s="3023" t="s">
        <v>28</v>
      </c>
      <c r="N140" s="3039"/>
      <c r="O140" s="3040"/>
      <c r="P140" s="3047"/>
      <c r="Q140" s="3047"/>
      <c r="R140" s="3041"/>
      <c r="S140" s="3041"/>
      <c r="T140" s="3041"/>
      <c r="U140" s="3044"/>
      <c r="V140" s="3045"/>
      <c r="W140" s="3048"/>
      <c r="X140" s="3049"/>
      <c r="Y140" s="3023" t="s">
        <v>28</v>
      </c>
      <c r="Z140" s="3039"/>
      <c r="AA140" s="3040"/>
      <c r="AB140" s="3047"/>
      <c r="AC140" s="3047"/>
      <c r="AD140" s="3041"/>
      <c r="AE140" s="3044"/>
      <c r="AF140" s="3044"/>
      <c r="AG140" s="3044"/>
      <c r="AH140" s="3045"/>
      <c r="AI140" s="3048"/>
      <c r="AJ140" s="3049"/>
      <c r="AK140" s="3023" t="s">
        <v>28</v>
      </c>
      <c r="AL140" s="641"/>
      <c r="AM140" s="641"/>
      <c r="AN140" s="641"/>
      <c r="AO140" s="641"/>
      <c r="AP140" s="3024"/>
      <c r="AQ140" s="216">
        <v>1</v>
      </c>
      <c r="AR140" s="212"/>
      <c r="AS140" s="212"/>
    </row>
    <row r="141" spans="1:45" s="135" customFormat="1" ht="21" customHeight="1">
      <c r="A141"/>
      <c r="B141" s="3039"/>
      <c r="C141" s="3040"/>
      <c r="D141" s="3041"/>
      <c r="E141" s="3042"/>
      <c r="F141" s="3043"/>
      <c r="G141" s="3044"/>
      <c r="H141" s="3044"/>
      <c r="I141" s="3044"/>
      <c r="J141" s="3045"/>
      <c r="K141" s="3048"/>
      <c r="L141" s="3046"/>
      <c r="M141" s="3023" t="s">
        <v>28</v>
      </c>
      <c r="N141" s="3039"/>
      <c r="O141" s="3040"/>
      <c r="P141" s="3041"/>
      <c r="Q141" s="3042"/>
      <c r="R141" s="3043"/>
      <c r="S141" s="3043"/>
      <c r="T141" s="3043"/>
      <c r="U141" s="3044"/>
      <c r="V141" s="3045"/>
      <c r="W141" s="3048"/>
      <c r="X141" s="3046"/>
      <c r="Y141" s="3023" t="s">
        <v>28</v>
      </c>
      <c r="Z141" s="3039"/>
      <c r="AA141" s="3040"/>
      <c r="AB141" s="3041"/>
      <c r="AC141" s="3042"/>
      <c r="AD141" s="3043"/>
      <c r="AE141" s="3044"/>
      <c r="AF141" s="3044"/>
      <c r="AG141" s="3044"/>
      <c r="AH141" s="3045"/>
      <c r="AI141" s="3048"/>
      <c r="AJ141" s="3046"/>
      <c r="AK141" s="3023" t="s">
        <v>28</v>
      </c>
      <c r="AL141" s="641"/>
      <c r="AM141" s="641"/>
      <c r="AN141" s="641"/>
      <c r="AO141" s="641"/>
      <c r="AP141" s="3024"/>
      <c r="AQ141" s="216">
        <v>1</v>
      </c>
      <c r="AR141" s="212"/>
      <c r="AS141" s="212"/>
    </row>
    <row r="142" spans="1:45" s="135" customFormat="1" ht="21" customHeight="1">
      <c r="A142"/>
      <c r="B142" s="3039"/>
      <c r="C142" s="3040"/>
      <c r="D142" s="3047"/>
      <c r="E142" s="3047"/>
      <c r="F142" s="3041"/>
      <c r="G142" s="3044"/>
      <c r="H142" s="3044"/>
      <c r="I142" s="3044"/>
      <c r="J142" s="3045"/>
      <c r="K142" s="3048"/>
      <c r="L142" s="3049"/>
      <c r="M142" s="3023" t="s">
        <v>28</v>
      </c>
      <c r="N142" s="3039"/>
      <c r="O142" s="3040"/>
      <c r="P142" s="3047"/>
      <c r="Q142" s="3047"/>
      <c r="R142" s="3041"/>
      <c r="S142" s="3041"/>
      <c r="T142" s="3041"/>
      <c r="U142" s="3044"/>
      <c r="V142" s="3045"/>
      <c r="W142" s="3048"/>
      <c r="X142" s="3049"/>
      <c r="Y142" s="3023" t="s">
        <v>28</v>
      </c>
      <c r="Z142" s="3039"/>
      <c r="AA142" s="3040"/>
      <c r="AB142" s="3047"/>
      <c r="AC142" s="3047"/>
      <c r="AD142" s="3041"/>
      <c r="AE142" s="3044"/>
      <c r="AF142" s="3044"/>
      <c r="AG142" s="3044"/>
      <c r="AH142" s="3045"/>
      <c r="AI142" s="3048"/>
      <c r="AJ142" s="3049"/>
      <c r="AK142" s="3023" t="s">
        <v>28</v>
      </c>
      <c r="AL142" s="641"/>
      <c r="AM142" s="641"/>
      <c r="AN142" s="641"/>
      <c r="AO142" s="641"/>
      <c r="AP142" s="3024"/>
      <c r="AQ142" s="216">
        <v>1</v>
      </c>
      <c r="AR142" s="212"/>
      <c r="AS142" s="212"/>
    </row>
    <row r="143" spans="1:45" s="135" customFormat="1" ht="21" customHeight="1">
      <c r="A143"/>
      <c r="B143" s="3039"/>
      <c r="C143" s="3040"/>
      <c r="D143" s="3041"/>
      <c r="E143" s="3042"/>
      <c r="F143" s="3043"/>
      <c r="G143" s="3044"/>
      <c r="H143" s="3044"/>
      <c r="I143" s="3044"/>
      <c r="J143" s="3045"/>
      <c r="K143" s="3048"/>
      <c r="L143" s="3046"/>
      <c r="M143" s="3023" t="s">
        <v>28</v>
      </c>
      <c r="N143" s="3039"/>
      <c r="O143" s="3040"/>
      <c r="P143" s="3041"/>
      <c r="Q143" s="3042"/>
      <c r="R143" s="3043"/>
      <c r="S143" s="3043"/>
      <c r="T143" s="3043"/>
      <c r="U143" s="3044"/>
      <c r="V143" s="3045"/>
      <c r="W143" s="3048"/>
      <c r="X143" s="3046"/>
      <c r="Y143" s="3023" t="s">
        <v>28</v>
      </c>
      <c r="Z143" s="3039"/>
      <c r="AA143" s="3040"/>
      <c r="AB143" s="3041"/>
      <c r="AC143" s="3042"/>
      <c r="AD143" s="3043"/>
      <c r="AE143" s="3044"/>
      <c r="AF143" s="3044"/>
      <c r="AG143" s="3044"/>
      <c r="AH143" s="3045"/>
      <c r="AI143" s="3048"/>
      <c r="AJ143" s="3046"/>
      <c r="AK143" s="3023" t="s">
        <v>28</v>
      </c>
      <c r="AL143" s="641"/>
      <c r="AM143" s="641"/>
      <c r="AN143" s="641"/>
      <c r="AO143" s="641"/>
      <c r="AP143" s="3024"/>
      <c r="AQ143" s="216">
        <v>1</v>
      </c>
      <c r="AR143" s="212"/>
      <c r="AS143" s="212"/>
    </row>
    <row r="144" spans="1:45" s="135" customFormat="1" ht="21" customHeight="1">
      <c r="A144"/>
      <c r="B144" s="3039"/>
      <c r="C144" s="3040"/>
      <c r="D144" s="3047"/>
      <c r="E144" s="3047"/>
      <c r="F144" s="3041"/>
      <c r="G144" s="3044"/>
      <c r="H144" s="3044"/>
      <c r="I144" s="3044"/>
      <c r="J144" s="3045"/>
      <c r="K144" s="3048"/>
      <c r="L144" s="3049"/>
      <c r="M144" s="3023" t="s">
        <v>28</v>
      </c>
      <c r="N144" s="3039"/>
      <c r="O144" s="3040"/>
      <c r="P144" s="3047"/>
      <c r="Q144" s="3047"/>
      <c r="R144" s="3041"/>
      <c r="S144" s="3041"/>
      <c r="T144" s="3041"/>
      <c r="U144" s="3044"/>
      <c r="V144" s="3045"/>
      <c r="W144" s="3048"/>
      <c r="X144" s="3049"/>
      <c r="Y144" s="3023" t="s">
        <v>28</v>
      </c>
      <c r="Z144" s="3039"/>
      <c r="AA144" s="3040"/>
      <c r="AB144" s="3047"/>
      <c r="AC144" s="3047"/>
      <c r="AD144" s="3041"/>
      <c r="AE144" s="3044"/>
      <c r="AF144" s="3044"/>
      <c r="AG144" s="3044"/>
      <c r="AH144" s="3045"/>
      <c r="AI144" s="3048"/>
      <c r="AJ144" s="3049"/>
      <c r="AK144" s="3023" t="s">
        <v>28</v>
      </c>
      <c r="AL144" s="641"/>
      <c r="AM144" s="641"/>
      <c r="AN144" s="641"/>
      <c r="AO144" s="641"/>
      <c r="AP144" s="3024"/>
      <c r="AQ144" s="216">
        <v>1</v>
      </c>
      <c r="AR144" s="212"/>
      <c r="AS144" s="212"/>
    </row>
    <row r="145" spans="1:45" s="135" customFormat="1" ht="21" customHeight="1">
      <c r="A145"/>
      <c r="B145" s="3039"/>
      <c r="C145" s="3040"/>
      <c r="D145" s="3041"/>
      <c r="E145" s="3042"/>
      <c r="F145" s="3043"/>
      <c r="G145" s="3044"/>
      <c r="H145" s="3044"/>
      <c r="I145" s="3044"/>
      <c r="J145" s="3045"/>
      <c r="K145" s="3048"/>
      <c r="L145" s="3046"/>
      <c r="M145" s="3023" t="s">
        <v>28</v>
      </c>
      <c r="N145" s="3039"/>
      <c r="O145" s="3040"/>
      <c r="P145" s="3041"/>
      <c r="Q145" s="3042"/>
      <c r="R145" s="3043"/>
      <c r="S145" s="3043"/>
      <c r="T145" s="3043"/>
      <c r="U145" s="3044"/>
      <c r="V145" s="3045"/>
      <c r="W145" s="3048"/>
      <c r="X145" s="3046"/>
      <c r="Y145" s="3023" t="s">
        <v>28</v>
      </c>
      <c r="Z145" s="3039"/>
      <c r="AA145" s="3040"/>
      <c r="AB145" s="3041"/>
      <c r="AC145" s="3042"/>
      <c r="AD145" s="3043"/>
      <c r="AE145" s="3044"/>
      <c r="AF145" s="3044"/>
      <c r="AG145" s="3044"/>
      <c r="AH145" s="3045"/>
      <c r="AI145" s="3048"/>
      <c r="AJ145" s="3046"/>
      <c r="AK145" s="3023" t="s">
        <v>28</v>
      </c>
      <c r="AL145" s="641"/>
      <c r="AM145" s="641"/>
      <c r="AN145" s="641"/>
      <c r="AO145" s="641"/>
      <c r="AP145" s="3024"/>
      <c r="AQ145" s="216">
        <v>1</v>
      </c>
      <c r="AR145" s="212"/>
      <c r="AS145" s="212"/>
    </row>
    <row r="146" spans="1:45" s="135" customFormat="1" ht="21" customHeight="1">
      <c r="A146"/>
      <c r="B146" s="3039"/>
      <c r="C146" s="3040"/>
      <c r="D146" s="3047"/>
      <c r="E146" s="3047"/>
      <c r="F146" s="3041"/>
      <c r="G146" s="3044"/>
      <c r="H146" s="3044"/>
      <c r="I146" s="3044"/>
      <c r="J146" s="3045"/>
      <c r="K146" s="3048"/>
      <c r="L146" s="3049"/>
      <c r="M146" s="3023" t="s">
        <v>28</v>
      </c>
      <c r="N146" s="3039"/>
      <c r="O146" s="3040"/>
      <c r="P146" s="3047"/>
      <c r="Q146" s="3047"/>
      <c r="R146" s="3041"/>
      <c r="S146" s="3041"/>
      <c r="T146" s="3041"/>
      <c r="U146" s="3044"/>
      <c r="V146" s="3045"/>
      <c r="W146" s="3048"/>
      <c r="X146" s="3049"/>
      <c r="Y146" s="3023" t="s">
        <v>28</v>
      </c>
      <c r="Z146" s="3039"/>
      <c r="AA146" s="3040"/>
      <c r="AB146" s="3047"/>
      <c r="AC146" s="3047"/>
      <c r="AD146" s="3041"/>
      <c r="AE146" s="3044"/>
      <c r="AF146" s="3044"/>
      <c r="AG146" s="3044"/>
      <c r="AH146" s="3045"/>
      <c r="AI146" s="3048"/>
      <c r="AJ146" s="3049"/>
      <c r="AK146" s="3023" t="s">
        <v>28</v>
      </c>
      <c r="AL146" s="641"/>
      <c r="AM146" s="641"/>
      <c r="AN146" s="641"/>
      <c r="AO146" s="641"/>
      <c r="AP146" s="3024"/>
      <c r="AQ146" s="216">
        <v>1</v>
      </c>
      <c r="AR146" s="212"/>
      <c r="AS146" s="212"/>
    </row>
    <row r="147" spans="1:45" s="135" customFormat="1" ht="21" customHeight="1">
      <c r="A147"/>
      <c r="B147" s="3039"/>
      <c r="C147" s="3040"/>
      <c r="D147" s="3041"/>
      <c r="E147" s="3042"/>
      <c r="F147" s="3043"/>
      <c r="G147" s="3044"/>
      <c r="H147" s="3044"/>
      <c r="I147" s="3044"/>
      <c r="J147" s="3045"/>
      <c r="K147" s="3048"/>
      <c r="L147" s="3046"/>
      <c r="M147" s="3023" t="s">
        <v>28</v>
      </c>
      <c r="N147" s="3039"/>
      <c r="O147" s="3040"/>
      <c r="P147" s="3041"/>
      <c r="Q147" s="3042"/>
      <c r="R147" s="3043"/>
      <c r="S147" s="3043"/>
      <c r="T147" s="3043"/>
      <c r="U147" s="3044"/>
      <c r="V147" s="3045"/>
      <c r="W147" s="3048"/>
      <c r="X147" s="3046"/>
      <c r="Y147" s="3023" t="s">
        <v>28</v>
      </c>
      <c r="Z147" s="3039"/>
      <c r="AA147" s="3040"/>
      <c r="AB147" s="3041"/>
      <c r="AC147" s="3042"/>
      <c r="AD147" s="3043"/>
      <c r="AE147" s="3044"/>
      <c r="AF147" s="3044"/>
      <c r="AG147" s="3044"/>
      <c r="AH147" s="3045"/>
      <c r="AI147" s="3048"/>
      <c r="AJ147" s="3046"/>
      <c r="AK147" s="3023" t="s">
        <v>28</v>
      </c>
      <c r="AL147" s="641"/>
      <c r="AM147" s="641"/>
      <c r="AN147" s="641"/>
      <c r="AO147" s="641"/>
      <c r="AP147" s="3024"/>
      <c r="AQ147" s="216">
        <v>1</v>
      </c>
      <c r="AR147" s="212"/>
      <c r="AS147" s="212"/>
    </row>
    <row r="148" spans="1:45" s="135" customFormat="1" ht="21" customHeight="1">
      <c r="A148"/>
      <c r="B148" s="3039"/>
      <c r="C148" s="3040"/>
      <c r="D148" s="3047"/>
      <c r="E148" s="3047"/>
      <c r="F148" s="3041"/>
      <c r="G148" s="3044"/>
      <c r="H148" s="3044"/>
      <c r="I148" s="3044"/>
      <c r="J148" s="3045"/>
      <c r="K148" s="3048"/>
      <c r="L148" s="3049"/>
      <c r="M148" s="3023" t="s">
        <v>28</v>
      </c>
      <c r="N148" s="3039"/>
      <c r="O148" s="3040"/>
      <c r="P148" s="3047"/>
      <c r="Q148" s="3047"/>
      <c r="R148" s="3041"/>
      <c r="S148" s="3041"/>
      <c r="T148" s="3041"/>
      <c r="U148" s="3044"/>
      <c r="V148" s="3045"/>
      <c r="W148" s="3048"/>
      <c r="X148" s="3049"/>
      <c r="Y148" s="3023" t="s">
        <v>28</v>
      </c>
      <c r="Z148" s="3039"/>
      <c r="AA148" s="3040"/>
      <c r="AB148" s="3047"/>
      <c r="AC148" s="3047"/>
      <c r="AD148" s="3041"/>
      <c r="AE148" s="3044"/>
      <c r="AF148" s="3044"/>
      <c r="AG148" s="3044"/>
      <c r="AH148" s="3045"/>
      <c r="AI148" s="3048"/>
      <c r="AJ148" s="3049"/>
      <c r="AK148" s="3023" t="s">
        <v>28</v>
      </c>
      <c r="AL148" s="641"/>
      <c r="AM148" s="641"/>
      <c r="AN148" s="641"/>
      <c r="AO148" s="641"/>
      <c r="AP148" s="3024"/>
      <c r="AQ148" s="216">
        <v>1</v>
      </c>
      <c r="AR148" s="212"/>
      <c r="AS148" s="212"/>
    </row>
    <row r="149" spans="1:45" s="135" customFormat="1" ht="21" customHeight="1">
      <c r="A149"/>
      <c r="B149" s="3039"/>
      <c r="C149" s="3040"/>
      <c r="D149" s="3041"/>
      <c r="E149" s="3042"/>
      <c r="F149" s="3043"/>
      <c r="G149" s="3044"/>
      <c r="H149" s="3044"/>
      <c r="I149" s="3044"/>
      <c r="J149" s="3045"/>
      <c r="K149" s="3048"/>
      <c r="L149" s="3046"/>
      <c r="M149" s="3023" t="s">
        <v>28</v>
      </c>
      <c r="N149" s="3039"/>
      <c r="O149" s="3040"/>
      <c r="P149" s="3041"/>
      <c r="Q149" s="3042"/>
      <c r="R149" s="3043"/>
      <c r="S149" s="3043"/>
      <c r="T149" s="3043"/>
      <c r="U149" s="3044"/>
      <c r="V149" s="3045"/>
      <c r="W149" s="3048"/>
      <c r="X149" s="3046"/>
      <c r="Y149" s="3023" t="s">
        <v>28</v>
      </c>
      <c r="Z149" s="3039"/>
      <c r="AA149" s="3040"/>
      <c r="AB149" s="3041"/>
      <c r="AC149" s="3042"/>
      <c r="AD149" s="3043"/>
      <c r="AE149" s="3044"/>
      <c r="AF149" s="3044"/>
      <c r="AG149" s="3044"/>
      <c r="AH149" s="3045"/>
      <c r="AI149" s="3048"/>
      <c r="AJ149" s="3046"/>
      <c r="AK149" s="3023" t="s">
        <v>28</v>
      </c>
      <c r="AL149" s="641"/>
      <c r="AM149" s="641"/>
      <c r="AN149" s="641"/>
      <c r="AO149" s="641"/>
      <c r="AP149" s="3024"/>
      <c r="AQ149" s="216">
        <v>1</v>
      </c>
      <c r="AR149" s="212"/>
      <c r="AS149" s="212"/>
    </row>
    <row r="150" spans="1:45" s="135" customFormat="1" ht="21" customHeight="1">
      <c r="A150"/>
      <c r="B150" s="3039"/>
      <c r="C150" s="3040"/>
      <c r="D150" s="3047"/>
      <c r="E150" s="3047"/>
      <c r="F150" s="3041"/>
      <c r="G150" s="3044"/>
      <c r="H150" s="3044"/>
      <c r="I150" s="3044"/>
      <c r="J150" s="3045"/>
      <c r="K150" s="3048"/>
      <c r="L150" s="3049"/>
      <c r="M150" s="3023" t="s">
        <v>28</v>
      </c>
      <c r="N150" s="3039"/>
      <c r="O150" s="3040"/>
      <c r="P150" s="3047"/>
      <c r="Q150" s="3047"/>
      <c r="R150" s="3041"/>
      <c r="S150" s="3041"/>
      <c r="T150" s="3041"/>
      <c r="U150" s="3044"/>
      <c r="V150" s="3045"/>
      <c r="W150" s="3048"/>
      <c r="X150" s="3049"/>
      <c r="Y150" s="3023" t="s">
        <v>28</v>
      </c>
      <c r="Z150" s="3039"/>
      <c r="AA150" s="3040"/>
      <c r="AB150" s="3047"/>
      <c r="AC150" s="3047"/>
      <c r="AD150" s="3041"/>
      <c r="AE150" s="3044"/>
      <c r="AF150" s="3044"/>
      <c r="AG150" s="3044"/>
      <c r="AH150" s="3045"/>
      <c r="AI150" s="3048"/>
      <c r="AJ150" s="3049"/>
      <c r="AK150" s="3023" t="s">
        <v>28</v>
      </c>
      <c r="AL150" s="641"/>
      <c r="AM150" s="641"/>
      <c r="AN150" s="641"/>
      <c r="AO150" s="641"/>
      <c r="AP150" s="3024"/>
      <c r="AQ150" s="216">
        <v>1</v>
      </c>
      <c r="AR150" s="212"/>
      <c r="AS150" s="212"/>
    </row>
    <row r="151" spans="1:45" s="135" customFormat="1" ht="21" customHeight="1">
      <c r="A151"/>
      <c r="B151" s="3039"/>
      <c r="C151" s="3040"/>
      <c r="D151" s="3041"/>
      <c r="E151" s="3042"/>
      <c r="F151" s="3043"/>
      <c r="G151" s="3044"/>
      <c r="H151" s="3044"/>
      <c r="I151" s="3044"/>
      <c r="J151" s="3045"/>
      <c r="K151" s="3048"/>
      <c r="L151" s="3046"/>
      <c r="M151" s="3023" t="s">
        <v>28</v>
      </c>
      <c r="N151" s="3039"/>
      <c r="O151" s="3040"/>
      <c r="P151" s="3041"/>
      <c r="Q151" s="3042"/>
      <c r="R151" s="3043"/>
      <c r="S151" s="3043"/>
      <c r="T151" s="3043"/>
      <c r="U151" s="3044"/>
      <c r="V151" s="3045"/>
      <c r="W151" s="3048"/>
      <c r="X151" s="3046"/>
      <c r="Y151" s="3023" t="s">
        <v>28</v>
      </c>
      <c r="Z151" s="3039"/>
      <c r="AA151" s="3040"/>
      <c r="AB151" s="3041"/>
      <c r="AC151" s="3042"/>
      <c r="AD151" s="3043"/>
      <c r="AE151" s="3044"/>
      <c r="AF151" s="3044"/>
      <c r="AG151" s="3044"/>
      <c r="AH151" s="3045"/>
      <c r="AI151" s="3048"/>
      <c r="AJ151" s="3046"/>
      <c r="AK151" s="3023" t="s">
        <v>28</v>
      </c>
      <c r="AL151" s="641"/>
      <c r="AM151" s="641"/>
      <c r="AN151" s="641"/>
      <c r="AO151" s="641"/>
      <c r="AP151" s="3024"/>
      <c r="AQ151" s="216">
        <v>1</v>
      </c>
      <c r="AR151" s="212"/>
      <c r="AS151" s="212"/>
    </row>
    <row r="152" spans="1:45" s="135" customFormat="1" ht="21" customHeight="1">
      <c r="A152"/>
      <c r="B152" s="3039"/>
      <c r="C152" s="3040"/>
      <c r="D152" s="3047"/>
      <c r="E152" s="3047"/>
      <c r="F152" s="3041"/>
      <c r="G152" s="3044"/>
      <c r="H152" s="3044"/>
      <c r="I152" s="3044"/>
      <c r="J152" s="3045"/>
      <c r="K152" s="3048"/>
      <c r="L152" s="3049"/>
      <c r="M152" s="3023" t="s">
        <v>28</v>
      </c>
      <c r="N152" s="3039"/>
      <c r="O152" s="3040"/>
      <c r="P152" s="3047"/>
      <c r="Q152" s="3047"/>
      <c r="R152" s="3041"/>
      <c r="S152" s="3041"/>
      <c r="T152" s="3041"/>
      <c r="U152" s="3044"/>
      <c r="V152" s="3045"/>
      <c r="W152" s="3048"/>
      <c r="X152" s="3049"/>
      <c r="Y152" s="3023" t="s">
        <v>28</v>
      </c>
      <c r="Z152" s="3039"/>
      <c r="AA152" s="3040"/>
      <c r="AB152" s="3047"/>
      <c r="AC152" s="3047"/>
      <c r="AD152" s="3041"/>
      <c r="AE152" s="3044"/>
      <c r="AF152" s="3044"/>
      <c r="AG152" s="3044"/>
      <c r="AH152" s="3045"/>
      <c r="AI152" s="3048"/>
      <c r="AJ152" s="3049"/>
      <c r="AK152" s="3023" t="s">
        <v>28</v>
      </c>
      <c r="AL152" s="641"/>
      <c r="AM152" s="641"/>
      <c r="AN152" s="641"/>
      <c r="AO152" s="641"/>
      <c r="AP152" s="3024"/>
      <c r="AQ152" s="216">
        <v>1</v>
      </c>
      <c r="AR152" s="212"/>
      <c r="AS152" s="212"/>
    </row>
    <row r="153" spans="1:45" s="135" customFormat="1" ht="21" customHeight="1">
      <c r="A153"/>
      <c r="B153" s="3039"/>
      <c r="C153" s="3040"/>
      <c r="D153" s="3041"/>
      <c r="E153" s="3042"/>
      <c r="F153" s="3043"/>
      <c r="G153" s="3044"/>
      <c r="H153" s="3044"/>
      <c r="I153" s="3044"/>
      <c r="J153" s="3045"/>
      <c r="K153" s="3048"/>
      <c r="L153" s="3046"/>
      <c r="M153" s="3023" t="s">
        <v>28</v>
      </c>
      <c r="N153" s="3039"/>
      <c r="O153" s="3040"/>
      <c r="P153" s="3041"/>
      <c r="Q153" s="3042"/>
      <c r="R153" s="3043"/>
      <c r="S153" s="3043"/>
      <c r="T153" s="3043"/>
      <c r="U153" s="3044"/>
      <c r="V153" s="3045"/>
      <c r="W153" s="3048"/>
      <c r="X153" s="3046"/>
      <c r="Y153" s="3023" t="s">
        <v>28</v>
      </c>
      <c r="Z153" s="3039"/>
      <c r="AA153" s="3040"/>
      <c r="AB153" s="3041"/>
      <c r="AC153" s="3042"/>
      <c r="AD153" s="3043"/>
      <c r="AE153" s="3044"/>
      <c r="AF153" s="3044"/>
      <c r="AG153" s="3044"/>
      <c r="AH153" s="3045"/>
      <c r="AI153" s="3048"/>
      <c r="AJ153" s="3046"/>
      <c r="AK153" s="3023" t="s">
        <v>28</v>
      </c>
      <c r="AL153" s="641"/>
      <c r="AM153" s="641"/>
      <c r="AN153" s="641"/>
      <c r="AO153" s="641"/>
      <c r="AP153" s="3024"/>
      <c r="AQ153" s="216">
        <v>1</v>
      </c>
      <c r="AR153" s="212"/>
      <c r="AS153" s="212"/>
    </row>
    <row r="154" spans="1:45" s="135" customFormat="1" ht="21" customHeight="1">
      <c r="A154"/>
      <c r="B154" s="3039"/>
      <c r="C154" s="3040"/>
      <c r="D154" s="3047"/>
      <c r="E154" s="3047"/>
      <c r="F154" s="3041"/>
      <c r="G154" s="3044"/>
      <c r="H154" s="3044"/>
      <c r="I154" s="3044"/>
      <c r="J154" s="3045"/>
      <c r="K154" s="3048"/>
      <c r="L154" s="3049"/>
      <c r="M154" s="3023" t="s">
        <v>28</v>
      </c>
      <c r="N154" s="3039"/>
      <c r="O154" s="3040"/>
      <c r="P154" s="3047"/>
      <c r="Q154" s="3047"/>
      <c r="R154" s="3041"/>
      <c r="S154" s="3041"/>
      <c r="T154" s="3041"/>
      <c r="U154" s="3044"/>
      <c r="V154" s="3045"/>
      <c r="W154" s="3048"/>
      <c r="X154" s="3049"/>
      <c r="Y154" s="3023" t="s">
        <v>28</v>
      </c>
      <c r="Z154" s="3039"/>
      <c r="AA154" s="3040"/>
      <c r="AB154" s="3047"/>
      <c r="AC154" s="3047"/>
      <c r="AD154" s="3041"/>
      <c r="AE154" s="3044"/>
      <c r="AF154" s="3044"/>
      <c r="AG154" s="3044"/>
      <c r="AH154" s="3045"/>
      <c r="AI154" s="3048"/>
      <c r="AJ154" s="3049"/>
      <c r="AK154" s="3023" t="s">
        <v>28</v>
      </c>
      <c r="AL154" s="641"/>
      <c r="AM154" s="641"/>
      <c r="AN154" s="641"/>
      <c r="AO154" s="641"/>
      <c r="AP154" s="3024"/>
      <c r="AQ154" s="216">
        <v>1</v>
      </c>
      <c r="AR154" s="212"/>
      <c r="AS154" s="212"/>
    </row>
    <row r="155" spans="1:45" s="135" customFormat="1" ht="21" customHeight="1">
      <c r="A155"/>
      <c r="B155" s="3039"/>
      <c r="C155" s="3040"/>
      <c r="D155" s="3041"/>
      <c r="E155" s="3042"/>
      <c r="F155" s="3043"/>
      <c r="G155" s="3044"/>
      <c r="H155" s="3044"/>
      <c r="I155" s="3044"/>
      <c r="J155" s="3045"/>
      <c r="K155" s="3048"/>
      <c r="L155" s="3046"/>
      <c r="M155" s="3023" t="s">
        <v>28</v>
      </c>
      <c r="N155" s="3039"/>
      <c r="O155" s="3040"/>
      <c r="P155" s="3041"/>
      <c r="Q155" s="3042"/>
      <c r="R155" s="3043"/>
      <c r="S155" s="3043"/>
      <c r="T155" s="3043"/>
      <c r="U155" s="3044"/>
      <c r="V155" s="3045"/>
      <c r="W155" s="3048"/>
      <c r="X155" s="3046"/>
      <c r="Y155" s="3023" t="s">
        <v>28</v>
      </c>
      <c r="Z155" s="3039"/>
      <c r="AA155" s="3040"/>
      <c r="AB155" s="3041"/>
      <c r="AC155" s="3042"/>
      <c r="AD155" s="3043"/>
      <c r="AE155" s="3044"/>
      <c r="AF155" s="3044"/>
      <c r="AG155" s="3044"/>
      <c r="AH155" s="3045"/>
      <c r="AI155" s="3048"/>
      <c r="AJ155" s="3046"/>
      <c r="AK155" s="3023" t="s">
        <v>28</v>
      </c>
      <c r="AL155" s="641"/>
      <c r="AM155" s="641"/>
      <c r="AN155" s="641"/>
      <c r="AO155" s="641"/>
      <c r="AP155" s="3024"/>
      <c r="AQ155" s="216">
        <v>1</v>
      </c>
      <c r="AR155" s="212"/>
      <c r="AS155" s="212"/>
    </row>
    <row r="156" spans="1:45" s="135" customFormat="1" ht="21" customHeight="1">
      <c r="A156"/>
      <c r="B156" s="3039"/>
      <c r="C156" s="3040"/>
      <c r="D156" s="3047"/>
      <c r="E156" s="3047"/>
      <c r="F156" s="3041"/>
      <c r="G156" s="3044"/>
      <c r="H156" s="3044"/>
      <c r="I156" s="3044"/>
      <c r="J156" s="3045"/>
      <c r="K156" s="3048"/>
      <c r="L156" s="3049"/>
      <c r="M156" s="3023" t="s">
        <v>28</v>
      </c>
      <c r="N156" s="3039"/>
      <c r="O156" s="3040"/>
      <c r="P156" s="3047"/>
      <c r="Q156" s="3047"/>
      <c r="R156" s="3041"/>
      <c r="S156" s="3041"/>
      <c r="T156" s="3041"/>
      <c r="U156" s="3044"/>
      <c r="V156" s="3045"/>
      <c r="W156" s="3048"/>
      <c r="X156" s="3049"/>
      <c r="Y156" s="3023" t="s">
        <v>28</v>
      </c>
      <c r="Z156" s="3039"/>
      <c r="AA156" s="3040"/>
      <c r="AB156" s="3047"/>
      <c r="AC156" s="3047"/>
      <c r="AD156" s="3041"/>
      <c r="AE156" s="3044"/>
      <c r="AF156" s="3044"/>
      <c r="AG156" s="3044"/>
      <c r="AH156" s="3045"/>
      <c r="AI156" s="3048"/>
      <c r="AJ156" s="3049"/>
      <c r="AK156" s="3023" t="s">
        <v>28</v>
      </c>
      <c r="AL156" s="641"/>
      <c r="AM156" s="641"/>
      <c r="AN156" s="641"/>
      <c r="AO156" s="641"/>
      <c r="AP156" s="3024"/>
      <c r="AQ156" s="216">
        <v>1</v>
      </c>
      <c r="AR156" s="212"/>
      <c r="AS156" s="212"/>
    </row>
    <row r="157" spans="1:45" s="135" customFormat="1" ht="21" customHeight="1">
      <c r="A157"/>
      <c r="B157" s="3039"/>
      <c r="C157" s="3040"/>
      <c r="D157" s="3041"/>
      <c r="E157" s="3042"/>
      <c r="F157" s="3043"/>
      <c r="G157" s="3044"/>
      <c r="H157" s="3044"/>
      <c r="I157" s="3044"/>
      <c r="J157" s="3045"/>
      <c r="K157" s="3048"/>
      <c r="L157" s="3046"/>
      <c r="M157" s="3023" t="s">
        <v>28</v>
      </c>
      <c r="N157" s="3039"/>
      <c r="O157" s="3040"/>
      <c r="P157" s="3041"/>
      <c r="Q157" s="3042"/>
      <c r="R157" s="3043"/>
      <c r="S157" s="3043"/>
      <c r="T157" s="3043"/>
      <c r="U157" s="3044"/>
      <c r="V157" s="3045"/>
      <c r="W157" s="3048"/>
      <c r="X157" s="3046"/>
      <c r="Y157" s="3023" t="s">
        <v>28</v>
      </c>
      <c r="Z157" s="3039"/>
      <c r="AA157" s="3040"/>
      <c r="AB157" s="3041"/>
      <c r="AC157" s="3042"/>
      <c r="AD157" s="3043"/>
      <c r="AE157" s="3044"/>
      <c r="AF157" s="3044"/>
      <c r="AG157" s="3044"/>
      <c r="AH157" s="3045"/>
      <c r="AI157" s="3048"/>
      <c r="AJ157" s="3046"/>
      <c r="AK157" s="3023" t="s">
        <v>28</v>
      </c>
      <c r="AL157" s="641"/>
      <c r="AM157" s="641"/>
      <c r="AN157" s="641"/>
      <c r="AO157" s="641"/>
      <c r="AP157" s="3024"/>
      <c r="AQ157" s="216">
        <v>1</v>
      </c>
      <c r="AR157" s="212"/>
      <c r="AS157" s="212"/>
    </row>
    <row r="158" spans="1:45" s="135" customFormat="1" ht="21" customHeight="1">
      <c r="A158"/>
      <c r="B158" s="3039"/>
      <c r="C158" s="3040"/>
      <c r="D158" s="3047"/>
      <c r="E158" s="3047"/>
      <c r="F158" s="3041"/>
      <c r="G158" s="3044"/>
      <c r="H158" s="3044"/>
      <c r="I158" s="3044"/>
      <c r="J158" s="3045"/>
      <c r="K158" s="3048"/>
      <c r="L158" s="3049"/>
      <c r="M158" s="3023" t="s">
        <v>28</v>
      </c>
      <c r="N158" s="3039"/>
      <c r="O158" s="3040"/>
      <c r="P158" s="3047"/>
      <c r="Q158" s="3047"/>
      <c r="R158" s="3041"/>
      <c r="S158" s="3041"/>
      <c r="T158" s="3041"/>
      <c r="U158" s="3044"/>
      <c r="V158" s="3045"/>
      <c r="W158" s="3048"/>
      <c r="X158" s="3049"/>
      <c r="Y158" s="3023" t="s">
        <v>28</v>
      </c>
      <c r="Z158" s="3039"/>
      <c r="AA158" s="3040"/>
      <c r="AB158" s="3047"/>
      <c r="AC158" s="3047"/>
      <c r="AD158" s="3041"/>
      <c r="AE158" s="3044"/>
      <c r="AF158" s="3044"/>
      <c r="AG158" s="3044"/>
      <c r="AH158" s="3045"/>
      <c r="AI158" s="3048"/>
      <c r="AJ158" s="3049"/>
      <c r="AK158" s="3023" t="s">
        <v>28</v>
      </c>
      <c r="AL158" s="641"/>
      <c r="AM158" s="641"/>
      <c r="AN158" s="641"/>
      <c r="AO158" s="641"/>
      <c r="AP158" s="3024"/>
      <c r="AQ158" s="216">
        <v>1</v>
      </c>
      <c r="AR158" s="212"/>
      <c r="AS158" s="212"/>
    </row>
    <row r="159" spans="1:45" s="135" customFormat="1" ht="21" customHeight="1">
      <c r="A159"/>
      <c r="B159" s="3039"/>
      <c r="C159" s="3040"/>
      <c r="D159" s="3041"/>
      <c r="E159" s="3042"/>
      <c r="F159" s="3043"/>
      <c r="G159" s="3044"/>
      <c r="H159" s="3044"/>
      <c r="I159" s="3044"/>
      <c r="J159" s="3045"/>
      <c r="K159" s="3048"/>
      <c r="L159" s="3046"/>
      <c r="M159" s="3023" t="s">
        <v>28</v>
      </c>
      <c r="N159" s="3039"/>
      <c r="O159" s="3040"/>
      <c r="P159" s="3041"/>
      <c r="Q159" s="3042"/>
      <c r="R159" s="3043"/>
      <c r="S159" s="3043"/>
      <c r="T159" s="3043"/>
      <c r="U159" s="3044"/>
      <c r="V159" s="3045"/>
      <c r="W159" s="3048"/>
      <c r="X159" s="3046"/>
      <c r="Y159" s="3023" t="s">
        <v>28</v>
      </c>
      <c r="Z159" s="3039"/>
      <c r="AA159" s="3040"/>
      <c r="AB159" s="3041"/>
      <c r="AC159" s="3042"/>
      <c r="AD159" s="3043"/>
      <c r="AE159" s="3044"/>
      <c r="AF159" s="3044"/>
      <c r="AG159" s="3044"/>
      <c r="AH159" s="3045"/>
      <c r="AI159" s="3048"/>
      <c r="AJ159" s="3046"/>
      <c r="AK159" s="3023" t="s">
        <v>28</v>
      </c>
      <c r="AL159" s="641"/>
      <c r="AM159" s="641"/>
      <c r="AN159" s="641"/>
      <c r="AO159" s="641"/>
      <c r="AP159" s="3024"/>
      <c r="AQ159" s="216">
        <v>1</v>
      </c>
      <c r="AR159" s="212"/>
      <c r="AS159" s="212"/>
    </row>
    <row r="160" spans="1:45" s="135" customFormat="1" ht="21" customHeight="1">
      <c r="A160"/>
      <c r="B160" s="3039"/>
      <c r="C160" s="3040"/>
      <c r="D160" s="3047"/>
      <c r="E160" s="3047"/>
      <c r="F160" s="3041"/>
      <c r="G160" s="3044"/>
      <c r="H160" s="3044"/>
      <c r="I160" s="3044"/>
      <c r="J160" s="3045"/>
      <c r="K160" s="3048"/>
      <c r="L160" s="3049"/>
      <c r="M160" s="3023" t="s">
        <v>28</v>
      </c>
      <c r="N160" s="3039"/>
      <c r="O160" s="3040"/>
      <c r="P160" s="3047"/>
      <c r="Q160" s="3047"/>
      <c r="R160" s="3041"/>
      <c r="S160" s="3041"/>
      <c r="T160" s="3041"/>
      <c r="U160" s="3044"/>
      <c r="V160" s="3045"/>
      <c r="W160" s="3048"/>
      <c r="X160" s="3049"/>
      <c r="Y160" s="3023" t="s">
        <v>28</v>
      </c>
      <c r="Z160" s="3039"/>
      <c r="AA160" s="3040"/>
      <c r="AB160" s="3047"/>
      <c r="AC160" s="3047"/>
      <c r="AD160" s="3041"/>
      <c r="AE160" s="3044"/>
      <c r="AF160" s="3044"/>
      <c r="AG160" s="3044"/>
      <c r="AH160" s="3045"/>
      <c r="AI160" s="3048"/>
      <c r="AJ160" s="3049"/>
      <c r="AK160" s="3023" t="s">
        <v>28</v>
      </c>
      <c r="AL160" s="641"/>
      <c r="AM160" s="641"/>
      <c r="AN160" s="641"/>
      <c r="AO160" s="641"/>
      <c r="AP160" s="3024"/>
      <c r="AQ160" s="216">
        <v>1</v>
      </c>
      <c r="AR160" s="212"/>
      <c r="AS160" s="212"/>
    </row>
    <row r="161" spans="1:45" s="135" customFormat="1" ht="21" customHeight="1">
      <c r="A161"/>
      <c r="B161" s="3039"/>
      <c r="C161" s="3040"/>
      <c r="D161" s="3041"/>
      <c r="E161" s="3042"/>
      <c r="F161" s="3043"/>
      <c r="G161" s="3044"/>
      <c r="H161" s="3044"/>
      <c r="I161" s="3044"/>
      <c r="J161" s="3045"/>
      <c r="K161" s="3048"/>
      <c r="L161" s="3046"/>
      <c r="M161" s="3023" t="s">
        <v>28</v>
      </c>
      <c r="N161" s="3039"/>
      <c r="O161" s="3040"/>
      <c r="P161" s="3041"/>
      <c r="Q161" s="3042"/>
      <c r="R161" s="3043"/>
      <c r="S161" s="3043"/>
      <c r="T161" s="3043"/>
      <c r="U161" s="3044"/>
      <c r="V161" s="3045"/>
      <c r="W161" s="3048"/>
      <c r="X161" s="3046"/>
      <c r="Y161" s="3023" t="s">
        <v>28</v>
      </c>
      <c r="Z161" s="3039"/>
      <c r="AA161" s="3040"/>
      <c r="AB161" s="3041"/>
      <c r="AC161" s="3042"/>
      <c r="AD161" s="3043"/>
      <c r="AE161" s="3044"/>
      <c r="AF161" s="3044"/>
      <c r="AG161" s="3044"/>
      <c r="AH161" s="3045"/>
      <c r="AI161" s="3048"/>
      <c r="AJ161" s="3046"/>
      <c r="AK161" s="3023" t="s">
        <v>28</v>
      </c>
      <c r="AL161" s="641"/>
      <c r="AM161" s="641"/>
      <c r="AN161" s="641"/>
      <c r="AO161" s="641"/>
      <c r="AP161" s="3024"/>
      <c r="AQ161" s="216">
        <v>1</v>
      </c>
      <c r="AR161" s="212"/>
      <c r="AS161" s="212"/>
    </row>
    <row r="162" spans="1:45" s="135" customFormat="1" ht="21" customHeight="1">
      <c r="A162"/>
      <c r="B162" s="3039"/>
      <c r="C162" s="3040"/>
      <c r="D162" s="3047"/>
      <c r="E162" s="3047"/>
      <c r="F162" s="3041"/>
      <c r="G162" s="3044"/>
      <c r="H162" s="3044"/>
      <c r="I162" s="3044"/>
      <c r="J162" s="3045"/>
      <c r="K162" s="3048"/>
      <c r="L162" s="3049"/>
      <c r="M162" s="3023" t="s">
        <v>28</v>
      </c>
      <c r="N162" s="3039"/>
      <c r="O162" s="3040"/>
      <c r="P162" s="3047"/>
      <c r="Q162" s="3047"/>
      <c r="R162" s="3041"/>
      <c r="S162" s="3041"/>
      <c r="T162" s="3041"/>
      <c r="U162" s="3044"/>
      <c r="V162" s="3045"/>
      <c r="W162" s="3048"/>
      <c r="X162" s="3049"/>
      <c r="Y162" s="3023" t="s">
        <v>28</v>
      </c>
      <c r="Z162" s="3039"/>
      <c r="AA162" s="3040"/>
      <c r="AB162" s="3047"/>
      <c r="AC162" s="3047"/>
      <c r="AD162" s="3041"/>
      <c r="AE162" s="3044"/>
      <c r="AF162" s="3044"/>
      <c r="AG162" s="3044"/>
      <c r="AH162" s="3045"/>
      <c r="AI162" s="3048"/>
      <c r="AJ162" s="3049"/>
      <c r="AK162" s="3023" t="s">
        <v>28</v>
      </c>
      <c r="AL162" s="641"/>
      <c r="AM162" s="641"/>
      <c r="AN162" s="641"/>
      <c r="AO162" s="641"/>
      <c r="AP162" s="3024"/>
      <c r="AQ162" s="216">
        <v>1</v>
      </c>
      <c r="AR162" s="212"/>
      <c r="AS162" s="212"/>
    </row>
    <row r="163" spans="1:45" s="135" customFormat="1" ht="21" customHeight="1">
      <c r="A163"/>
      <c r="B163" s="3039"/>
      <c r="C163" s="3040"/>
      <c r="D163" s="3041"/>
      <c r="E163" s="3042"/>
      <c r="F163" s="3043"/>
      <c r="G163" s="3044"/>
      <c r="H163" s="3044"/>
      <c r="I163" s="3044"/>
      <c r="J163" s="3045"/>
      <c r="K163" s="3048"/>
      <c r="L163" s="3046"/>
      <c r="M163" s="3023" t="s">
        <v>28</v>
      </c>
      <c r="N163" s="3039"/>
      <c r="O163" s="3040"/>
      <c r="P163" s="3041"/>
      <c r="Q163" s="3042"/>
      <c r="R163" s="3043"/>
      <c r="S163" s="3043"/>
      <c r="T163" s="3043"/>
      <c r="U163" s="3044"/>
      <c r="V163" s="3045"/>
      <c r="W163" s="3048"/>
      <c r="X163" s="3046"/>
      <c r="Y163" s="3023" t="s">
        <v>28</v>
      </c>
      <c r="Z163" s="3039"/>
      <c r="AA163" s="3040"/>
      <c r="AB163" s="3041"/>
      <c r="AC163" s="3042"/>
      <c r="AD163" s="3043"/>
      <c r="AE163" s="3044"/>
      <c r="AF163" s="3044"/>
      <c r="AG163" s="3044"/>
      <c r="AH163" s="3045"/>
      <c r="AI163" s="3048"/>
      <c r="AJ163" s="3046"/>
      <c r="AK163" s="3023" t="s">
        <v>28</v>
      </c>
      <c r="AL163" s="641"/>
      <c r="AM163" s="641"/>
      <c r="AN163" s="641"/>
      <c r="AO163" s="641"/>
      <c r="AP163" s="3024"/>
      <c r="AQ163" s="216">
        <v>1</v>
      </c>
      <c r="AR163" s="212"/>
      <c r="AS163" s="212"/>
    </row>
    <row r="164" spans="1:45" s="135" customFormat="1" ht="21" customHeight="1">
      <c r="A164"/>
      <c r="B164" s="3039"/>
      <c r="C164" s="3040"/>
      <c r="D164" s="3047"/>
      <c r="E164" s="3047"/>
      <c r="F164" s="3041"/>
      <c r="G164" s="3044"/>
      <c r="H164" s="3044"/>
      <c r="I164" s="3044"/>
      <c r="J164" s="3045"/>
      <c r="K164" s="3048"/>
      <c r="L164" s="3049"/>
      <c r="M164" s="3023" t="s">
        <v>28</v>
      </c>
      <c r="N164" s="3039"/>
      <c r="O164" s="3040"/>
      <c r="P164" s="3047"/>
      <c r="Q164" s="3047"/>
      <c r="R164" s="3041"/>
      <c r="S164" s="3041"/>
      <c r="T164" s="3041"/>
      <c r="U164" s="3044"/>
      <c r="V164" s="3045"/>
      <c r="W164" s="3048"/>
      <c r="X164" s="3049"/>
      <c r="Y164" s="3023" t="s">
        <v>28</v>
      </c>
      <c r="Z164" s="3039"/>
      <c r="AA164" s="3040"/>
      <c r="AB164" s="3047"/>
      <c r="AC164" s="3047"/>
      <c r="AD164" s="3041"/>
      <c r="AE164" s="3044"/>
      <c r="AF164" s="3044"/>
      <c r="AG164" s="3044"/>
      <c r="AH164" s="3045"/>
      <c r="AI164" s="3048"/>
      <c r="AJ164" s="3049"/>
      <c r="AK164" s="3023" t="s">
        <v>28</v>
      </c>
      <c r="AL164" s="641"/>
      <c r="AM164" s="641"/>
      <c r="AN164" s="641"/>
      <c r="AO164" s="641"/>
      <c r="AP164" s="3024"/>
      <c r="AQ164" s="216">
        <v>1</v>
      </c>
      <c r="AR164" s="212"/>
      <c r="AS164" s="212"/>
    </row>
    <row r="165" spans="1:45" s="135" customFormat="1" ht="21" customHeight="1">
      <c r="A165"/>
      <c r="B165" s="3039"/>
      <c r="C165" s="3040"/>
      <c r="D165" s="3041"/>
      <c r="E165" s="3042"/>
      <c r="F165" s="3043"/>
      <c r="G165" s="3044"/>
      <c r="H165" s="3044"/>
      <c r="I165" s="3044"/>
      <c r="J165" s="3045"/>
      <c r="K165" s="3048"/>
      <c r="L165" s="3046"/>
      <c r="M165" s="3023" t="s">
        <v>28</v>
      </c>
      <c r="N165" s="3039"/>
      <c r="O165" s="3040"/>
      <c r="P165" s="3041"/>
      <c r="Q165" s="3042"/>
      <c r="R165" s="3043"/>
      <c r="S165" s="3043"/>
      <c r="T165" s="3043"/>
      <c r="U165" s="3044"/>
      <c r="V165" s="3045"/>
      <c r="W165" s="3048"/>
      <c r="X165" s="3046"/>
      <c r="Y165" s="3023" t="s">
        <v>28</v>
      </c>
      <c r="Z165" s="3039"/>
      <c r="AA165" s="3040"/>
      <c r="AB165" s="3041"/>
      <c r="AC165" s="3042"/>
      <c r="AD165" s="3043"/>
      <c r="AE165" s="3044"/>
      <c r="AF165" s="3044"/>
      <c r="AG165" s="3044"/>
      <c r="AH165" s="3045"/>
      <c r="AI165" s="3048"/>
      <c r="AJ165" s="3046"/>
      <c r="AK165" s="3023" t="s">
        <v>28</v>
      </c>
      <c r="AL165" s="641"/>
      <c r="AM165" s="641"/>
      <c r="AN165" s="641"/>
      <c r="AO165" s="641"/>
      <c r="AP165" s="3024"/>
      <c r="AQ165" s="216">
        <v>1</v>
      </c>
      <c r="AR165" s="212"/>
      <c r="AS165" s="212"/>
    </row>
    <row r="166" spans="1:45" s="135" customFormat="1" ht="21" customHeight="1">
      <c r="A166"/>
      <c r="B166" s="3039"/>
      <c r="C166" s="3040"/>
      <c r="D166" s="3047"/>
      <c r="E166" s="3047"/>
      <c r="F166" s="3041"/>
      <c r="G166" s="3044"/>
      <c r="H166" s="3044"/>
      <c r="I166" s="3044"/>
      <c r="J166" s="3045"/>
      <c r="K166" s="3048"/>
      <c r="L166" s="3049"/>
      <c r="M166" s="3023" t="s">
        <v>28</v>
      </c>
      <c r="N166" s="3039"/>
      <c r="O166" s="3040"/>
      <c r="P166" s="3047"/>
      <c r="Q166" s="3047"/>
      <c r="R166" s="3041"/>
      <c r="S166" s="3041"/>
      <c r="T166" s="3041"/>
      <c r="U166" s="3044"/>
      <c r="V166" s="3045"/>
      <c r="W166" s="3048"/>
      <c r="X166" s="3049"/>
      <c r="Y166" s="3023" t="s">
        <v>28</v>
      </c>
      <c r="Z166" s="3039"/>
      <c r="AA166" s="3040"/>
      <c r="AB166" s="3047"/>
      <c r="AC166" s="3047"/>
      <c r="AD166" s="3041"/>
      <c r="AE166" s="3044"/>
      <c r="AF166" s="3044"/>
      <c r="AG166" s="3044"/>
      <c r="AH166" s="3045"/>
      <c r="AI166" s="3048"/>
      <c r="AJ166" s="3049"/>
      <c r="AK166" s="3023" t="s">
        <v>28</v>
      </c>
      <c r="AL166" s="641"/>
      <c r="AM166" s="641"/>
      <c r="AN166" s="641"/>
      <c r="AO166" s="641"/>
      <c r="AP166" s="3024"/>
      <c r="AQ166" s="216">
        <v>1</v>
      </c>
      <c r="AR166" s="212"/>
      <c r="AS166" s="212"/>
    </row>
    <row r="167" spans="1:45" s="135" customFormat="1" ht="21" customHeight="1">
      <c r="A167"/>
      <c r="B167" s="3039"/>
      <c r="C167" s="3040"/>
      <c r="D167" s="3041"/>
      <c r="E167" s="3042"/>
      <c r="F167" s="3043"/>
      <c r="G167" s="3044"/>
      <c r="H167" s="3044"/>
      <c r="I167" s="3044"/>
      <c r="J167" s="3045"/>
      <c r="K167" s="3048"/>
      <c r="L167" s="3046"/>
      <c r="M167" s="3023" t="s">
        <v>28</v>
      </c>
      <c r="N167" s="3039"/>
      <c r="O167" s="3040"/>
      <c r="P167" s="3041"/>
      <c r="Q167" s="3042"/>
      <c r="R167" s="3043"/>
      <c r="S167" s="3043"/>
      <c r="T167" s="3043"/>
      <c r="U167" s="3044"/>
      <c r="V167" s="3045"/>
      <c r="W167" s="3048"/>
      <c r="X167" s="3046"/>
      <c r="Y167" s="3023" t="s">
        <v>28</v>
      </c>
      <c r="Z167" s="3039"/>
      <c r="AA167" s="3040"/>
      <c r="AB167" s="3041"/>
      <c r="AC167" s="3042"/>
      <c r="AD167" s="3043"/>
      <c r="AE167" s="3044"/>
      <c r="AF167" s="3044"/>
      <c r="AG167" s="3044"/>
      <c r="AH167" s="3045"/>
      <c r="AI167" s="3048"/>
      <c r="AJ167" s="3046"/>
      <c r="AK167" s="3023" t="s">
        <v>28</v>
      </c>
      <c r="AL167" s="641"/>
      <c r="AM167" s="641"/>
      <c r="AN167" s="641"/>
      <c r="AO167" s="641"/>
      <c r="AP167" s="3024"/>
      <c r="AQ167" s="216">
        <v>1</v>
      </c>
      <c r="AR167" s="212"/>
      <c r="AS167" s="212"/>
    </row>
    <row r="168" spans="1:45" s="135" customFormat="1" ht="21" customHeight="1">
      <c r="A168"/>
      <c r="B168" s="3039"/>
      <c r="C168" s="3040"/>
      <c r="D168" s="3047"/>
      <c r="E168" s="3047"/>
      <c r="F168" s="3041"/>
      <c r="G168" s="3044"/>
      <c r="H168" s="3044"/>
      <c r="I168" s="3044"/>
      <c r="J168" s="3045"/>
      <c r="K168" s="3048"/>
      <c r="L168" s="3049"/>
      <c r="M168" s="3023" t="s">
        <v>28</v>
      </c>
      <c r="N168" s="3039"/>
      <c r="O168" s="3040"/>
      <c r="P168" s="3047"/>
      <c r="Q168" s="3047"/>
      <c r="R168" s="3041"/>
      <c r="S168" s="3041"/>
      <c r="T168" s="3041"/>
      <c r="U168" s="3044"/>
      <c r="V168" s="3045"/>
      <c r="W168" s="3048"/>
      <c r="X168" s="3049"/>
      <c r="Y168" s="3023" t="s">
        <v>28</v>
      </c>
      <c r="Z168" s="3039"/>
      <c r="AA168" s="3040"/>
      <c r="AB168" s="3047"/>
      <c r="AC168" s="3047"/>
      <c r="AD168" s="3041"/>
      <c r="AE168" s="3044"/>
      <c r="AF168" s="3044"/>
      <c r="AG168" s="3044"/>
      <c r="AH168" s="3045"/>
      <c r="AI168" s="3048"/>
      <c r="AJ168" s="3049"/>
      <c r="AK168" s="3023" t="s">
        <v>28</v>
      </c>
      <c r="AL168" s="641"/>
      <c r="AM168" s="641"/>
      <c r="AN168" s="641"/>
      <c r="AO168" s="641"/>
      <c r="AP168" s="3024"/>
      <c r="AQ168" s="216">
        <v>1</v>
      </c>
      <c r="AR168" s="212"/>
      <c r="AS168" s="212"/>
    </row>
    <row r="169" spans="1:45" s="135" customFormat="1" ht="21" customHeight="1">
      <c r="A169"/>
      <c r="B169" s="3039"/>
      <c r="C169" s="3040"/>
      <c r="D169" s="3041"/>
      <c r="E169" s="3042"/>
      <c r="F169" s="3043"/>
      <c r="G169" s="3044"/>
      <c r="H169" s="3044"/>
      <c r="I169" s="3044"/>
      <c r="J169" s="3045"/>
      <c r="K169" s="3048"/>
      <c r="L169" s="3046"/>
      <c r="M169" s="3023" t="s">
        <v>28</v>
      </c>
      <c r="N169" s="3039"/>
      <c r="O169" s="3040"/>
      <c r="P169" s="3041"/>
      <c r="Q169" s="3042"/>
      <c r="R169" s="3043"/>
      <c r="S169" s="3043"/>
      <c r="T169" s="3043"/>
      <c r="U169" s="3044"/>
      <c r="V169" s="3045"/>
      <c r="W169" s="3048"/>
      <c r="X169" s="3046"/>
      <c r="Y169" s="3023" t="s">
        <v>28</v>
      </c>
      <c r="Z169" s="3039"/>
      <c r="AA169" s="3040"/>
      <c r="AB169" s="3041"/>
      <c r="AC169" s="3042"/>
      <c r="AD169" s="3043"/>
      <c r="AE169" s="3044"/>
      <c r="AF169" s="3044"/>
      <c r="AG169" s="3044"/>
      <c r="AH169" s="3045"/>
      <c r="AI169" s="3048"/>
      <c r="AJ169" s="3046"/>
      <c r="AK169" s="3023" t="s">
        <v>28</v>
      </c>
      <c r="AL169" s="641"/>
      <c r="AM169" s="641"/>
      <c r="AN169" s="641"/>
      <c r="AO169" s="641"/>
      <c r="AP169" s="3024"/>
      <c r="AQ169" s="216">
        <v>1</v>
      </c>
      <c r="AR169" s="212"/>
      <c r="AS169" s="212"/>
    </row>
    <row r="170" spans="1:45" s="135" customFormat="1" ht="21" customHeight="1">
      <c r="A170"/>
      <c r="B170" s="3039"/>
      <c r="C170" s="3040"/>
      <c r="D170" s="3047"/>
      <c r="E170" s="3047"/>
      <c r="F170" s="3041"/>
      <c r="G170" s="3044"/>
      <c r="H170" s="3044"/>
      <c r="I170" s="3044"/>
      <c r="J170" s="3045"/>
      <c r="K170" s="3048"/>
      <c r="L170" s="3049"/>
      <c r="M170" s="3023" t="s">
        <v>28</v>
      </c>
      <c r="N170" s="3039"/>
      <c r="O170" s="3040"/>
      <c r="P170" s="3047"/>
      <c r="Q170" s="3047"/>
      <c r="R170" s="3041"/>
      <c r="S170" s="3041"/>
      <c r="T170" s="3041"/>
      <c r="U170" s="3044"/>
      <c r="V170" s="3045"/>
      <c r="W170" s="3048"/>
      <c r="X170" s="3049"/>
      <c r="Y170" s="3023" t="s">
        <v>28</v>
      </c>
      <c r="Z170" s="3039"/>
      <c r="AA170" s="3040"/>
      <c r="AB170" s="3047"/>
      <c r="AC170" s="3047"/>
      <c r="AD170" s="3041"/>
      <c r="AE170" s="3044"/>
      <c r="AF170" s="3044"/>
      <c r="AG170" s="3044"/>
      <c r="AH170" s="3045"/>
      <c r="AI170" s="3048"/>
      <c r="AJ170" s="3049"/>
      <c r="AK170" s="3023" t="s">
        <v>28</v>
      </c>
      <c r="AL170" s="641"/>
      <c r="AM170" s="641"/>
      <c r="AN170" s="641"/>
      <c r="AO170" s="641"/>
      <c r="AP170" s="3024"/>
      <c r="AQ170" s="216">
        <v>1</v>
      </c>
    </row>
    <row r="171" spans="1:45" s="135" customFormat="1" ht="21" customHeight="1">
      <c r="A171"/>
      <c r="B171" s="3039"/>
      <c r="C171" s="3040"/>
      <c r="D171" s="3041"/>
      <c r="E171" s="3042"/>
      <c r="F171" s="3043"/>
      <c r="G171" s="3044"/>
      <c r="H171" s="3044"/>
      <c r="I171" s="3044"/>
      <c r="J171" s="3045"/>
      <c r="K171" s="3048"/>
      <c r="L171" s="3046"/>
      <c r="M171" s="3023" t="s">
        <v>28</v>
      </c>
      <c r="N171" s="3039"/>
      <c r="O171" s="3040"/>
      <c r="P171" s="3041"/>
      <c r="Q171" s="3042"/>
      <c r="R171" s="3043"/>
      <c r="S171" s="3043"/>
      <c r="T171" s="3043"/>
      <c r="U171" s="3044"/>
      <c r="V171" s="3045"/>
      <c r="W171" s="3048"/>
      <c r="X171" s="3046"/>
      <c r="Y171" s="3023" t="s">
        <v>28</v>
      </c>
      <c r="Z171" s="3039"/>
      <c r="AA171" s="3040"/>
      <c r="AB171" s="3041"/>
      <c r="AC171" s="3042"/>
      <c r="AD171" s="3043"/>
      <c r="AE171" s="3044"/>
      <c r="AF171" s="3044"/>
      <c r="AG171" s="3044"/>
      <c r="AH171" s="3045"/>
      <c r="AI171" s="3048"/>
      <c r="AJ171" s="3046"/>
      <c r="AK171" s="3023" t="s">
        <v>28</v>
      </c>
      <c r="AL171" s="641"/>
      <c r="AM171" s="641"/>
      <c r="AN171" s="641"/>
      <c r="AO171" s="641"/>
      <c r="AP171" s="3024"/>
      <c r="AQ171" s="216">
        <v>1</v>
      </c>
      <c r="AR171" s="212"/>
      <c r="AS171" s="212"/>
    </row>
    <row r="172" spans="1:45" s="135" customFormat="1" ht="21" customHeight="1">
      <c r="A172"/>
      <c r="B172" s="3039"/>
      <c r="C172" s="3040"/>
      <c r="D172" s="3047"/>
      <c r="E172" s="3047"/>
      <c r="F172" s="3041"/>
      <c r="G172" s="3044"/>
      <c r="H172" s="3044"/>
      <c r="I172" s="3044"/>
      <c r="J172" s="3045"/>
      <c r="K172" s="3048"/>
      <c r="L172" s="3049"/>
      <c r="M172" s="3023" t="s">
        <v>28</v>
      </c>
      <c r="N172" s="3039"/>
      <c r="O172" s="3040"/>
      <c r="P172" s="3047"/>
      <c r="Q172" s="3047"/>
      <c r="R172" s="3041"/>
      <c r="S172" s="3041"/>
      <c r="T172" s="3041"/>
      <c r="U172" s="3044"/>
      <c r="V172" s="3045"/>
      <c r="W172" s="3048"/>
      <c r="X172" s="3049"/>
      <c r="Y172" s="3023" t="s">
        <v>28</v>
      </c>
      <c r="Z172" s="3039"/>
      <c r="AA172" s="3040"/>
      <c r="AB172" s="3047"/>
      <c r="AC172" s="3047"/>
      <c r="AD172" s="3041"/>
      <c r="AE172" s="3044"/>
      <c r="AF172" s="3044"/>
      <c r="AG172" s="3044"/>
      <c r="AH172" s="3045"/>
      <c r="AI172" s="3048"/>
      <c r="AJ172" s="3049"/>
      <c r="AK172" s="3023" t="s">
        <v>28</v>
      </c>
      <c r="AL172" s="641"/>
      <c r="AM172" s="641"/>
      <c r="AN172" s="641"/>
      <c r="AO172" s="641"/>
      <c r="AP172" s="3024"/>
      <c r="AQ172" s="216">
        <v>1</v>
      </c>
      <c r="AR172" s="212"/>
      <c r="AS172" s="212"/>
    </row>
    <row r="173" spans="1:45" s="135" customFormat="1" ht="21" customHeight="1">
      <c r="A173"/>
      <c r="B173" s="3039"/>
      <c r="C173" s="3040"/>
      <c r="D173" s="3041"/>
      <c r="E173" s="3042"/>
      <c r="F173" s="3043"/>
      <c r="G173" s="3044"/>
      <c r="H173" s="3044"/>
      <c r="I173" s="3044"/>
      <c r="J173" s="3045"/>
      <c r="K173" s="3048"/>
      <c r="L173" s="3046"/>
      <c r="M173" s="3023" t="s">
        <v>28</v>
      </c>
      <c r="N173" s="3039"/>
      <c r="O173" s="3040"/>
      <c r="P173" s="3041"/>
      <c r="Q173" s="3042"/>
      <c r="R173" s="3043"/>
      <c r="S173" s="3043"/>
      <c r="T173" s="3043"/>
      <c r="U173" s="3044"/>
      <c r="V173" s="3045"/>
      <c r="W173" s="3048"/>
      <c r="X173" s="3046"/>
      <c r="Y173" s="3023" t="s">
        <v>28</v>
      </c>
      <c r="Z173" s="3039"/>
      <c r="AA173" s="3040"/>
      <c r="AB173" s="3041"/>
      <c r="AC173" s="3042"/>
      <c r="AD173" s="3043"/>
      <c r="AE173" s="3044"/>
      <c r="AF173" s="3044"/>
      <c r="AG173" s="3044"/>
      <c r="AH173" s="3045"/>
      <c r="AI173" s="3048"/>
      <c r="AJ173" s="3046"/>
      <c r="AK173" s="3023" t="s">
        <v>28</v>
      </c>
      <c r="AL173" s="641"/>
      <c r="AM173" s="641"/>
      <c r="AN173" s="641"/>
      <c r="AO173" s="641"/>
      <c r="AP173" s="3024"/>
      <c r="AQ173" s="216">
        <v>1</v>
      </c>
      <c r="AR173" s="212"/>
      <c r="AS173" s="212"/>
    </row>
    <row r="174" spans="1:45" s="135" customFormat="1" ht="21" customHeight="1">
      <c r="A174"/>
      <c r="B174" s="3039"/>
      <c r="C174" s="3040"/>
      <c r="D174" s="3047"/>
      <c r="E174" s="3047"/>
      <c r="F174" s="3041"/>
      <c r="G174" s="3044"/>
      <c r="H174" s="3044"/>
      <c r="I174" s="3044"/>
      <c r="J174" s="3045"/>
      <c r="K174" s="3048"/>
      <c r="L174" s="3049"/>
      <c r="M174" s="3023" t="s">
        <v>28</v>
      </c>
      <c r="N174" s="3039"/>
      <c r="O174" s="3040"/>
      <c r="P174" s="3047"/>
      <c r="Q174" s="3047"/>
      <c r="R174" s="3041"/>
      <c r="S174" s="3041"/>
      <c r="T174" s="3041"/>
      <c r="U174" s="3044"/>
      <c r="V174" s="3045"/>
      <c r="W174" s="3048"/>
      <c r="X174" s="3049"/>
      <c r="Y174" s="3023" t="s">
        <v>28</v>
      </c>
      <c r="Z174" s="3039"/>
      <c r="AA174" s="3040"/>
      <c r="AB174" s="3047"/>
      <c r="AC174" s="3047"/>
      <c r="AD174" s="3041"/>
      <c r="AE174" s="3044"/>
      <c r="AF174" s="3044"/>
      <c r="AG174" s="3044"/>
      <c r="AH174" s="3045"/>
      <c r="AI174" s="3048"/>
      <c r="AJ174" s="3049"/>
      <c r="AK174" s="3023" t="s">
        <v>28</v>
      </c>
      <c r="AL174" s="641"/>
      <c r="AM174" s="641"/>
      <c r="AN174" s="641"/>
      <c r="AO174" s="641"/>
      <c r="AP174" s="3024"/>
      <c r="AQ174" s="216">
        <v>1</v>
      </c>
      <c r="AR174" s="212"/>
      <c r="AS174" s="212"/>
    </row>
    <row r="175" spans="1:45" s="135" customFormat="1" ht="21" customHeight="1">
      <c r="A175"/>
      <c r="B175" s="3039"/>
      <c r="C175" s="3040"/>
      <c r="D175" s="3041"/>
      <c r="E175" s="3042"/>
      <c r="F175" s="3043"/>
      <c r="G175" s="3044"/>
      <c r="H175" s="3044"/>
      <c r="I175" s="3044"/>
      <c r="J175" s="3045"/>
      <c r="K175" s="3048"/>
      <c r="L175" s="3046"/>
      <c r="M175" s="3023" t="s">
        <v>28</v>
      </c>
      <c r="N175" s="3039"/>
      <c r="O175" s="3040"/>
      <c r="P175" s="3041"/>
      <c r="Q175" s="3042"/>
      <c r="R175" s="3043"/>
      <c r="S175" s="3043"/>
      <c r="T175" s="3043"/>
      <c r="U175" s="3044"/>
      <c r="V175" s="3045"/>
      <c r="W175" s="3048"/>
      <c r="X175" s="3046"/>
      <c r="Y175" s="3023" t="s">
        <v>28</v>
      </c>
      <c r="Z175" s="3039"/>
      <c r="AA175" s="3040"/>
      <c r="AB175" s="3041"/>
      <c r="AC175" s="3042"/>
      <c r="AD175" s="3043"/>
      <c r="AE175" s="3044"/>
      <c r="AF175" s="3044"/>
      <c r="AG175" s="3044"/>
      <c r="AH175" s="3045"/>
      <c r="AI175" s="3048"/>
      <c r="AJ175" s="3046"/>
      <c r="AK175" s="3023" t="s">
        <v>28</v>
      </c>
      <c r="AL175" s="641"/>
      <c r="AM175" s="641"/>
      <c r="AN175" s="641"/>
      <c r="AO175" s="641"/>
      <c r="AP175" s="3024"/>
      <c r="AQ175" s="216">
        <v>1</v>
      </c>
      <c r="AR175" s="212"/>
      <c r="AS175" s="212"/>
    </row>
    <row r="176" spans="1:45" s="135" customFormat="1" ht="21" customHeight="1">
      <c r="A176"/>
      <c r="B176" s="3039"/>
      <c r="C176" s="3040"/>
      <c r="D176" s="3047"/>
      <c r="E176" s="3047"/>
      <c r="F176" s="3041"/>
      <c r="G176" s="3044"/>
      <c r="H176" s="3044"/>
      <c r="I176" s="3044"/>
      <c r="J176" s="3045"/>
      <c r="K176" s="3048"/>
      <c r="L176" s="3049"/>
      <c r="M176" s="3023" t="s">
        <v>28</v>
      </c>
      <c r="N176" s="3039"/>
      <c r="O176" s="3040"/>
      <c r="P176" s="3047"/>
      <c r="Q176" s="3047"/>
      <c r="R176" s="3041"/>
      <c r="S176" s="3041"/>
      <c r="T176" s="3041"/>
      <c r="U176" s="3044"/>
      <c r="V176" s="3045"/>
      <c r="W176" s="3048"/>
      <c r="X176" s="3049"/>
      <c r="Y176" s="3023" t="s">
        <v>28</v>
      </c>
      <c r="Z176" s="3039"/>
      <c r="AA176" s="3040"/>
      <c r="AB176" s="3047"/>
      <c r="AC176" s="3047"/>
      <c r="AD176" s="3041"/>
      <c r="AE176" s="3044"/>
      <c r="AF176" s="3044"/>
      <c r="AG176" s="3044"/>
      <c r="AH176" s="3045"/>
      <c r="AI176" s="3048"/>
      <c r="AJ176" s="3049"/>
      <c r="AK176" s="3023" t="s">
        <v>28</v>
      </c>
      <c r="AL176" s="641"/>
      <c r="AM176" s="641"/>
      <c r="AN176" s="641"/>
      <c r="AO176" s="641"/>
      <c r="AP176" s="3024"/>
      <c r="AQ176" s="216">
        <v>1</v>
      </c>
      <c r="AR176" s="212"/>
      <c r="AS176" s="212"/>
    </row>
    <row r="177" spans="1:45" s="135" customFormat="1" ht="21" customHeight="1">
      <c r="A177"/>
      <c r="B177" s="3039"/>
      <c r="C177" s="3040"/>
      <c r="D177" s="3041"/>
      <c r="E177" s="3042"/>
      <c r="F177" s="3043"/>
      <c r="G177" s="3044"/>
      <c r="H177" s="3044"/>
      <c r="I177" s="3044"/>
      <c r="J177" s="3045"/>
      <c r="K177" s="3048"/>
      <c r="L177" s="3046"/>
      <c r="M177" s="3023" t="s">
        <v>28</v>
      </c>
      <c r="N177" s="3039"/>
      <c r="O177" s="3040"/>
      <c r="P177" s="3041"/>
      <c r="Q177" s="3042"/>
      <c r="R177" s="3043"/>
      <c r="S177" s="3043"/>
      <c r="T177" s="3043"/>
      <c r="U177" s="3044"/>
      <c r="V177" s="3045"/>
      <c r="W177" s="3048"/>
      <c r="X177" s="3046"/>
      <c r="Y177" s="3023" t="s">
        <v>28</v>
      </c>
      <c r="Z177" s="3039"/>
      <c r="AA177" s="3040"/>
      <c r="AB177" s="3041"/>
      <c r="AC177" s="3042"/>
      <c r="AD177" s="3043"/>
      <c r="AE177" s="3044"/>
      <c r="AF177" s="3044"/>
      <c r="AG177" s="3044"/>
      <c r="AH177" s="3045"/>
      <c r="AI177" s="3048"/>
      <c r="AJ177" s="3046"/>
      <c r="AK177" s="3023" t="s">
        <v>28</v>
      </c>
      <c r="AL177" s="641"/>
      <c r="AM177" s="641"/>
      <c r="AN177" s="641"/>
      <c r="AO177" s="641"/>
      <c r="AP177" s="3024"/>
      <c r="AQ177" s="216">
        <v>1</v>
      </c>
      <c r="AR177" s="212"/>
      <c r="AS177" s="212"/>
    </row>
    <row r="178" spans="1:45" s="135" customFormat="1" ht="21" customHeight="1">
      <c r="A178"/>
      <c r="B178" s="3039"/>
      <c r="C178" s="3040"/>
      <c r="D178" s="3047"/>
      <c r="E178" s="3047"/>
      <c r="F178" s="3041"/>
      <c r="G178" s="3044"/>
      <c r="H178" s="3044"/>
      <c r="I178" s="3044"/>
      <c r="J178" s="3045"/>
      <c r="K178" s="3048"/>
      <c r="L178" s="3049"/>
      <c r="M178" s="3023" t="s">
        <v>28</v>
      </c>
      <c r="N178" s="3039"/>
      <c r="O178" s="3040"/>
      <c r="P178" s="3047"/>
      <c r="Q178" s="3047"/>
      <c r="R178" s="3041"/>
      <c r="S178" s="3041"/>
      <c r="T178" s="3041"/>
      <c r="U178" s="3044"/>
      <c r="V178" s="3045"/>
      <c r="W178" s="3048"/>
      <c r="X178" s="3049"/>
      <c r="Y178" s="3023" t="s">
        <v>28</v>
      </c>
      <c r="Z178" s="3039"/>
      <c r="AA178" s="3040"/>
      <c r="AB178" s="3047"/>
      <c r="AC178" s="3047"/>
      <c r="AD178" s="3041"/>
      <c r="AE178" s="3044"/>
      <c r="AF178" s="3044"/>
      <c r="AG178" s="3044"/>
      <c r="AH178" s="3045"/>
      <c r="AI178" s="3048"/>
      <c r="AJ178" s="3049"/>
      <c r="AK178" s="3023" t="s">
        <v>28</v>
      </c>
      <c r="AL178" s="641"/>
      <c r="AM178" s="641"/>
      <c r="AN178" s="641"/>
      <c r="AO178" s="641"/>
      <c r="AP178" s="3024"/>
      <c r="AQ178" s="216">
        <v>1</v>
      </c>
      <c r="AR178" s="212"/>
      <c r="AS178" s="212"/>
    </row>
    <row r="179" spans="1:45" s="135" customFormat="1" ht="21" customHeight="1">
      <c r="A179"/>
      <c r="B179" s="3039"/>
      <c r="C179" s="3040"/>
      <c r="D179" s="3041"/>
      <c r="E179" s="3042"/>
      <c r="F179" s="3043"/>
      <c r="G179" s="3044"/>
      <c r="H179" s="3044"/>
      <c r="I179" s="3044"/>
      <c r="J179" s="3045"/>
      <c r="K179" s="3048"/>
      <c r="L179" s="3046"/>
      <c r="M179" s="3023" t="s">
        <v>28</v>
      </c>
      <c r="N179" s="3039"/>
      <c r="O179" s="3040"/>
      <c r="P179" s="3041"/>
      <c r="Q179" s="3042"/>
      <c r="R179" s="3043"/>
      <c r="S179" s="3043"/>
      <c r="T179" s="3043"/>
      <c r="U179" s="3044"/>
      <c r="V179" s="3045"/>
      <c r="W179" s="3048"/>
      <c r="X179" s="3046"/>
      <c r="Y179" s="3023" t="s">
        <v>28</v>
      </c>
      <c r="Z179" s="3039"/>
      <c r="AA179" s="3040"/>
      <c r="AB179" s="3041"/>
      <c r="AC179" s="3042"/>
      <c r="AD179" s="3043"/>
      <c r="AE179" s="3044"/>
      <c r="AF179" s="3044"/>
      <c r="AG179" s="3044"/>
      <c r="AH179" s="3045"/>
      <c r="AI179" s="3048"/>
      <c r="AJ179" s="3046"/>
      <c r="AK179" s="3023" t="s">
        <v>28</v>
      </c>
      <c r="AL179" s="641"/>
      <c r="AM179" s="641"/>
      <c r="AN179" s="641"/>
      <c r="AO179" s="641"/>
      <c r="AP179" s="3024"/>
      <c r="AQ179" s="216">
        <v>1</v>
      </c>
      <c r="AR179" s="212"/>
      <c r="AS179" s="212"/>
    </row>
    <row r="180" spans="1:45" s="135" customFormat="1" ht="21" customHeight="1">
      <c r="A180"/>
      <c r="B180" s="3039"/>
      <c r="C180" s="3040"/>
      <c r="D180" s="3047"/>
      <c r="E180" s="3047"/>
      <c r="F180" s="3041"/>
      <c r="G180" s="3044"/>
      <c r="H180" s="3044"/>
      <c r="I180" s="3044"/>
      <c r="J180" s="3045"/>
      <c r="K180" s="3048"/>
      <c r="L180" s="3049"/>
      <c r="M180" s="3023" t="s">
        <v>28</v>
      </c>
      <c r="N180" s="3039"/>
      <c r="O180" s="3040"/>
      <c r="P180" s="3047"/>
      <c r="Q180" s="3047"/>
      <c r="R180" s="3041"/>
      <c r="S180" s="3041"/>
      <c r="T180" s="3041"/>
      <c r="U180" s="3044"/>
      <c r="V180" s="3045"/>
      <c r="W180" s="3048"/>
      <c r="X180" s="3049"/>
      <c r="Y180" s="3023" t="s">
        <v>28</v>
      </c>
      <c r="Z180" s="3039"/>
      <c r="AA180" s="3040"/>
      <c r="AB180" s="3047"/>
      <c r="AC180" s="3047"/>
      <c r="AD180" s="3041"/>
      <c r="AE180" s="3044"/>
      <c r="AF180" s="3044"/>
      <c r="AG180" s="3044"/>
      <c r="AH180" s="3045"/>
      <c r="AI180" s="3048"/>
      <c r="AJ180" s="3049"/>
      <c r="AK180" s="3023" t="s">
        <v>28</v>
      </c>
      <c r="AL180" s="641"/>
      <c r="AM180" s="641"/>
      <c r="AN180" s="641"/>
      <c r="AO180" s="641"/>
      <c r="AP180" s="3024"/>
      <c r="AQ180" s="216">
        <v>1</v>
      </c>
      <c r="AR180" s="212"/>
      <c r="AS180" s="212"/>
    </row>
    <row r="181" spans="1:45" s="135" customFormat="1" ht="21" customHeight="1">
      <c r="A181"/>
      <c r="B181" s="3039"/>
      <c r="C181" s="3040"/>
      <c r="D181" s="3041"/>
      <c r="E181" s="3042"/>
      <c r="F181" s="3043"/>
      <c r="G181" s="3044"/>
      <c r="H181" s="3044"/>
      <c r="I181" s="3044"/>
      <c r="J181" s="3045"/>
      <c r="K181" s="3048"/>
      <c r="L181" s="3046"/>
      <c r="M181" s="3023" t="s">
        <v>28</v>
      </c>
      <c r="N181" s="3039"/>
      <c r="O181" s="3040"/>
      <c r="P181" s="3041"/>
      <c r="Q181" s="3042"/>
      <c r="R181" s="3043"/>
      <c r="S181" s="3043"/>
      <c r="T181" s="3043"/>
      <c r="U181" s="3044"/>
      <c r="V181" s="3045"/>
      <c r="W181" s="3048"/>
      <c r="X181" s="3046"/>
      <c r="Y181" s="3023" t="s">
        <v>28</v>
      </c>
      <c r="Z181" s="3039"/>
      <c r="AA181" s="3040"/>
      <c r="AB181" s="3041"/>
      <c r="AC181" s="3042"/>
      <c r="AD181" s="3043"/>
      <c r="AE181" s="3044"/>
      <c r="AF181" s="3044"/>
      <c r="AG181" s="3044"/>
      <c r="AH181" s="3045"/>
      <c r="AI181" s="3048"/>
      <c r="AJ181" s="3046"/>
      <c r="AK181" s="3023" t="s">
        <v>28</v>
      </c>
      <c r="AL181" s="641"/>
      <c r="AM181" s="641"/>
      <c r="AN181" s="641"/>
      <c r="AO181" s="641"/>
      <c r="AP181" s="3024"/>
      <c r="AQ181" s="216">
        <v>1</v>
      </c>
      <c r="AR181" s="212"/>
      <c r="AS181" s="212"/>
    </row>
    <row r="182" spans="1:45" s="135" customFormat="1" ht="21" customHeight="1">
      <c r="A182"/>
      <c r="B182" s="3039"/>
      <c r="C182" s="3040"/>
      <c r="D182" s="3047"/>
      <c r="E182" s="3047"/>
      <c r="F182" s="3041"/>
      <c r="G182" s="3044"/>
      <c r="H182" s="3044"/>
      <c r="I182" s="3044"/>
      <c r="J182" s="3045"/>
      <c r="K182" s="3048"/>
      <c r="L182" s="3049"/>
      <c r="M182" s="3023" t="s">
        <v>28</v>
      </c>
      <c r="N182" s="3039"/>
      <c r="O182" s="3040"/>
      <c r="P182" s="3047"/>
      <c r="Q182" s="3047"/>
      <c r="R182" s="3041"/>
      <c r="S182" s="3041"/>
      <c r="T182" s="3041"/>
      <c r="U182" s="3044"/>
      <c r="V182" s="3045"/>
      <c r="W182" s="3048"/>
      <c r="X182" s="3049"/>
      <c r="Y182" s="3023" t="s">
        <v>28</v>
      </c>
      <c r="Z182" s="3039"/>
      <c r="AA182" s="3040"/>
      <c r="AB182" s="3047"/>
      <c r="AC182" s="3047"/>
      <c r="AD182" s="3041"/>
      <c r="AE182" s="3044"/>
      <c r="AF182" s="3044"/>
      <c r="AG182" s="3044"/>
      <c r="AH182" s="3045"/>
      <c r="AI182" s="3048"/>
      <c r="AJ182" s="3049"/>
      <c r="AK182" s="3023" t="s">
        <v>28</v>
      </c>
      <c r="AL182" s="641"/>
      <c r="AM182" s="641"/>
      <c r="AN182" s="641"/>
      <c r="AO182" s="641"/>
      <c r="AP182" s="3024"/>
      <c r="AQ182" s="216">
        <v>1</v>
      </c>
      <c r="AR182" s="212"/>
      <c r="AS182" s="212"/>
    </row>
    <row r="183" spans="1:45" s="135" customFormat="1" ht="21" customHeight="1">
      <c r="A183"/>
      <c r="B183" s="3039"/>
      <c r="C183" s="3040"/>
      <c r="D183" s="3041"/>
      <c r="E183" s="3042"/>
      <c r="F183" s="3043"/>
      <c r="G183" s="3044"/>
      <c r="H183" s="3044"/>
      <c r="I183" s="3044"/>
      <c r="J183" s="3045"/>
      <c r="K183" s="3048"/>
      <c r="L183" s="3046"/>
      <c r="M183" s="3023" t="s">
        <v>28</v>
      </c>
      <c r="N183" s="3039"/>
      <c r="O183" s="3040"/>
      <c r="P183" s="3041"/>
      <c r="Q183" s="3042"/>
      <c r="R183" s="3043"/>
      <c r="S183" s="3043"/>
      <c r="T183" s="3043"/>
      <c r="U183" s="3044"/>
      <c r="V183" s="3045"/>
      <c r="W183" s="3048"/>
      <c r="X183" s="3046"/>
      <c r="Y183" s="3023" t="s">
        <v>28</v>
      </c>
      <c r="Z183" s="3039"/>
      <c r="AA183" s="3040"/>
      <c r="AB183" s="3041"/>
      <c r="AC183" s="3042"/>
      <c r="AD183" s="3043"/>
      <c r="AE183" s="3044"/>
      <c r="AF183" s="3044"/>
      <c r="AG183" s="3044"/>
      <c r="AH183" s="3045"/>
      <c r="AI183" s="3048"/>
      <c r="AJ183" s="3046"/>
      <c r="AK183" s="3023" t="s">
        <v>28</v>
      </c>
      <c r="AL183" s="641"/>
      <c r="AM183" s="641"/>
      <c r="AN183" s="641"/>
      <c r="AO183" s="641"/>
      <c r="AP183" s="3024"/>
      <c r="AQ183" s="216">
        <v>1</v>
      </c>
      <c r="AR183" s="212"/>
      <c r="AS183" s="212"/>
    </row>
    <row r="184" spans="1:45" s="135" customFormat="1" ht="21" customHeight="1">
      <c r="A184"/>
      <c r="B184" s="3039"/>
      <c r="C184" s="3040"/>
      <c r="D184" s="3047"/>
      <c r="E184" s="3047"/>
      <c r="F184" s="3041"/>
      <c r="G184" s="3044"/>
      <c r="H184" s="3044"/>
      <c r="I184" s="3044"/>
      <c r="J184" s="3045"/>
      <c r="K184" s="3048"/>
      <c r="L184" s="3049"/>
      <c r="M184" s="3023" t="s">
        <v>28</v>
      </c>
      <c r="N184" s="3039"/>
      <c r="O184" s="3040"/>
      <c r="P184" s="3047"/>
      <c r="Q184" s="3047"/>
      <c r="R184" s="3041"/>
      <c r="S184" s="3041"/>
      <c r="T184" s="3041"/>
      <c r="U184" s="3044"/>
      <c r="V184" s="3045"/>
      <c r="W184" s="3048"/>
      <c r="X184" s="3049"/>
      <c r="Y184" s="3023" t="s">
        <v>28</v>
      </c>
      <c r="Z184" s="3039"/>
      <c r="AA184" s="3040"/>
      <c r="AB184" s="3047"/>
      <c r="AC184" s="3047"/>
      <c r="AD184" s="3041"/>
      <c r="AE184" s="3044"/>
      <c r="AF184" s="3044"/>
      <c r="AG184" s="3044"/>
      <c r="AH184" s="3045"/>
      <c r="AI184" s="3048"/>
      <c r="AJ184" s="3049"/>
      <c r="AK184" s="3023" t="s">
        <v>28</v>
      </c>
      <c r="AL184" s="641"/>
      <c r="AM184" s="641"/>
      <c r="AN184" s="641"/>
      <c r="AO184" s="641"/>
      <c r="AP184" s="3024"/>
      <c r="AQ184" s="216">
        <v>1</v>
      </c>
      <c r="AR184" s="212"/>
      <c r="AS184" s="212"/>
    </row>
    <row r="185" spans="1:45" s="135" customFormat="1" ht="21" customHeight="1">
      <c r="A185"/>
      <c r="B185" s="3039"/>
      <c r="C185" s="3040"/>
      <c r="D185" s="3041"/>
      <c r="E185" s="3042"/>
      <c r="F185" s="3043"/>
      <c r="G185" s="3044"/>
      <c r="H185" s="3044"/>
      <c r="I185" s="3044"/>
      <c r="J185" s="3045"/>
      <c r="K185" s="3048"/>
      <c r="L185" s="3046"/>
      <c r="M185" s="3023" t="s">
        <v>28</v>
      </c>
      <c r="N185" s="3039"/>
      <c r="O185" s="3040"/>
      <c r="P185" s="3041"/>
      <c r="Q185" s="3042"/>
      <c r="R185" s="3043"/>
      <c r="S185" s="3043"/>
      <c r="T185" s="3043"/>
      <c r="U185" s="3044"/>
      <c r="V185" s="3045"/>
      <c r="W185" s="3048"/>
      <c r="X185" s="3046"/>
      <c r="Y185" s="3023" t="s">
        <v>28</v>
      </c>
      <c r="Z185" s="3039"/>
      <c r="AA185" s="3040"/>
      <c r="AB185" s="3041"/>
      <c r="AC185" s="3042"/>
      <c r="AD185" s="3043"/>
      <c r="AE185" s="3044"/>
      <c r="AF185" s="3044"/>
      <c r="AG185" s="3044"/>
      <c r="AH185" s="3045"/>
      <c r="AI185" s="3048"/>
      <c r="AJ185" s="3046"/>
      <c r="AK185" s="3023" t="s">
        <v>28</v>
      </c>
      <c r="AL185" s="641"/>
      <c r="AM185" s="641"/>
      <c r="AN185" s="641"/>
      <c r="AO185" s="641"/>
      <c r="AP185" s="3024"/>
      <c r="AQ185" s="216">
        <v>1</v>
      </c>
      <c r="AR185" s="212"/>
      <c r="AS185" s="212"/>
    </row>
    <row r="186" spans="1:45" s="135" customFormat="1" ht="21" customHeight="1">
      <c r="A186"/>
      <c r="B186" s="3039"/>
      <c r="C186" s="3040"/>
      <c r="D186" s="3047"/>
      <c r="E186" s="3047"/>
      <c r="F186" s="3041"/>
      <c r="G186" s="3044"/>
      <c r="H186" s="3044"/>
      <c r="I186" s="3044"/>
      <c r="J186" s="3045"/>
      <c r="K186" s="3048"/>
      <c r="L186" s="3049"/>
      <c r="M186" s="3023" t="s">
        <v>28</v>
      </c>
      <c r="N186" s="3039"/>
      <c r="O186" s="3040"/>
      <c r="P186" s="3047"/>
      <c r="Q186" s="3047"/>
      <c r="R186" s="3041"/>
      <c r="S186" s="3041"/>
      <c r="T186" s="3041"/>
      <c r="U186" s="3044"/>
      <c r="V186" s="3045"/>
      <c r="W186" s="3048"/>
      <c r="X186" s="3049"/>
      <c r="Y186" s="3023" t="s">
        <v>28</v>
      </c>
      <c r="Z186" s="3039"/>
      <c r="AA186" s="3040"/>
      <c r="AB186" s="3047"/>
      <c r="AC186" s="3047"/>
      <c r="AD186" s="3041"/>
      <c r="AE186" s="3044"/>
      <c r="AF186" s="3044"/>
      <c r="AG186" s="3044"/>
      <c r="AH186" s="3045"/>
      <c r="AI186" s="3048"/>
      <c r="AJ186" s="3049"/>
      <c r="AK186" s="3023" t="s">
        <v>28</v>
      </c>
      <c r="AL186" s="641"/>
      <c r="AM186" s="641"/>
      <c r="AN186" s="641"/>
      <c r="AO186" s="641"/>
      <c r="AP186" s="3024"/>
      <c r="AQ186" s="216">
        <v>1</v>
      </c>
      <c r="AR186" s="212"/>
      <c r="AS186" s="212"/>
    </row>
    <row r="187" spans="1:45" s="135" customFormat="1" ht="21" customHeight="1">
      <c r="A187"/>
      <c r="B187" s="3039"/>
      <c r="C187" s="3040"/>
      <c r="D187" s="3041"/>
      <c r="E187" s="3042"/>
      <c r="F187" s="3043"/>
      <c r="G187" s="3044"/>
      <c r="H187" s="3044"/>
      <c r="I187" s="3044"/>
      <c r="J187" s="3045"/>
      <c r="K187" s="3048"/>
      <c r="L187" s="3046"/>
      <c r="M187" s="3023" t="s">
        <v>28</v>
      </c>
      <c r="N187" s="3039"/>
      <c r="O187" s="3040"/>
      <c r="P187" s="3041"/>
      <c r="Q187" s="3042"/>
      <c r="R187" s="3043"/>
      <c r="S187" s="3043"/>
      <c r="T187" s="3043"/>
      <c r="U187" s="3044"/>
      <c r="V187" s="3045"/>
      <c r="W187" s="3048"/>
      <c r="X187" s="3046"/>
      <c r="Y187" s="3023" t="s">
        <v>28</v>
      </c>
      <c r="Z187" s="3039"/>
      <c r="AA187" s="3040"/>
      <c r="AB187" s="3041"/>
      <c r="AC187" s="3042"/>
      <c r="AD187" s="3043"/>
      <c r="AE187" s="3044"/>
      <c r="AF187" s="3044"/>
      <c r="AG187" s="3044"/>
      <c r="AH187" s="3045"/>
      <c r="AI187" s="3048"/>
      <c r="AJ187" s="3046"/>
      <c r="AK187" s="3023" t="s">
        <v>28</v>
      </c>
      <c r="AL187" s="641"/>
      <c r="AM187" s="641"/>
      <c r="AN187" s="641"/>
      <c r="AO187" s="641"/>
      <c r="AP187" s="3024"/>
      <c r="AQ187" s="216">
        <v>1</v>
      </c>
      <c r="AR187" s="212"/>
      <c r="AS187" s="212"/>
    </row>
    <row r="188" spans="1:45" s="135" customFormat="1" ht="21" customHeight="1">
      <c r="A188"/>
      <c r="B188" s="3039"/>
      <c r="C188" s="3040"/>
      <c r="D188" s="3047"/>
      <c r="E188" s="3047"/>
      <c r="F188" s="3041"/>
      <c r="G188" s="3044"/>
      <c r="H188" s="3044"/>
      <c r="I188" s="3044"/>
      <c r="J188" s="3045"/>
      <c r="K188" s="3048"/>
      <c r="L188" s="3049"/>
      <c r="M188" s="3023" t="s">
        <v>28</v>
      </c>
      <c r="N188" s="3039"/>
      <c r="O188" s="3040"/>
      <c r="P188" s="3047"/>
      <c r="Q188" s="3047"/>
      <c r="R188" s="3041"/>
      <c r="S188" s="3041"/>
      <c r="T188" s="3041"/>
      <c r="U188" s="3044"/>
      <c r="V188" s="3045"/>
      <c r="W188" s="3048"/>
      <c r="X188" s="3049"/>
      <c r="Y188" s="3023" t="s">
        <v>28</v>
      </c>
      <c r="Z188" s="3039"/>
      <c r="AA188" s="3040"/>
      <c r="AB188" s="3047"/>
      <c r="AC188" s="3047"/>
      <c r="AD188" s="3041"/>
      <c r="AE188" s="3044"/>
      <c r="AF188" s="3044"/>
      <c r="AG188" s="3044"/>
      <c r="AH188" s="3045"/>
      <c r="AI188" s="3048"/>
      <c r="AJ188" s="3049"/>
      <c r="AK188" s="3023" t="s">
        <v>28</v>
      </c>
      <c r="AL188" s="641"/>
      <c r="AM188" s="641"/>
      <c r="AN188" s="641"/>
      <c r="AO188" s="641"/>
      <c r="AP188" s="3024"/>
      <c r="AQ188" s="216">
        <v>1</v>
      </c>
      <c r="AR188" s="212"/>
      <c r="AS188" s="212"/>
    </row>
    <row r="189" spans="1:45" s="135" customFormat="1" ht="21" customHeight="1">
      <c r="A189"/>
      <c r="B189" s="3039"/>
      <c r="C189" s="3040"/>
      <c r="D189" s="3041"/>
      <c r="E189" s="3042"/>
      <c r="F189" s="3043"/>
      <c r="G189" s="3044"/>
      <c r="H189" s="3044"/>
      <c r="I189" s="3044"/>
      <c r="J189" s="3045"/>
      <c r="K189" s="3048"/>
      <c r="L189" s="3046"/>
      <c r="M189" s="3023" t="s">
        <v>28</v>
      </c>
      <c r="N189" s="3039"/>
      <c r="O189" s="3040"/>
      <c r="P189" s="3041"/>
      <c r="Q189" s="3042"/>
      <c r="R189" s="3043"/>
      <c r="S189" s="3043"/>
      <c r="T189" s="3043"/>
      <c r="U189" s="3044"/>
      <c r="V189" s="3045"/>
      <c r="W189" s="3048"/>
      <c r="X189" s="3046"/>
      <c r="Y189" s="3023" t="s">
        <v>28</v>
      </c>
      <c r="Z189" s="3039"/>
      <c r="AA189" s="3040"/>
      <c r="AB189" s="3041"/>
      <c r="AC189" s="3042"/>
      <c r="AD189" s="3043"/>
      <c r="AE189" s="3044"/>
      <c r="AF189" s="3044"/>
      <c r="AG189" s="3044"/>
      <c r="AH189" s="3045"/>
      <c r="AI189" s="3048"/>
      <c r="AJ189" s="3046"/>
      <c r="AK189" s="3023" t="s">
        <v>28</v>
      </c>
      <c r="AL189" s="641"/>
      <c r="AM189" s="641"/>
      <c r="AN189" s="641"/>
      <c r="AO189" s="641"/>
      <c r="AP189" s="3024"/>
      <c r="AQ189" s="216">
        <v>1</v>
      </c>
      <c r="AR189" s="212"/>
      <c r="AS189" s="212"/>
    </row>
    <row r="190" spans="1:45" s="135" customFormat="1" ht="21" customHeight="1">
      <c r="A190"/>
      <c r="B190" s="3039"/>
      <c r="C190" s="3040"/>
      <c r="D190" s="3047"/>
      <c r="E190" s="3047"/>
      <c r="F190" s="3041"/>
      <c r="G190" s="3044"/>
      <c r="H190" s="3044"/>
      <c r="I190" s="3044"/>
      <c r="J190" s="3045"/>
      <c r="K190" s="3048"/>
      <c r="L190" s="3049"/>
      <c r="M190" s="3023" t="s">
        <v>28</v>
      </c>
      <c r="N190" s="3039"/>
      <c r="O190" s="3040"/>
      <c r="P190" s="3047"/>
      <c r="Q190" s="3047"/>
      <c r="R190" s="3041"/>
      <c r="S190" s="3041"/>
      <c r="T190" s="3041"/>
      <c r="U190" s="3044"/>
      <c r="V190" s="3045"/>
      <c r="W190" s="3048"/>
      <c r="X190" s="3049"/>
      <c r="Y190" s="3023" t="s">
        <v>28</v>
      </c>
      <c r="Z190" s="3039"/>
      <c r="AA190" s="3040"/>
      <c r="AB190" s="3047"/>
      <c r="AC190" s="3047"/>
      <c r="AD190" s="3041"/>
      <c r="AE190" s="3044"/>
      <c r="AF190" s="3044"/>
      <c r="AG190" s="3044"/>
      <c r="AH190" s="3045"/>
      <c r="AI190" s="3048"/>
      <c r="AJ190" s="3049"/>
      <c r="AK190" s="3023" t="s">
        <v>28</v>
      </c>
      <c r="AL190" s="641"/>
      <c r="AM190" s="641"/>
      <c r="AN190" s="641"/>
      <c r="AO190" s="641"/>
      <c r="AP190" s="3024"/>
      <c r="AQ190" s="216">
        <v>1</v>
      </c>
      <c r="AR190" s="212"/>
      <c r="AS190" s="212"/>
    </row>
    <row r="191" spans="1:45" s="135" customFormat="1" ht="21" customHeight="1">
      <c r="A191"/>
      <c r="B191" s="3039"/>
      <c r="C191" s="3040"/>
      <c r="D191" s="3041"/>
      <c r="E191" s="3042"/>
      <c r="F191" s="3043"/>
      <c r="G191" s="3044"/>
      <c r="H191" s="3044"/>
      <c r="I191" s="3044"/>
      <c r="J191" s="3045"/>
      <c r="K191" s="3048"/>
      <c r="L191" s="3046"/>
      <c r="M191" s="3023" t="s">
        <v>28</v>
      </c>
      <c r="N191" s="3039"/>
      <c r="O191" s="3040"/>
      <c r="P191" s="3041"/>
      <c r="Q191" s="3042"/>
      <c r="R191" s="3043"/>
      <c r="S191" s="3043"/>
      <c r="T191" s="3043"/>
      <c r="U191" s="3044"/>
      <c r="V191" s="3045"/>
      <c r="W191" s="3048"/>
      <c r="X191" s="3046"/>
      <c r="Y191" s="3023" t="s">
        <v>28</v>
      </c>
      <c r="Z191" s="3039"/>
      <c r="AA191" s="3040"/>
      <c r="AB191" s="3041"/>
      <c r="AC191" s="3042"/>
      <c r="AD191" s="3043"/>
      <c r="AE191" s="3044"/>
      <c r="AF191" s="3044"/>
      <c r="AG191" s="3044"/>
      <c r="AH191" s="3045"/>
      <c r="AI191" s="3048"/>
      <c r="AJ191" s="3046"/>
      <c r="AK191" s="3023" t="s">
        <v>28</v>
      </c>
      <c r="AL191" s="641"/>
      <c r="AM191" s="641"/>
      <c r="AN191" s="641"/>
      <c r="AO191" s="641"/>
      <c r="AP191" s="3024"/>
      <c r="AQ191" s="216">
        <v>1</v>
      </c>
      <c r="AR191" s="212"/>
      <c r="AS191" s="212"/>
    </row>
    <row r="192" spans="1:45" s="135" customFormat="1" ht="21" customHeight="1">
      <c r="A192"/>
      <c r="B192" s="3039"/>
      <c r="C192" s="3040"/>
      <c r="D192" s="3047"/>
      <c r="E192" s="3047"/>
      <c r="F192" s="3041"/>
      <c r="G192" s="3044"/>
      <c r="H192" s="3044"/>
      <c r="I192" s="3044"/>
      <c r="J192" s="3045"/>
      <c r="K192" s="3048"/>
      <c r="L192" s="3049"/>
      <c r="M192" s="3023" t="s">
        <v>28</v>
      </c>
      <c r="N192" s="3039"/>
      <c r="O192" s="3040"/>
      <c r="P192" s="3047"/>
      <c r="Q192" s="3047"/>
      <c r="R192" s="3041"/>
      <c r="S192" s="3041"/>
      <c r="T192" s="3041"/>
      <c r="U192" s="3044"/>
      <c r="V192" s="3045"/>
      <c r="W192" s="3048"/>
      <c r="X192" s="3049"/>
      <c r="Y192" s="3023" t="s">
        <v>28</v>
      </c>
      <c r="Z192" s="3039"/>
      <c r="AA192" s="3040"/>
      <c r="AB192" s="3047"/>
      <c r="AC192" s="3047"/>
      <c r="AD192" s="3041"/>
      <c r="AE192" s="3044"/>
      <c r="AF192" s="3044"/>
      <c r="AG192" s="3044"/>
      <c r="AH192" s="3045"/>
      <c r="AI192" s="3048"/>
      <c r="AJ192" s="3049"/>
      <c r="AK192" s="3023" t="s">
        <v>28</v>
      </c>
      <c r="AL192" s="641"/>
      <c r="AM192" s="641"/>
      <c r="AN192" s="641"/>
      <c r="AO192" s="641"/>
      <c r="AP192" s="3024"/>
      <c r="AQ192" s="216">
        <v>1</v>
      </c>
      <c r="AR192" s="212"/>
      <c r="AS192" s="212"/>
    </row>
    <row r="193" spans="1:45" s="135" customFormat="1" ht="21" customHeight="1">
      <c r="A193"/>
      <c r="B193" s="3039"/>
      <c r="C193" s="3040"/>
      <c r="D193" s="3041"/>
      <c r="E193" s="3042"/>
      <c r="F193" s="3043"/>
      <c r="G193" s="3044"/>
      <c r="H193" s="3044"/>
      <c r="I193" s="3044"/>
      <c r="J193" s="3045"/>
      <c r="K193" s="3048"/>
      <c r="L193" s="3046"/>
      <c r="M193" s="3023" t="s">
        <v>28</v>
      </c>
      <c r="N193" s="3039"/>
      <c r="O193" s="3040"/>
      <c r="P193" s="3041"/>
      <c r="Q193" s="3042"/>
      <c r="R193" s="3043"/>
      <c r="S193" s="3043"/>
      <c r="T193" s="3043"/>
      <c r="U193" s="3044"/>
      <c r="V193" s="3045"/>
      <c r="W193" s="3048"/>
      <c r="X193" s="3046"/>
      <c r="Y193" s="3023" t="s">
        <v>28</v>
      </c>
      <c r="Z193" s="3039"/>
      <c r="AA193" s="3040"/>
      <c r="AB193" s="3041"/>
      <c r="AC193" s="3042"/>
      <c r="AD193" s="3043"/>
      <c r="AE193" s="3044"/>
      <c r="AF193" s="3044"/>
      <c r="AG193" s="3044"/>
      <c r="AH193" s="3045"/>
      <c r="AI193" s="3048"/>
      <c r="AJ193" s="3046"/>
      <c r="AK193" s="3023" t="s">
        <v>28</v>
      </c>
      <c r="AL193" s="641"/>
      <c r="AM193" s="641"/>
      <c r="AN193" s="641"/>
      <c r="AO193" s="641"/>
      <c r="AP193" s="3024"/>
      <c r="AQ193" s="216">
        <v>1</v>
      </c>
      <c r="AR193" s="212"/>
      <c r="AS193" s="212"/>
    </row>
    <row r="194" spans="1:45" s="135" customFormat="1" ht="21" customHeight="1">
      <c r="A194"/>
      <c r="B194" s="3039"/>
      <c r="C194" s="3040"/>
      <c r="D194" s="3047"/>
      <c r="E194" s="3047"/>
      <c r="F194" s="3041"/>
      <c r="G194" s="3044"/>
      <c r="H194" s="3044"/>
      <c r="I194" s="3044"/>
      <c r="J194" s="3045"/>
      <c r="K194" s="3048"/>
      <c r="L194" s="3049"/>
      <c r="M194" s="3023" t="s">
        <v>28</v>
      </c>
      <c r="N194" s="3039"/>
      <c r="O194" s="3040"/>
      <c r="P194" s="3047"/>
      <c r="Q194" s="3047"/>
      <c r="R194" s="3041"/>
      <c r="S194" s="3041"/>
      <c r="T194" s="3041"/>
      <c r="U194" s="3044"/>
      <c r="V194" s="3045"/>
      <c r="W194" s="3048"/>
      <c r="X194" s="3049"/>
      <c r="Y194" s="3023" t="s">
        <v>28</v>
      </c>
      <c r="Z194" s="3039"/>
      <c r="AA194" s="3040"/>
      <c r="AB194" s="3047"/>
      <c r="AC194" s="3047"/>
      <c r="AD194" s="3041"/>
      <c r="AE194" s="3044"/>
      <c r="AF194" s="3044"/>
      <c r="AG194" s="3044"/>
      <c r="AH194" s="3045"/>
      <c r="AI194" s="3048"/>
      <c r="AJ194" s="3049"/>
      <c r="AK194" s="3023" t="s">
        <v>28</v>
      </c>
      <c r="AL194" s="641"/>
      <c r="AM194" s="641"/>
      <c r="AN194" s="641"/>
      <c r="AO194" s="641"/>
      <c r="AP194" s="3024"/>
      <c r="AQ194" s="216">
        <v>1</v>
      </c>
      <c r="AR194" s="212"/>
      <c r="AS194" s="212"/>
    </row>
    <row r="195" spans="1:45" s="135" customFormat="1" ht="21" customHeight="1">
      <c r="A195"/>
      <c r="B195" s="3039"/>
      <c r="C195" s="3040"/>
      <c r="D195" s="3041"/>
      <c r="E195" s="3042"/>
      <c r="F195" s="3043"/>
      <c r="G195" s="3044"/>
      <c r="H195" s="3044"/>
      <c r="I195" s="3044"/>
      <c r="J195" s="3045"/>
      <c r="K195" s="3048"/>
      <c r="L195" s="3046"/>
      <c r="M195" s="3023" t="s">
        <v>28</v>
      </c>
      <c r="N195" s="3039"/>
      <c r="O195" s="3040"/>
      <c r="P195" s="3041"/>
      <c r="Q195" s="3042"/>
      <c r="R195" s="3043"/>
      <c r="S195" s="3043"/>
      <c r="T195" s="3043"/>
      <c r="U195" s="3044"/>
      <c r="V195" s="3045"/>
      <c r="W195" s="3048"/>
      <c r="X195" s="3046"/>
      <c r="Y195" s="3023" t="s">
        <v>28</v>
      </c>
      <c r="Z195" s="3039"/>
      <c r="AA195" s="3040"/>
      <c r="AB195" s="3041"/>
      <c r="AC195" s="3042"/>
      <c r="AD195" s="3043"/>
      <c r="AE195" s="3044"/>
      <c r="AF195" s="3044"/>
      <c r="AG195" s="3044"/>
      <c r="AH195" s="3045"/>
      <c r="AI195" s="3048"/>
      <c r="AJ195" s="3046"/>
      <c r="AK195" s="3023" t="s">
        <v>28</v>
      </c>
      <c r="AL195" s="641"/>
      <c r="AM195" s="641"/>
      <c r="AN195" s="641"/>
      <c r="AO195" s="641"/>
      <c r="AP195" s="3024"/>
      <c r="AQ195" s="216">
        <v>1</v>
      </c>
      <c r="AR195" s="212"/>
      <c r="AS195" s="212"/>
    </row>
    <row r="196" spans="1:45" s="135" customFormat="1" ht="21" customHeight="1">
      <c r="A196"/>
      <c r="B196" s="3039"/>
      <c r="C196" s="3040"/>
      <c r="D196" s="3047"/>
      <c r="E196" s="3047"/>
      <c r="F196" s="3041"/>
      <c r="G196" s="3044"/>
      <c r="H196" s="3044"/>
      <c r="I196" s="3044"/>
      <c r="J196" s="3045"/>
      <c r="K196" s="3048"/>
      <c r="L196" s="3049"/>
      <c r="M196" s="3023" t="s">
        <v>28</v>
      </c>
      <c r="N196" s="3039"/>
      <c r="O196" s="3040"/>
      <c r="P196" s="3047"/>
      <c r="Q196" s="3047"/>
      <c r="R196" s="3041"/>
      <c r="S196" s="3041"/>
      <c r="T196" s="3041"/>
      <c r="U196" s="3044"/>
      <c r="V196" s="3045"/>
      <c r="W196" s="3048"/>
      <c r="X196" s="3049"/>
      <c r="Y196" s="3023" t="s">
        <v>28</v>
      </c>
      <c r="Z196" s="3039"/>
      <c r="AA196" s="3040"/>
      <c r="AB196" s="3047"/>
      <c r="AC196" s="3047"/>
      <c r="AD196" s="3041"/>
      <c r="AE196" s="3044"/>
      <c r="AF196" s="3044"/>
      <c r="AG196" s="3044"/>
      <c r="AH196" s="3045"/>
      <c r="AI196" s="3048"/>
      <c r="AJ196" s="3049"/>
      <c r="AK196" s="3023" t="s">
        <v>28</v>
      </c>
      <c r="AL196" s="641"/>
      <c r="AM196" s="641"/>
      <c r="AN196" s="641"/>
      <c r="AO196" s="641"/>
      <c r="AP196" s="3024"/>
      <c r="AQ196" s="216">
        <v>1</v>
      </c>
      <c r="AR196" s="212"/>
      <c r="AS196" s="212"/>
    </row>
    <row r="197" spans="1:45" s="135" customFormat="1" ht="21" customHeight="1">
      <c r="A197"/>
      <c r="B197" s="3039"/>
      <c r="C197" s="3040"/>
      <c r="D197" s="3041"/>
      <c r="E197" s="3042"/>
      <c r="F197" s="3043"/>
      <c r="G197" s="3044"/>
      <c r="H197" s="3044"/>
      <c r="I197" s="3044"/>
      <c r="J197" s="3045"/>
      <c r="K197" s="3048"/>
      <c r="L197" s="3046"/>
      <c r="M197" s="3023" t="s">
        <v>28</v>
      </c>
      <c r="N197" s="3039"/>
      <c r="O197" s="3040"/>
      <c r="P197" s="3041"/>
      <c r="Q197" s="3042"/>
      <c r="R197" s="3043"/>
      <c r="S197" s="3043"/>
      <c r="T197" s="3043"/>
      <c r="U197" s="3044"/>
      <c r="V197" s="3045"/>
      <c r="W197" s="3048"/>
      <c r="X197" s="3046"/>
      <c r="Y197" s="3023" t="s">
        <v>28</v>
      </c>
      <c r="Z197" s="3039"/>
      <c r="AA197" s="3040"/>
      <c r="AB197" s="3041"/>
      <c r="AC197" s="3042"/>
      <c r="AD197" s="3043"/>
      <c r="AE197" s="3044"/>
      <c r="AF197" s="3044"/>
      <c r="AG197" s="3044"/>
      <c r="AH197" s="3045"/>
      <c r="AI197" s="3048"/>
      <c r="AJ197" s="3046"/>
      <c r="AK197" s="3023" t="s">
        <v>28</v>
      </c>
      <c r="AL197" s="641"/>
      <c r="AM197" s="641"/>
      <c r="AN197" s="641"/>
      <c r="AO197" s="641"/>
      <c r="AP197" s="3024"/>
      <c r="AQ197" s="216">
        <v>1</v>
      </c>
      <c r="AR197" s="212"/>
      <c r="AS197" s="212"/>
    </row>
    <row r="198" spans="1:45" s="135" customFormat="1" ht="21" customHeight="1">
      <c r="B198" s="3039"/>
      <c r="C198" s="3040"/>
      <c r="D198" s="3047"/>
      <c r="E198" s="3047"/>
      <c r="F198" s="3041"/>
      <c r="G198" s="3044"/>
      <c r="H198" s="3044"/>
      <c r="I198" s="3044"/>
      <c r="J198" s="3045"/>
      <c r="K198" s="3048"/>
      <c r="L198" s="3049"/>
      <c r="M198" s="3023" t="s">
        <v>28</v>
      </c>
      <c r="N198" s="3039"/>
      <c r="O198" s="3040"/>
      <c r="P198" s="3047"/>
      <c r="Q198" s="3047"/>
      <c r="R198" s="3041"/>
      <c r="S198" s="3041"/>
      <c r="T198" s="3041"/>
      <c r="U198" s="3044"/>
      <c r="V198" s="3045"/>
      <c r="W198" s="3048"/>
      <c r="X198" s="3049"/>
      <c r="Y198" s="3023" t="s">
        <v>28</v>
      </c>
      <c r="Z198" s="3039"/>
      <c r="AA198" s="3040"/>
      <c r="AB198" s="3047"/>
      <c r="AC198" s="3047"/>
      <c r="AD198" s="3041"/>
      <c r="AE198" s="3044"/>
      <c r="AF198" s="3044"/>
      <c r="AG198" s="3044"/>
      <c r="AH198" s="3045"/>
      <c r="AI198" s="3048"/>
      <c r="AJ198" s="3049"/>
      <c r="AK198" s="3023" t="s">
        <v>28</v>
      </c>
      <c r="AL198" s="641"/>
      <c r="AM198" s="641"/>
      <c r="AN198" s="641"/>
      <c r="AO198" s="641"/>
      <c r="AP198" s="3024"/>
      <c r="AQ198" s="216">
        <v>1</v>
      </c>
      <c r="AR198" s="212"/>
      <c r="AS198" s="212"/>
    </row>
    <row r="199" spans="1:45" s="135" customFormat="1" ht="21" customHeight="1">
      <c r="B199" s="3039"/>
      <c r="C199" s="3040"/>
      <c r="D199" s="3041"/>
      <c r="E199" s="3042"/>
      <c r="F199" s="3043"/>
      <c r="G199" s="3044"/>
      <c r="H199" s="3044"/>
      <c r="I199" s="3044"/>
      <c r="J199" s="3045"/>
      <c r="K199" s="3048"/>
      <c r="L199" s="3046"/>
      <c r="M199" s="3023" t="s">
        <v>28</v>
      </c>
      <c r="N199" s="3039"/>
      <c r="O199" s="3040"/>
      <c r="P199" s="3041"/>
      <c r="Q199" s="3042"/>
      <c r="R199" s="3043"/>
      <c r="S199" s="3043"/>
      <c r="T199" s="3043"/>
      <c r="U199" s="3044"/>
      <c r="V199" s="3045"/>
      <c r="W199" s="3048"/>
      <c r="X199" s="3046"/>
      <c r="Y199" s="3023" t="s">
        <v>28</v>
      </c>
      <c r="Z199" s="3039"/>
      <c r="AA199" s="3040"/>
      <c r="AB199" s="3041"/>
      <c r="AC199" s="3042"/>
      <c r="AD199" s="3043"/>
      <c r="AE199" s="3044"/>
      <c r="AF199" s="3044"/>
      <c r="AG199" s="3044"/>
      <c r="AH199" s="3045"/>
      <c r="AI199" s="3048"/>
      <c r="AJ199" s="3046"/>
      <c r="AK199" s="3023" t="s">
        <v>28</v>
      </c>
      <c r="AL199" s="641"/>
      <c r="AM199" s="641"/>
      <c r="AN199" s="641"/>
      <c r="AO199" s="641"/>
      <c r="AP199" s="3024"/>
      <c r="AQ199" s="216">
        <v>1</v>
      </c>
      <c r="AR199" s="212"/>
      <c r="AS199" s="212"/>
    </row>
    <row r="200" spans="1:45" s="135" customFormat="1" ht="21" customHeight="1">
      <c r="B200" s="3039"/>
      <c r="C200" s="3040"/>
      <c r="D200" s="3047"/>
      <c r="E200" s="3047"/>
      <c r="F200" s="3041"/>
      <c r="G200" s="3044"/>
      <c r="H200" s="3044"/>
      <c r="I200" s="3044"/>
      <c r="J200" s="3045"/>
      <c r="K200" s="3048"/>
      <c r="L200" s="3049"/>
      <c r="M200" s="3023" t="s">
        <v>28</v>
      </c>
      <c r="N200" s="3039"/>
      <c r="O200" s="3040"/>
      <c r="P200" s="3047"/>
      <c r="Q200" s="3047"/>
      <c r="R200" s="3041"/>
      <c r="S200" s="3041"/>
      <c r="T200" s="3041"/>
      <c r="U200" s="3044"/>
      <c r="V200" s="3045"/>
      <c r="W200" s="3048"/>
      <c r="X200" s="3049"/>
      <c r="Y200" s="3023" t="s">
        <v>28</v>
      </c>
      <c r="Z200" s="3039"/>
      <c r="AA200" s="3040"/>
      <c r="AB200" s="3047"/>
      <c r="AC200" s="3047"/>
      <c r="AD200" s="3041"/>
      <c r="AE200" s="3044"/>
      <c r="AF200" s="3044"/>
      <c r="AG200" s="3044"/>
      <c r="AH200" s="3045"/>
      <c r="AI200" s="3048"/>
      <c r="AJ200" s="3049"/>
      <c r="AK200" s="3023" t="s">
        <v>28</v>
      </c>
      <c r="AL200" s="641"/>
      <c r="AM200" s="641"/>
      <c r="AN200" s="641"/>
      <c r="AO200" s="641"/>
      <c r="AP200" s="3024"/>
      <c r="AQ200" s="216">
        <v>1</v>
      </c>
      <c r="AR200" s="212"/>
      <c r="AS200" s="212"/>
    </row>
    <row r="201" spans="1:45" s="135" customFormat="1" ht="21" customHeight="1">
      <c r="B201" s="3039"/>
      <c r="C201" s="3040"/>
      <c r="D201" s="3041"/>
      <c r="E201" s="3042"/>
      <c r="F201" s="3043"/>
      <c r="G201" s="3044"/>
      <c r="H201" s="3044"/>
      <c r="I201" s="3044"/>
      <c r="J201" s="3045"/>
      <c r="K201" s="3048"/>
      <c r="L201" s="3046"/>
      <c r="M201" s="3023" t="s">
        <v>28</v>
      </c>
      <c r="N201" s="3039"/>
      <c r="O201" s="3040"/>
      <c r="P201" s="3041"/>
      <c r="Q201" s="3042"/>
      <c r="R201" s="3043"/>
      <c r="S201" s="3043"/>
      <c r="T201" s="3043"/>
      <c r="U201" s="3044"/>
      <c r="V201" s="3045"/>
      <c r="W201" s="3048"/>
      <c r="X201" s="3046"/>
      <c r="Y201" s="3023" t="s">
        <v>28</v>
      </c>
      <c r="Z201" s="3039"/>
      <c r="AA201" s="3040"/>
      <c r="AB201" s="3041"/>
      <c r="AC201" s="3042"/>
      <c r="AD201" s="3043"/>
      <c r="AE201" s="3044"/>
      <c r="AF201" s="3044"/>
      <c r="AG201" s="3044"/>
      <c r="AH201" s="3045"/>
      <c r="AI201" s="3048"/>
      <c r="AJ201" s="3046"/>
      <c r="AK201" s="3023" t="s">
        <v>28</v>
      </c>
      <c r="AL201" s="641"/>
      <c r="AM201" s="641"/>
      <c r="AN201" s="641"/>
      <c r="AO201" s="641"/>
      <c r="AP201" s="3024"/>
      <c r="AQ201" s="216">
        <v>1</v>
      </c>
      <c r="AR201" s="212"/>
      <c r="AS201" s="212"/>
    </row>
    <row r="202" spans="1:45" s="135" customFormat="1" ht="21" customHeight="1">
      <c r="B202" s="3039"/>
      <c r="C202" s="3040"/>
      <c r="D202" s="3047"/>
      <c r="E202" s="3047"/>
      <c r="F202" s="3041"/>
      <c r="G202" s="3044"/>
      <c r="H202" s="3044"/>
      <c r="I202" s="3044"/>
      <c r="J202" s="3045"/>
      <c r="K202" s="3048"/>
      <c r="L202" s="3049"/>
      <c r="M202" s="3023" t="s">
        <v>28</v>
      </c>
      <c r="N202" s="3039"/>
      <c r="O202" s="3040"/>
      <c r="P202" s="3047"/>
      <c r="Q202" s="3047"/>
      <c r="R202" s="3041"/>
      <c r="S202" s="3041"/>
      <c r="T202" s="3041"/>
      <c r="U202" s="3044"/>
      <c r="V202" s="3045"/>
      <c r="W202" s="3048"/>
      <c r="X202" s="3049"/>
      <c r="Y202" s="3023" t="s">
        <v>28</v>
      </c>
      <c r="Z202" s="3039"/>
      <c r="AA202" s="3040"/>
      <c r="AB202" s="3047"/>
      <c r="AC202" s="3047"/>
      <c r="AD202" s="3041"/>
      <c r="AE202" s="3044"/>
      <c r="AF202" s="3044"/>
      <c r="AG202" s="3044"/>
      <c r="AH202" s="3045"/>
      <c r="AI202" s="3048"/>
      <c r="AJ202" s="3049"/>
      <c r="AK202" s="3023" t="s">
        <v>28</v>
      </c>
      <c r="AL202" s="641"/>
      <c r="AM202" s="641"/>
      <c r="AN202" s="641"/>
      <c r="AO202" s="641"/>
      <c r="AP202" s="3024"/>
      <c r="AQ202" s="216">
        <v>1</v>
      </c>
      <c r="AR202" s="212"/>
      <c r="AS202" s="212"/>
    </row>
    <row r="203" spans="1:45" s="135" customFormat="1" ht="21" customHeight="1">
      <c r="B203" s="3039"/>
      <c r="C203" s="3040"/>
      <c r="D203" s="3041"/>
      <c r="E203" s="3042"/>
      <c r="F203" s="3043"/>
      <c r="G203" s="3044"/>
      <c r="H203" s="3044"/>
      <c r="I203" s="3044"/>
      <c r="J203" s="3045"/>
      <c r="K203" s="3048"/>
      <c r="L203" s="3046"/>
      <c r="M203" s="3023" t="s">
        <v>28</v>
      </c>
      <c r="N203" s="3039"/>
      <c r="O203" s="3040"/>
      <c r="P203" s="3041"/>
      <c r="Q203" s="3042"/>
      <c r="R203" s="3043"/>
      <c r="S203" s="3043"/>
      <c r="T203" s="3043"/>
      <c r="U203" s="3044"/>
      <c r="V203" s="3045"/>
      <c r="W203" s="3048"/>
      <c r="X203" s="3046"/>
      <c r="Y203" s="3023" t="s">
        <v>28</v>
      </c>
      <c r="Z203" s="3039"/>
      <c r="AA203" s="3040"/>
      <c r="AB203" s="3041"/>
      <c r="AC203" s="3042"/>
      <c r="AD203" s="3043"/>
      <c r="AE203" s="3044"/>
      <c r="AF203" s="3044"/>
      <c r="AG203" s="3044"/>
      <c r="AH203" s="3045"/>
      <c r="AI203" s="3048"/>
      <c r="AJ203" s="3046"/>
      <c r="AK203" s="3023" t="s">
        <v>28</v>
      </c>
      <c r="AL203" s="641"/>
      <c r="AM203" s="641"/>
      <c r="AN203" s="641"/>
      <c r="AO203" s="641"/>
      <c r="AP203" s="3024"/>
      <c r="AQ203" s="216">
        <v>1</v>
      </c>
      <c r="AR203" s="212"/>
      <c r="AS203" s="212"/>
    </row>
    <row r="204" spans="1:45" s="135" customFormat="1" ht="21" customHeight="1">
      <c r="B204" s="3039"/>
      <c r="C204" s="3040"/>
      <c r="D204" s="3047"/>
      <c r="E204" s="3047"/>
      <c r="F204" s="3041"/>
      <c r="G204" s="3044"/>
      <c r="H204" s="3044"/>
      <c r="I204" s="3044"/>
      <c r="J204" s="3045"/>
      <c r="K204" s="3048"/>
      <c r="L204" s="3049"/>
      <c r="M204" s="3023" t="s">
        <v>28</v>
      </c>
      <c r="N204" s="3039"/>
      <c r="O204" s="3040"/>
      <c r="P204" s="3047"/>
      <c r="Q204" s="3047"/>
      <c r="R204" s="3041"/>
      <c r="S204" s="3041"/>
      <c r="T204" s="3041"/>
      <c r="U204" s="3044"/>
      <c r="V204" s="3045"/>
      <c r="W204" s="3048"/>
      <c r="X204" s="3049"/>
      <c r="Y204" s="3023" t="s">
        <v>28</v>
      </c>
      <c r="Z204" s="3039"/>
      <c r="AA204" s="3040"/>
      <c r="AB204" s="3047"/>
      <c r="AC204" s="3047"/>
      <c r="AD204" s="3041"/>
      <c r="AE204" s="3044"/>
      <c r="AF204" s="3044"/>
      <c r="AG204" s="3044"/>
      <c r="AH204" s="3045"/>
      <c r="AI204" s="3048"/>
      <c r="AJ204" s="3049"/>
      <c r="AK204" s="3023" t="s">
        <v>28</v>
      </c>
      <c r="AL204" s="641"/>
      <c r="AM204" s="641"/>
      <c r="AN204" s="641"/>
      <c r="AO204" s="641"/>
      <c r="AP204" s="3024"/>
      <c r="AQ204" s="216">
        <v>1</v>
      </c>
      <c r="AR204" s="212"/>
      <c r="AS204" s="212"/>
    </row>
    <row r="205" spans="1:45" s="135" customFormat="1" ht="21" customHeight="1">
      <c r="B205" s="3039"/>
      <c r="C205" s="3040"/>
      <c r="D205" s="3041"/>
      <c r="E205" s="3042"/>
      <c r="F205" s="3043"/>
      <c r="G205" s="3044"/>
      <c r="H205" s="3044"/>
      <c r="I205" s="3044"/>
      <c r="J205" s="3045"/>
      <c r="K205" s="3048"/>
      <c r="L205" s="3046"/>
      <c r="M205" s="3023" t="s">
        <v>28</v>
      </c>
      <c r="N205" s="3039"/>
      <c r="O205" s="3040"/>
      <c r="P205" s="3041"/>
      <c r="Q205" s="3042"/>
      <c r="R205" s="3043"/>
      <c r="S205" s="3043"/>
      <c r="T205" s="3043"/>
      <c r="U205" s="3044"/>
      <c r="V205" s="3045"/>
      <c r="W205" s="3048"/>
      <c r="X205" s="3046"/>
      <c r="Y205" s="3023" t="s">
        <v>28</v>
      </c>
      <c r="Z205" s="3039"/>
      <c r="AA205" s="3040"/>
      <c r="AB205" s="3041"/>
      <c r="AC205" s="3042"/>
      <c r="AD205" s="3043"/>
      <c r="AE205" s="3044"/>
      <c r="AF205" s="3044"/>
      <c r="AG205" s="3044"/>
      <c r="AH205" s="3045"/>
      <c r="AI205" s="3048"/>
      <c r="AJ205" s="3046"/>
      <c r="AK205" s="3023" t="s">
        <v>28</v>
      </c>
      <c r="AL205" s="641"/>
      <c r="AM205" s="641"/>
      <c r="AN205" s="641"/>
      <c r="AO205" s="641"/>
      <c r="AP205" s="3024"/>
      <c r="AQ205" s="216">
        <v>1</v>
      </c>
      <c r="AR205" s="212"/>
      <c r="AS205" s="212"/>
    </row>
    <row r="206" spans="1:45" s="135" customFormat="1" ht="21" customHeight="1">
      <c r="B206" s="3039"/>
      <c r="C206" s="3040"/>
      <c r="D206" s="3047"/>
      <c r="E206" s="3047"/>
      <c r="F206" s="3041"/>
      <c r="G206" s="3044"/>
      <c r="H206" s="3044"/>
      <c r="I206" s="3044"/>
      <c r="J206" s="3045"/>
      <c r="K206" s="3048"/>
      <c r="L206" s="3049"/>
      <c r="M206" s="3023" t="s">
        <v>28</v>
      </c>
      <c r="N206" s="3039"/>
      <c r="O206" s="3040"/>
      <c r="P206" s="3047"/>
      <c r="Q206" s="3047"/>
      <c r="R206" s="3041"/>
      <c r="S206" s="3041"/>
      <c r="T206" s="3041"/>
      <c r="U206" s="3044"/>
      <c r="V206" s="3045"/>
      <c r="W206" s="3048"/>
      <c r="X206" s="3049"/>
      <c r="Y206" s="3023" t="s">
        <v>28</v>
      </c>
      <c r="Z206" s="3039"/>
      <c r="AA206" s="3040"/>
      <c r="AB206" s="3047"/>
      <c r="AC206" s="3047"/>
      <c r="AD206" s="3041"/>
      <c r="AE206" s="3044"/>
      <c r="AF206" s="3044"/>
      <c r="AG206" s="3044"/>
      <c r="AH206" s="3045"/>
      <c r="AI206" s="3048"/>
      <c r="AJ206" s="3049"/>
      <c r="AK206" s="3023" t="s">
        <v>28</v>
      </c>
      <c r="AL206" s="641"/>
      <c r="AM206" s="641"/>
      <c r="AN206" s="641"/>
      <c r="AO206" s="641"/>
      <c r="AP206" s="3024"/>
      <c r="AQ206" s="216">
        <v>1</v>
      </c>
      <c r="AR206" s="212"/>
      <c r="AS206" s="212"/>
    </row>
    <row r="207" spans="1:45" s="135" customFormat="1" ht="21" customHeight="1">
      <c r="B207" s="3039"/>
      <c r="C207" s="3040"/>
      <c r="D207" s="3041"/>
      <c r="E207" s="3042"/>
      <c r="F207" s="3043"/>
      <c r="G207" s="3044"/>
      <c r="H207" s="3044"/>
      <c r="I207" s="3044"/>
      <c r="J207" s="3045"/>
      <c r="K207" s="3048"/>
      <c r="L207" s="3046"/>
      <c r="M207" s="3023" t="s">
        <v>28</v>
      </c>
      <c r="N207" s="3039"/>
      <c r="O207" s="3040"/>
      <c r="P207" s="3041"/>
      <c r="Q207" s="3042"/>
      <c r="R207" s="3043"/>
      <c r="S207" s="3043"/>
      <c r="T207" s="3043"/>
      <c r="U207" s="3044"/>
      <c r="V207" s="3045"/>
      <c r="W207" s="3048"/>
      <c r="X207" s="3046"/>
      <c r="Y207" s="3023" t="s">
        <v>28</v>
      </c>
      <c r="Z207" s="3039"/>
      <c r="AA207" s="3040"/>
      <c r="AB207" s="3041"/>
      <c r="AC207" s="3042"/>
      <c r="AD207" s="3043"/>
      <c r="AE207" s="3044"/>
      <c r="AF207" s="3044"/>
      <c r="AG207" s="3044"/>
      <c r="AH207" s="3045"/>
      <c r="AI207" s="3048"/>
      <c r="AJ207" s="3046"/>
      <c r="AK207" s="3023" t="s">
        <v>28</v>
      </c>
      <c r="AL207" s="641"/>
      <c r="AM207" s="641"/>
      <c r="AN207" s="641"/>
      <c r="AO207" s="641"/>
      <c r="AP207" s="3024"/>
      <c r="AQ207" s="216">
        <v>1</v>
      </c>
      <c r="AR207" s="212"/>
      <c r="AS207" s="212"/>
    </row>
    <row r="208" spans="1:45" s="135" customFormat="1" ht="21" customHeight="1">
      <c r="B208" s="3039"/>
      <c r="C208" s="3040"/>
      <c r="D208" s="3047"/>
      <c r="E208" s="3047"/>
      <c r="F208" s="3041"/>
      <c r="G208" s="3044"/>
      <c r="H208" s="3044"/>
      <c r="I208" s="3044"/>
      <c r="J208" s="3045"/>
      <c r="K208" s="3048"/>
      <c r="L208" s="3049"/>
      <c r="M208" s="3023" t="s">
        <v>28</v>
      </c>
      <c r="N208" s="3039"/>
      <c r="O208" s="3040"/>
      <c r="P208" s="3047"/>
      <c r="Q208" s="3047"/>
      <c r="R208" s="3041"/>
      <c r="S208" s="3041"/>
      <c r="T208" s="3041"/>
      <c r="U208" s="3044"/>
      <c r="V208" s="3045"/>
      <c r="W208" s="3048"/>
      <c r="X208" s="3049"/>
      <c r="Y208" s="3023" t="s">
        <v>28</v>
      </c>
      <c r="Z208" s="3039"/>
      <c r="AA208" s="3040"/>
      <c r="AB208" s="3047"/>
      <c r="AC208" s="3047"/>
      <c r="AD208" s="3041"/>
      <c r="AE208" s="3044"/>
      <c r="AF208" s="3044"/>
      <c r="AG208" s="3044"/>
      <c r="AH208" s="3045"/>
      <c r="AI208" s="3048"/>
      <c r="AJ208" s="3049"/>
      <c r="AK208" s="3023" t="s">
        <v>28</v>
      </c>
      <c r="AL208" s="641"/>
      <c r="AM208" s="641"/>
      <c r="AN208" s="641"/>
      <c r="AO208" s="641"/>
      <c r="AP208" s="3024"/>
      <c r="AQ208" s="216">
        <v>1</v>
      </c>
      <c r="AR208" s="212"/>
      <c r="AS208" s="212"/>
    </row>
    <row r="209" spans="2:45" s="135" customFormat="1" ht="21" customHeight="1">
      <c r="B209" s="3039"/>
      <c r="C209" s="3040"/>
      <c r="D209" s="3041"/>
      <c r="E209" s="3042"/>
      <c r="F209" s="3043"/>
      <c r="G209" s="3044"/>
      <c r="H209" s="3044"/>
      <c r="I209" s="3044"/>
      <c r="J209" s="3045"/>
      <c r="K209" s="3048"/>
      <c r="L209" s="3046"/>
      <c r="M209" s="3023" t="s">
        <v>28</v>
      </c>
      <c r="N209" s="3039"/>
      <c r="O209" s="3040"/>
      <c r="P209" s="3041"/>
      <c r="Q209" s="3042"/>
      <c r="R209" s="3043"/>
      <c r="S209" s="3043"/>
      <c r="T209" s="3043"/>
      <c r="U209" s="3044"/>
      <c r="V209" s="3045"/>
      <c r="W209" s="3048"/>
      <c r="X209" s="3046"/>
      <c r="Y209" s="3023" t="s">
        <v>28</v>
      </c>
      <c r="Z209" s="3039"/>
      <c r="AA209" s="3040"/>
      <c r="AB209" s="3041"/>
      <c r="AC209" s="3042"/>
      <c r="AD209" s="3043"/>
      <c r="AE209" s="3044"/>
      <c r="AF209" s="3044"/>
      <c r="AG209" s="3044"/>
      <c r="AH209" s="3045"/>
      <c r="AI209" s="3048"/>
      <c r="AJ209" s="3046"/>
      <c r="AK209" s="3023" t="s">
        <v>28</v>
      </c>
      <c r="AL209" s="641"/>
      <c r="AM209" s="641"/>
      <c r="AN209" s="641"/>
      <c r="AO209" s="641"/>
      <c r="AP209" s="3024"/>
      <c r="AQ209" s="216">
        <v>1</v>
      </c>
      <c r="AR209" s="212"/>
      <c r="AS209" s="212"/>
    </row>
    <row r="210" spans="2:45" s="135" customFormat="1" ht="21" customHeight="1">
      <c r="B210" s="3039"/>
      <c r="C210" s="3040"/>
      <c r="D210" s="3047"/>
      <c r="E210" s="3047"/>
      <c r="F210" s="3041"/>
      <c r="G210" s="3044"/>
      <c r="H210" s="3044"/>
      <c r="I210" s="3044"/>
      <c r="J210" s="3045"/>
      <c r="K210" s="3048"/>
      <c r="L210" s="3049"/>
      <c r="M210" s="3023" t="s">
        <v>28</v>
      </c>
      <c r="N210" s="3039"/>
      <c r="O210" s="3040"/>
      <c r="P210" s="3047"/>
      <c r="Q210" s="3047"/>
      <c r="R210" s="3041"/>
      <c r="S210" s="3041"/>
      <c r="T210" s="3041"/>
      <c r="U210" s="3044"/>
      <c r="V210" s="3045"/>
      <c r="W210" s="3048"/>
      <c r="X210" s="3049"/>
      <c r="Y210" s="3023" t="s">
        <v>28</v>
      </c>
      <c r="Z210" s="3039"/>
      <c r="AA210" s="3040"/>
      <c r="AB210" s="3047"/>
      <c r="AC210" s="3047"/>
      <c r="AD210" s="3041"/>
      <c r="AE210" s="3044"/>
      <c r="AF210" s="3044"/>
      <c r="AG210" s="3044"/>
      <c r="AH210" s="3045"/>
      <c r="AI210" s="3048"/>
      <c r="AJ210" s="3049"/>
      <c r="AK210" s="3023" t="s">
        <v>28</v>
      </c>
      <c r="AL210" s="641"/>
      <c r="AM210" s="641"/>
      <c r="AN210" s="641"/>
      <c r="AO210" s="641"/>
      <c r="AP210" s="3024"/>
      <c r="AQ210" s="216">
        <v>1</v>
      </c>
      <c r="AR210" s="212"/>
      <c r="AS210" s="212"/>
    </row>
    <row r="211" spans="2:45" s="135" customFormat="1" ht="21" customHeight="1">
      <c r="B211" s="3039"/>
      <c r="C211" s="3040"/>
      <c r="D211" s="3041"/>
      <c r="E211" s="3042"/>
      <c r="F211" s="3043"/>
      <c r="G211" s="3044"/>
      <c r="H211" s="3044"/>
      <c r="I211" s="3044"/>
      <c r="J211" s="3045"/>
      <c r="K211" s="3048"/>
      <c r="L211" s="3046"/>
      <c r="M211" s="3023" t="s">
        <v>28</v>
      </c>
      <c r="N211" s="3039"/>
      <c r="O211" s="3040"/>
      <c r="P211" s="3041"/>
      <c r="Q211" s="3042"/>
      <c r="R211" s="3043"/>
      <c r="S211" s="3043"/>
      <c r="T211" s="3043"/>
      <c r="U211" s="3044"/>
      <c r="V211" s="3045"/>
      <c r="W211" s="3048"/>
      <c r="X211" s="3046"/>
      <c r="Y211" s="3023" t="s">
        <v>28</v>
      </c>
      <c r="Z211" s="3039"/>
      <c r="AA211" s="3040"/>
      <c r="AB211" s="3041"/>
      <c r="AC211" s="3042"/>
      <c r="AD211" s="3043"/>
      <c r="AE211" s="3044"/>
      <c r="AF211" s="3044"/>
      <c r="AG211" s="3044"/>
      <c r="AH211" s="3045"/>
      <c r="AI211" s="3048"/>
      <c r="AJ211" s="3046"/>
      <c r="AK211" s="3023" t="s">
        <v>28</v>
      </c>
      <c r="AL211" s="641"/>
      <c r="AM211" s="641"/>
      <c r="AN211" s="641"/>
      <c r="AO211" s="641"/>
      <c r="AP211" s="3024"/>
      <c r="AQ211" s="216">
        <v>1</v>
      </c>
      <c r="AR211" s="212"/>
      <c r="AS211" s="212"/>
    </row>
    <row r="212" spans="2:45" s="135" customFormat="1" ht="21" customHeight="1">
      <c r="B212" s="3039"/>
      <c r="C212" s="3040"/>
      <c r="D212" s="3047"/>
      <c r="E212" s="3047"/>
      <c r="F212" s="3041"/>
      <c r="G212" s="3044"/>
      <c r="H212" s="3044"/>
      <c r="I212" s="3044"/>
      <c r="J212" s="3045"/>
      <c r="K212" s="3048"/>
      <c r="L212" s="3049"/>
      <c r="M212" s="3023" t="s">
        <v>28</v>
      </c>
      <c r="N212" s="3039"/>
      <c r="O212" s="3040"/>
      <c r="P212" s="3047"/>
      <c r="Q212" s="3047"/>
      <c r="R212" s="3041"/>
      <c r="S212" s="3041"/>
      <c r="T212" s="3041"/>
      <c r="U212" s="3044"/>
      <c r="V212" s="3045"/>
      <c r="W212" s="3048"/>
      <c r="X212" s="3049"/>
      <c r="Y212" s="3023" t="s">
        <v>28</v>
      </c>
      <c r="Z212" s="3039"/>
      <c r="AA212" s="3040"/>
      <c r="AB212" s="3047"/>
      <c r="AC212" s="3047"/>
      <c r="AD212" s="3041"/>
      <c r="AE212" s="3044"/>
      <c r="AF212" s="3044"/>
      <c r="AG212" s="3044"/>
      <c r="AH212" s="3045"/>
      <c r="AI212" s="3048"/>
      <c r="AJ212" s="3049"/>
      <c r="AK212" s="3023" t="s">
        <v>28</v>
      </c>
      <c r="AL212" s="641"/>
      <c r="AM212" s="641"/>
      <c r="AN212" s="641"/>
      <c r="AO212" s="641"/>
      <c r="AP212" s="3024"/>
      <c r="AQ212" s="216">
        <v>1</v>
      </c>
      <c r="AR212" s="212"/>
      <c r="AS212" s="212"/>
    </row>
    <row r="213" spans="2:45" s="135" customFormat="1" ht="21" customHeight="1">
      <c r="B213" s="3039"/>
      <c r="C213" s="3040"/>
      <c r="D213" s="3041"/>
      <c r="E213" s="3042"/>
      <c r="F213" s="3043"/>
      <c r="G213" s="3044"/>
      <c r="H213" s="3044"/>
      <c r="I213" s="3044"/>
      <c r="J213" s="3045"/>
      <c r="K213" s="3048"/>
      <c r="L213" s="3046"/>
      <c r="M213" s="3023" t="s">
        <v>28</v>
      </c>
      <c r="N213" s="3039"/>
      <c r="O213" s="3040"/>
      <c r="P213" s="3041"/>
      <c r="Q213" s="3042"/>
      <c r="R213" s="3043"/>
      <c r="S213" s="3043"/>
      <c r="T213" s="3043"/>
      <c r="U213" s="3044"/>
      <c r="V213" s="3045"/>
      <c r="W213" s="3048"/>
      <c r="X213" s="3046"/>
      <c r="Y213" s="3023" t="s">
        <v>28</v>
      </c>
      <c r="Z213" s="3039"/>
      <c r="AA213" s="3040"/>
      <c r="AB213" s="3041"/>
      <c r="AC213" s="3042"/>
      <c r="AD213" s="3043"/>
      <c r="AE213" s="3044"/>
      <c r="AF213" s="3044"/>
      <c r="AG213" s="3044"/>
      <c r="AH213" s="3045"/>
      <c r="AI213" s="3048"/>
      <c r="AJ213" s="3046"/>
      <c r="AK213" s="3023" t="s">
        <v>28</v>
      </c>
      <c r="AL213" s="641"/>
      <c r="AM213" s="641"/>
      <c r="AN213" s="641"/>
      <c r="AO213" s="641"/>
      <c r="AP213" s="3024"/>
      <c r="AQ213" s="216">
        <v>1</v>
      </c>
      <c r="AR213" s="212"/>
      <c r="AS213" s="212"/>
    </row>
    <row r="214" spans="2:45" s="135" customFormat="1" ht="21" customHeight="1">
      <c r="B214" s="3039"/>
      <c r="C214" s="3040"/>
      <c r="D214" s="3047"/>
      <c r="E214" s="3047"/>
      <c r="F214" s="3041"/>
      <c r="G214" s="3044"/>
      <c r="H214" s="3044"/>
      <c r="I214" s="3044"/>
      <c r="J214" s="3045"/>
      <c r="K214" s="3048"/>
      <c r="L214" s="3049"/>
      <c r="M214" s="3023" t="s">
        <v>28</v>
      </c>
      <c r="N214" s="3039"/>
      <c r="O214" s="3040"/>
      <c r="P214" s="3047"/>
      <c r="Q214" s="3047"/>
      <c r="R214" s="3041"/>
      <c r="S214" s="3041"/>
      <c r="T214" s="3041"/>
      <c r="U214" s="3044"/>
      <c r="V214" s="3045"/>
      <c r="W214" s="3048"/>
      <c r="X214" s="3049"/>
      <c r="Y214" s="3023" t="s">
        <v>28</v>
      </c>
      <c r="Z214" s="3039"/>
      <c r="AA214" s="3040"/>
      <c r="AB214" s="3047"/>
      <c r="AC214" s="3047"/>
      <c r="AD214" s="3041"/>
      <c r="AE214" s="3044"/>
      <c r="AF214" s="3044"/>
      <c r="AG214" s="3044"/>
      <c r="AH214" s="3045"/>
      <c r="AI214" s="3048"/>
      <c r="AJ214" s="3049"/>
      <c r="AK214" s="3023" t="s">
        <v>28</v>
      </c>
      <c r="AL214" s="641"/>
      <c r="AM214" s="641"/>
      <c r="AN214" s="641"/>
      <c r="AO214" s="641"/>
      <c r="AP214" s="3024"/>
      <c r="AQ214" s="216">
        <v>1</v>
      </c>
      <c r="AR214" s="212"/>
      <c r="AS214" s="212"/>
    </row>
    <row r="215" spans="2:45" s="135" customFormat="1" ht="21" customHeight="1">
      <c r="B215" s="3039"/>
      <c r="C215" s="3040"/>
      <c r="D215" s="3041"/>
      <c r="E215" s="3042"/>
      <c r="F215" s="3043"/>
      <c r="G215" s="3044"/>
      <c r="H215" s="3044"/>
      <c r="I215" s="3044"/>
      <c r="J215" s="3045"/>
      <c r="K215" s="3048"/>
      <c r="L215" s="3046"/>
      <c r="M215" s="3023" t="s">
        <v>28</v>
      </c>
      <c r="N215" s="3039"/>
      <c r="O215" s="3040"/>
      <c r="P215" s="3041"/>
      <c r="Q215" s="3042"/>
      <c r="R215" s="3043"/>
      <c r="S215" s="3043"/>
      <c r="T215" s="3043"/>
      <c r="U215" s="3044"/>
      <c r="V215" s="3045"/>
      <c r="W215" s="3048"/>
      <c r="X215" s="3046"/>
      <c r="Y215" s="3023" t="s">
        <v>28</v>
      </c>
      <c r="Z215" s="3039"/>
      <c r="AA215" s="3040"/>
      <c r="AB215" s="3041"/>
      <c r="AC215" s="3042"/>
      <c r="AD215" s="3043"/>
      <c r="AE215" s="3044"/>
      <c r="AF215" s="3044"/>
      <c r="AG215" s="3044"/>
      <c r="AH215" s="3045"/>
      <c r="AI215" s="3048"/>
      <c r="AJ215" s="3046"/>
      <c r="AK215" s="3023" t="s">
        <v>28</v>
      </c>
      <c r="AL215" s="641"/>
      <c r="AM215" s="641"/>
      <c r="AN215" s="641"/>
      <c r="AO215" s="641"/>
      <c r="AP215" s="3024"/>
      <c r="AQ215" s="216">
        <v>1</v>
      </c>
      <c r="AR215" s="212"/>
      <c r="AS215" s="212"/>
    </row>
    <row r="216" spans="2:45" s="135" customFormat="1" ht="21" customHeight="1">
      <c r="B216" s="3039"/>
      <c r="C216" s="3040"/>
      <c r="D216" s="3047"/>
      <c r="E216" s="3047"/>
      <c r="F216" s="3041"/>
      <c r="G216" s="3044"/>
      <c r="H216" s="3044"/>
      <c r="I216" s="3044"/>
      <c r="J216" s="3045"/>
      <c r="K216" s="3048"/>
      <c r="L216" s="3049"/>
      <c r="M216" s="3023" t="s">
        <v>28</v>
      </c>
      <c r="N216" s="3039"/>
      <c r="O216" s="3040"/>
      <c r="P216" s="3047"/>
      <c r="Q216" s="3047"/>
      <c r="R216" s="3041"/>
      <c r="S216" s="3041"/>
      <c r="T216" s="3041"/>
      <c r="U216" s="3044"/>
      <c r="V216" s="3045"/>
      <c r="W216" s="3048"/>
      <c r="X216" s="3049"/>
      <c r="Y216" s="3023" t="s">
        <v>28</v>
      </c>
      <c r="Z216" s="3039"/>
      <c r="AA216" s="3040"/>
      <c r="AB216" s="3047"/>
      <c r="AC216" s="3047"/>
      <c r="AD216" s="3041"/>
      <c r="AE216" s="3044"/>
      <c r="AF216" s="3044"/>
      <c r="AG216" s="3044"/>
      <c r="AH216" s="3045"/>
      <c r="AI216" s="3048"/>
      <c r="AJ216" s="3049"/>
      <c r="AK216" s="3023" t="s">
        <v>28</v>
      </c>
      <c r="AL216" s="641"/>
      <c r="AM216" s="641"/>
      <c r="AN216" s="641"/>
      <c r="AO216" s="641"/>
      <c r="AP216" s="3024"/>
      <c r="AQ216" s="216">
        <v>1</v>
      </c>
      <c r="AR216" s="212"/>
      <c r="AS216" s="212"/>
    </row>
    <row r="217" spans="2:45" s="135" customFormat="1" ht="21" customHeight="1">
      <c r="B217" s="3039"/>
      <c r="C217" s="3040"/>
      <c r="D217" s="3041"/>
      <c r="E217" s="3042"/>
      <c r="F217" s="3043"/>
      <c r="G217" s="3044"/>
      <c r="H217" s="3044"/>
      <c r="I217" s="3044"/>
      <c r="J217" s="3045"/>
      <c r="K217" s="3048"/>
      <c r="L217" s="3046"/>
      <c r="M217" s="3023" t="s">
        <v>28</v>
      </c>
      <c r="N217" s="3039"/>
      <c r="O217" s="3040"/>
      <c r="P217" s="3041"/>
      <c r="Q217" s="3042"/>
      <c r="R217" s="3043"/>
      <c r="S217" s="3043"/>
      <c r="T217" s="3043"/>
      <c r="U217" s="3044"/>
      <c r="V217" s="3045"/>
      <c r="W217" s="3048"/>
      <c r="X217" s="3046"/>
      <c r="Y217" s="3023" t="s">
        <v>28</v>
      </c>
      <c r="Z217" s="3039"/>
      <c r="AA217" s="3040"/>
      <c r="AB217" s="3041"/>
      <c r="AC217" s="3042"/>
      <c r="AD217" s="3043"/>
      <c r="AE217" s="3044"/>
      <c r="AF217" s="3044"/>
      <c r="AG217" s="3044"/>
      <c r="AH217" s="3045"/>
      <c r="AI217" s="3048"/>
      <c r="AJ217" s="3046"/>
      <c r="AK217" s="3023" t="s">
        <v>28</v>
      </c>
      <c r="AL217" s="641"/>
      <c r="AM217" s="641"/>
      <c r="AN217" s="641"/>
      <c r="AO217" s="641"/>
      <c r="AP217" s="3024"/>
      <c r="AQ217" s="216">
        <v>1</v>
      </c>
      <c r="AR217" s="212"/>
      <c r="AS217" s="212"/>
    </row>
    <row r="218" spans="2:45" s="135" customFormat="1" ht="21" customHeight="1">
      <c r="B218" s="3039"/>
      <c r="C218" s="3040"/>
      <c r="D218" s="3047"/>
      <c r="E218" s="3047"/>
      <c r="F218" s="3041"/>
      <c r="G218" s="3044"/>
      <c r="H218" s="3044"/>
      <c r="I218" s="3044"/>
      <c r="J218" s="3045"/>
      <c r="K218" s="3048"/>
      <c r="L218" s="3049"/>
      <c r="M218" s="3023" t="s">
        <v>28</v>
      </c>
      <c r="N218" s="3039"/>
      <c r="O218" s="3040"/>
      <c r="P218" s="3047"/>
      <c r="Q218" s="3047"/>
      <c r="R218" s="3041"/>
      <c r="S218" s="3041"/>
      <c r="T218" s="3041"/>
      <c r="U218" s="3044"/>
      <c r="V218" s="3045"/>
      <c r="W218" s="3048"/>
      <c r="X218" s="3049"/>
      <c r="Y218" s="3023" t="s">
        <v>28</v>
      </c>
      <c r="Z218" s="3039"/>
      <c r="AA218" s="3040"/>
      <c r="AB218" s="3047"/>
      <c r="AC218" s="3047"/>
      <c r="AD218" s="3041"/>
      <c r="AE218" s="3044"/>
      <c r="AF218" s="3044"/>
      <c r="AG218" s="3044"/>
      <c r="AH218" s="3045"/>
      <c r="AI218" s="3048"/>
      <c r="AJ218" s="3049"/>
      <c r="AK218" s="3023" t="s">
        <v>28</v>
      </c>
      <c r="AL218" s="641"/>
      <c r="AM218" s="641"/>
      <c r="AN218" s="641"/>
      <c r="AO218" s="641"/>
      <c r="AP218" s="3024"/>
      <c r="AQ218" s="216">
        <v>1</v>
      </c>
      <c r="AR218" s="212"/>
      <c r="AS218" s="212"/>
    </row>
    <row r="219" spans="2:45" s="135" customFormat="1" ht="21" customHeight="1">
      <c r="B219" s="3039"/>
      <c r="C219" s="3040"/>
      <c r="D219" s="3041"/>
      <c r="E219" s="3042"/>
      <c r="F219" s="3043"/>
      <c r="G219" s="3044"/>
      <c r="H219" s="3044"/>
      <c r="I219" s="3044"/>
      <c r="J219" s="3045"/>
      <c r="K219" s="3048"/>
      <c r="L219" s="3046"/>
      <c r="M219" s="3023" t="s">
        <v>28</v>
      </c>
      <c r="N219" s="3039"/>
      <c r="O219" s="3040"/>
      <c r="P219" s="3041"/>
      <c r="Q219" s="3042"/>
      <c r="R219" s="3043"/>
      <c r="S219" s="3043"/>
      <c r="T219" s="3043"/>
      <c r="U219" s="3044"/>
      <c r="V219" s="3045"/>
      <c r="W219" s="3048"/>
      <c r="X219" s="3046"/>
      <c r="Y219" s="3023" t="s">
        <v>28</v>
      </c>
      <c r="Z219" s="3039"/>
      <c r="AA219" s="3040"/>
      <c r="AB219" s="3041"/>
      <c r="AC219" s="3042"/>
      <c r="AD219" s="3043"/>
      <c r="AE219" s="3044"/>
      <c r="AF219" s="3044"/>
      <c r="AG219" s="3044"/>
      <c r="AH219" s="3045"/>
      <c r="AI219" s="3048"/>
      <c r="AJ219" s="3046"/>
      <c r="AK219" s="3023" t="s">
        <v>28</v>
      </c>
      <c r="AL219" s="641"/>
      <c r="AM219" s="641"/>
      <c r="AN219" s="641"/>
      <c r="AO219" s="641"/>
      <c r="AP219" s="3024"/>
      <c r="AQ219" s="216">
        <v>1</v>
      </c>
      <c r="AR219" s="212"/>
      <c r="AS219" s="212"/>
    </row>
    <row r="220" spans="2:45" s="135" customFormat="1" ht="21" customHeight="1">
      <c r="B220" s="3039"/>
      <c r="C220" s="3040"/>
      <c r="D220" s="3047"/>
      <c r="E220" s="3047"/>
      <c r="F220" s="3041"/>
      <c r="G220" s="3044"/>
      <c r="H220" s="3044"/>
      <c r="I220" s="3044"/>
      <c r="J220" s="3045"/>
      <c r="K220" s="3048"/>
      <c r="L220" s="3049"/>
      <c r="M220" s="3023" t="s">
        <v>28</v>
      </c>
      <c r="N220" s="3039"/>
      <c r="O220" s="3040"/>
      <c r="P220" s="3047"/>
      <c r="Q220" s="3047"/>
      <c r="R220" s="3041"/>
      <c r="S220" s="3041"/>
      <c r="T220" s="3041"/>
      <c r="U220" s="3044"/>
      <c r="V220" s="3045"/>
      <c r="W220" s="3048"/>
      <c r="X220" s="3049"/>
      <c r="Y220" s="3023" t="s">
        <v>28</v>
      </c>
      <c r="Z220" s="3039"/>
      <c r="AA220" s="3040"/>
      <c r="AB220" s="3047"/>
      <c r="AC220" s="3047"/>
      <c r="AD220" s="3041"/>
      <c r="AE220" s="3044"/>
      <c r="AF220" s="3044"/>
      <c r="AG220" s="3044"/>
      <c r="AH220" s="3045"/>
      <c r="AI220" s="3048"/>
      <c r="AJ220" s="3049"/>
      <c r="AK220" s="3023" t="s">
        <v>28</v>
      </c>
      <c r="AL220" s="641"/>
      <c r="AM220" s="641"/>
      <c r="AN220" s="641"/>
      <c r="AO220" s="641"/>
      <c r="AP220" s="3024"/>
      <c r="AQ220" s="216">
        <v>1</v>
      </c>
      <c r="AR220" s="212"/>
      <c r="AS220" s="212"/>
    </row>
    <row r="221" spans="2:45" s="135" customFormat="1" ht="21" customHeight="1">
      <c r="B221" s="3039"/>
      <c r="C221" s="3040"/>
      <c r="D221" s="3041"/>
      <c r="E221" s="3042"/>
      <c r="F221" s="3043"/>
      <c r="G221" s="3044"/>
      <c r="H221" s="3044"/>
      <c r="I221" s="3044"/>
      <c r="J221" s="3045"/>
      <c r="K221" s="3048"/>
      <c r="L221" s="3046"/>
      <c r="M221" s="3023" t="s">
        <v>28</v>
      </c>
      <c r="N221" s="3039"/>
      <c r="O221" s="3040"/>
      <c r="P221" s="3041"/>
      <c r="Q221" s="3042"/>
      <c r="R221" s="3043"/>
      <c r="S221" s="3043"/>
      <c r="T221" s="3043"/>
      <c r="U221" s="3044"/>
      <c r="V221" s="3045"/>
      <c r="W221" s="3048"/>
      <c r="X221" s="3046"/>
      <c r="Y221" s="3023" t="s">
        <v>28</v>
      </c>
      <c r="Z221" s="3039"/>
      <c r="AA221" s="3040"/>
      <c r="AB221" s="3041"/>
      <c r="AC221" s="3042"/>
      <c r="AD221" s="3043"/>
      <c r="AE221" s="3044"/>
      <c r="AF221" s="3044"/>
      <c r="AG221" s="3044"/>
      <c r="AH221" s="3045"/>
      <c r="AI221" s="3048"/>
      <c r="AJ221" s="3046"/>
      <c r="AK221" s="3023" t="s">
        <v>28</v>
      </c>
      <c r="AL221" s="641"/>
      <c r="AM221" s="641"/>
      <c r="AN221" s="641"/>
      <c r="AO221" s="641"/>
      <c r="AP221" s="3024"/>
      <c r="AQ221" s="216">
        <v>1</v>
      </c>
      <c r="AR221" s="212"/>
      <c r="AS221" s="212"/>
    </row>
    <row r="222" spans="2:45" s="135" customFormat="1" ht="21" customHeight="1">
      <c r="B222" s="3039"/>
      <c r="C222" s="3040"/>
      <c r="D222" s="3047"/>
      <c r="E222" s="3047"/>
      <c r="F222" s="3041"/>
      <c r="G222" s="3044"/>
      <c r="H222" s="3044"/>
      <c r="I222" s="3044"/>
      <c r="J222" s="3045"/>
      <c r="K222" s="3048"/>
      <c r="L222" s="3049"/>
      <c r="M222" s="3023" t="s">
        <v>28</v>
      </c>
      <c r="N222" s="3039"/>
      <c r="O222" s="3040"/>
      <c r="P222" s="3047"/>
      <c r="Q222" s="3047"/>
      <c r="R222" s="3041"/>
      <c r="S222" s="3041"/>
      <c r="T222" s="3041"/>
      <c r="U222" s="3044"/>
      <c r="V222" s="3045"/>
      <c r="W222" s="3048"/>
      <c r="X222" s="3049"/>
      <c r="Y222" s="3023" t="s">
        <v>28</v>
      </c>
      <c r="Z222" s="3039"/>
      <c r="AA222" s="3040"/>
      <c r="AB222" s="3047"/>
      <c r="AC222" s="3047"/>
      <c r="AD222" s="3041"/>
      <c r="AE222" s="3044"/>
      <c r="AF222" s="3044"/>
      <c r="AG222" s="3044"/>
      <c r="AH222" s="3045"/>
      <c r="AI222" s="3048"/>
      <c r="AJ222" s="3049"/>
      <c r="AK222" s="3023" t="s">
        <v>28</v>
      </c>
      <c r="AL222" s="641"/>
      <c r="AM222" s="641"/>
      <c r="AN222" s="641"/>
      <c r="AO222" s="641"/>
      <c r="AP222" s="3024"/>
      <c r="AQ222" s="216">
        <v>1</v>
      </c>
      <c r="AR222" s="212"/>
      <c r="AS222" s="212"/>
    </row>
    <row r="223" spans="2:45" s="135" customFormat="1" ht="21" customHeight="1">
      <c r="B223" s="3039"/>
      <c r="C223" s="3040"/>
      <c r="D223" s="3041"/>
      <c r="E223" s="3042"/>
      <c r="F223" s="3043"/>
      <c r="G223" s="3044"/>
      <c r="H223" s="3044"/>
      <c r="I223" s="3044"/>
      <c r="J223" s="3045"/>
      <c r="K223" s="3048"/>
      <c r="L223" s="3046"/>
      <c r="M223" s="3023" t="s">
        <v>28</v>
      </c>
      <c r="N223" s="3039"/>
      <c r="O223" s="3040"/>
      <c r="P223" s="3041"/>
      <c r="Q223" s="3042"/>
      <c r="R223" s="3043"/>
      <c r="S223" s="3043"/>
      <c r="T223" s="3043"/>
      <c r="U223" s="3044"/>
      <c r="V223" s="3045"/>
      <c r="W223" s="3048"/>
      <c r="X223" s="3046"/>
      <c r="Y223" s="3023" t="s">
        <v>28</v>
      </c>
      <c r="Z223" s="3039"/>
      <c r="AA223" s="3040"/>
      <c r="AB223" s="3041"/>
      <c r="AC223" s="3042"/>
      <c r="AD223" s="3043"/>
      <c r="AE223" s="3044"/>
      <c r="AF223" s="3044"/>
      <c r="AG223" s="3044"/>
      <c r="AH223" s="3045"/>
      <c r="AI223" s="3048"/>
      <c r="AJ223" s="3046"/>
      <c r="AK223" s="3023" t="s">
        <v>28</v>
      </c>
      <c r="AL223" s="641"/>
      <c r="AM223" s="641"/>
      <c r="AN223" s="641"/>
      <c r="AO223" s="641"/>
      <c r="AP223" s="3024"/>
      <c r="AQ223" s="216">
        <v>1</v>
      </c>
      <c r="AR223" s="212"/>
      <c r="AS223" s="212"/>
    </row>
    <row r="224" spans="2:45" s="135" customFormat="1" ht="21" customHeight="1">
      <c r="B224" s="3039"/>
      <c r="C224" s="3040"/>
      <c r="D224" s="3047"/>
      <c r="E224" s="3047"/>
      <c r="F224" s="3041"/>
      <c r="G224" s="3044"/>
      <c r="H224" s="3044"/>
      <c r="I224" s="3044"/>
      <c r="J224" s="3045"/>
      <c r="K224" s="3048"/>
      <c r="L224" s="3049"/>
      <c r="M224" s="3023" t="s">
        <v>28</v>
      </c>
      <c r="N224" s="3039"/>
      <c r="O224" s="3040"/>
      <c r="P224" s="3047"/>
      <c r="Q224" s="3047"/>
      <c r="R224" s="3041"/>
      <c r="S224" s="3041"/>
      <c r="T224" s="3041"/>
      <c r="U224" s="3044"/>
      <c r="V224" s="3045"/>
      <c r="W224" s="3048"/>
      <c r="X224" s="3049"/>
      <c r="Y224" s="3023" t="s">
        <v>28</v>
      </c>
      <c r="Z224" s="3039"/>
      <c r="AA224" s="3040"/>
      <c r="AB224" s="3047"/>
      <c r="AC224" s="3047"/>
      <c r="AD224" s="3041"/>
      <c r="AE224" s="3044"/>
      <c r="AF224" s="3044"/>
      <c r="AG224" s="3044"/>
      <c r="AH224" s="3045"/>
      <c r="AI224" s="3048"/>
      <c r="AJ224" s="3049"/>
      <c r="AK224" s="3023" t="s">
        <v>28</v>
      </c>
      <c r="AL224" s="641"/>
      <c r="AM224" s="641"/>
      <c r="AN224" s="641"/>
      <c r="AO224" s="641"/>
      <c r="AP224" s="3024"/>
      <c r="AQ224" s="216">
        <v>1</v>
      </c>
      <c r="AR224" s="212"/>
      <c r="AS224" s="212"/>
    </row>
    <row r="225" spans="2:45" s="135" customFormat="1" ht="21" customHeight="1">
      <c r="B225" s="3039"/>
      <c r="C225" s="3040"/>
      <c r="D225" s="3041"/>
      <c r="E225" s="3042"/>
      <c r="F225" s="3043"/>
      <c r="G225" s="3044"/>
      <c r="H225" s="3044"/>
      <c r="I225" s="3044"/>
      <c r="J225" s="3045"/>
      <c r="K225" s="3048"/>
      <c r="L225" s="3046"/>
      <c r="M225" s="3023" t="s">
        <v>28</v>
      </c>
      <c r="N225" s="3039"/>
      <c r="O225" s="3040"/>
      <c r="P225" s="3041"/>
      <c r="Q225" s="3042"/>
      <c r="R225" s="3043"/>
      <c r="S225" s="3043"/>
      <c r="T225" s="3043"/>
      <c r="U225" s="3044"/>
      <c r="V225" s="3045"/>
      <c r="W225" s="3048"/>
      <c r="X225" s="3046"/>
      <c r="Y225" s="3023" t="s">
        <v>28</v>
      </c>
      <c r="Z225" s="3039"/>
      <c r="AA225" s="3040"/>
      <c r="AB225" s="3041"/>
      <c r="AC225" s="3042"/>
      <c r="AD225" s="3043"/>
      <c r="AE225" s="3044"/>
      <c r="AF225" s="3044"/>
      <c r="AG225" s="3044"/>
      <c r="AH225" s="3045"/>
      <c r="AI225" s="3048"/>
      <c r="AJ225" s="3046"/>
      <c r="AK225" s="3023" t="s">
        <v>28</v>
      </c>
      <c r="AL225" s="641"/>
      <c r="AM225" s="641"/>
      <c r="AN225" s="641"/>
      <c r="AO225" s="641"/>
      <c r="AP225" s="3024"/>
      <c r="AQ225" s="216">
        <v>1</v>
      </c>
      <c r="AR225" s="212"/>
      <c r="AS225" s="212"/>
    </row>
    <row r="226" spans="2:45" s="135" customFormat="1" ht="21" customHeight="1">
      <c r="B226" s="3039"/>
      <c r="C226" s="3040"/>
      <c r="D226" s="3047"/>
      <c r="E226" s="3047"/>
      <c r="F226" s="3041"/>
      <c r="G226" s="3044"/>
      <c r="H226" s="3044"/>
      <c r="I226" s="3044"/>
      <c r="J226" s="3045"/>
      <c r="K226" s="3048"/>
      <c r="L226" s="3049"/>
      <c r="M226" s="3023" t="s">
        <v>28</v>
      </c>
      <c r="N226" s="3039"/>
      <c r="O226" s="3040"/>
      <c r="P226" s="3047"/>
      <c r="Q226" s="3047"/>
      <c r="R226" s="3041"/>
      <c r="S226" s="3041"/>
      <c r="T226" s="3041"/>
      <c r="U226" s="3044"/>
      <c r="V226" s="3045"/>
      <c r="W226" s="3048"/>
      <c r="X226" s="3049"/>
      <c r="Y226" s="3023" t="s">
        <v>28</v>
      </c>
      <c r="Z226" s="3039"/>
      <c r="AA226" s="3040"/>
      <c r="AB226" s="3047"/>
      <c r="AC226" s="3047"/>
      <c r="AD226" s="3041"/>
      <c r="AE226" s="3044"/>
      <c r="AF226" s="3044"/>
      <c r="AG226" s="3044"/>
      <c r="AH226" s="3045"/>
      <c r="AI226" s="3048"/>
      <c r="AJ226" s="3049"/>
      <c r="AK226" s="3023" t="s">
        <v>28</v>
      </c>
      <c r="AL226" s="641"/>
      <c r="AM226" s="641"/>
      <c r="AN226" s="641"/>
      <c r="AO226" s="641"/>
      <c r="AP226" s="3024"/>
      <c r="AQ226" s="216">
        <v>1</v>
      </c>
      <c r="AR226" s="212"/>
      <c r="AS226" s="212"/>
    </row>
    <row r="227" spans="2:45" s="135" customFormat="1" ht="21" customHeight="1">
      <c r="B227" s="3039"/>
      <c r="C227" s="3040"/>
      <c r="D227" s="3041"/>
      <c r="E227" s="3042"/>
      <c r="F227" s="3043"/>
      <c r="G227" s="3044"/>
      <c r="H227" s="3044"/>
      <c r="I227" s="3044"/>
      <c r="J227" s="3045"/>
      <c r="K227" s="3048"/>
      <c r="L227" s="3046"/>
      <c r="M227" s="3023" t="s">
        <v>28</v>
      </c>
      <c r="N227" s="3039"/>
      <c r="O227" s="3040"/>
      <c r="P227" s="3041"/>
      <c r="Q227" s="3042"/>
      <c r="R227" s="3043"/>
      <c r="S227" s="3043"/>
      <c r="T227" s="3043"/>
      <c r="U227" s="3044"/>
      <c r="V227" s="3045"/>
      <c r="W227" s="3048"/>
      <c r="X227" s="3046"/>
      <c r="Y227" s="3023" t="s">
        <v>28</v>
      </c>
      <c r="Z227" s="3039"/>
      <c r="AA227" s="3040"/>
      <c r="AB227" s="3041"/>
      <c r="AC227" s="3042"/>
      <c r="AD227" s="3043"/>
      <c r="AE227" s="3044"/>
      <c r="AF227" s="3044"/>
      <c r="AG227" s="3044"/>
      <c r="AH227" s="3045"/>
      <c r="AI227" s="3048"/>
      <c r="AJ227" s="3046"/>
      <c r="AK227" s="3023" t="s">
        <v>28</v>
      </c>
      <c r="AL227" s="641"/>
      <c r="AM227" s="641"/>
      <c r="AN227" s="641"/>
      <c r="AO227" s="641"/>
      <c r="AP227" s="3024"/>
      <c r="AQ227" s="216">
        <v>1</v>
      </c>
      <c r="AR227" s="212"/>
      <c r="AS227" s="212"/>
    </row>
    <row r="228" spans="2:45" s="135" customFormat="1" ht="21" customHeight="1">
      <c r="B228" s="3039"/>
      <c r="C228" s="3040"/>
      <c r="D228" s="3047"/>
      <c r="E228" s="3047"/>
      <c r="F228" s="3041"/>
      <c r="G228" s="3044"/>
      <c r="H228" s="3044"/>
      <c r="I228" s="3044"/>
      <c r="J228" s="3045"/>
      <c r="K228" s="3048"/>
      <c r="L228" s="3049"/>
      <c r="M228" s="3023" t="s">
        <v>28</v>
      </c>
      <c r="N228" s="3039"/>
      <c r="O228" s="3040"/>
      <c r="P228" s="3047"/>
      <c r="Q228" s="3047"/>
      <c r="R228" s="3041"/>
      <c r="S228" s="3041"/>
      <c r="T228" s="3041"/>
      <c r="U228" s="3044"/>
      <c r="V228" s="3045"/>
      <c r="W228" s="3048"/>
      <c r="X228" s="3049"/>
      <c r="Y228" s="3023" t="s">
        <v>28</v>
      </c>
      <c r="Z228" s="3039"/>
      <c r="AA228" s="3040"/>
      <c r="AB228" s="3047"/>
      <c r="AC228" s="3047"/>
      <c r="AD228" s="3041"/>
      <c r="AE228" s="3044"/>
      <c r="AF228" s="3044"/>
      <c r="AG228" s="3044"/>
      <c r="AH228" s="3045"/>
      <c r="AI228" s="3048"/>
      <c r="AJ228" s="3049"/>
      <c r="AK228" s="3023" t="s">
        <v>28</v>
      </c>
      <c r="AL228" s="641"/>
      <c r="AM228" s="641"/>
      <c r="AN228" s="641"/>
      <c r="AO228" s="641"/>
      <c r="AP228" s="3024"/>
      <c r="AQ228" s="216">
        <v>1</v>
      </c>
      <c r="AR228" s="212"/>
      <c r="AS228" s="212"/>
    </row>
    <row r="229" spans="2:45" s="135" customFormat="1" ht="21" customHeight="1">
      <c r="B229" s="3039"/>
      <c r="C229" s="3040"/>
      <c r="D229" s="3041"/>
      <c r="E229" s="3042"/>
      <c r="F229" s="3043"/>
      <c r="G229" s="3044"/>
      <c r="H229" s="3044"/>
      <c r="I229" s="3044"/>
      <c r="J229" s="3045"/>
      <c r="K229" s="3048"/>
      <c r="L229" s="3046"/>
      <c r="M229" s="3023" t="s">
        <v>28</v>
      </c>
      <c r="N229" s="3039"/>
      <c r="O229" s="3040"/>
      <c r="P229" s="3041"/>
      <c r="Q229" s="3042"/>
      <c r="R229" s="3043"/>
      <c r="S229" s="3043"/>
      <c r="T229" s="3043"/>
      <c r="U229" s="3044"/>
      <c r="V229" s="3045"/>
      <c r="W229" s="3048"/>
      <c r="X229" s="3046"/>
      <c r="Y229" s="3023" t="s">
        <v>28</v>
      </c>
      <c r="Z229" s="3039"/>
      <c r="AA229" s="3040"/>
      <c r="AB229" s="3041"/>
      <c r="AC229" s="3042"/>
      <c r="AD229" s="3043"/>
      <c r="AE229" s="3044"/>
      <c r="AF229" s="3044"/>
      <c r="AG229" s="3044"/>
      <c r="AH229" s="3045"/>
      <c r="AI229" s="3048"/>
      <c r="AJ229" s="3046"/>
      <c r="AK229" s="3023" t="s">
        <v>28</v>
      </c>
      <c r="AL229" s="641"/>
      <c r="AM229" s="641"/>
      <c r="AN229" s="641"/>
      <c r="AO229" s="641"/>
      <c r="AP229" s="3024"/>
      <c r="AQ229" s="216">
        <v>1</v>
      </c>
      <c r="AR229" s="212"/>
      <c r="AS229" s="212"/>
    </row>
    <row r="230" spans="2:45" s="135" customFormat="1" ht="21" customHeight="1">
      <c r="B230" s="3039"/>
      <c r="C230" s="3040"/>
      <c r="D230" s="3047"/>
      <c r="E230" s="3047"/>
      <c r="F230" s="3041"/>
      <c r="G230" s="3044"/>
      <c r="H230" s="3044"/>
      <c r="I230" s="3044"/>
      <c r="J230" s="3045"/>
      <c r="K230" s="3048"/>
      <c r="L230" s="3049"/>
      <c r="M230" s="3023" t="s">
        <v>28</v>
      </c>
      <c r="N230" s="3039"/>
      <c r="O230" s="3040"/>
      <c r="P230" s="3047"/>
      <c r="Q230" s="3047"/>
      <c r="R230" s="3041"/>
      <c r="S230" s="3041"/>
      <c r="T230" s="3041"/>
      <c r="U230" s="3044"/>
      <c r="V230" s="3045"/>
      <c r="W230" s="3048"/>
      <c r="X230" s="3049"/>
      <c r="Y230" s="3023" t="s">
        <v>28</v>
      </c>
      <c r="Z230" s="3039"/>
      <c r="AA230" s="3040"/>
      <c r="AB230" s="3047"/>
      <c r="AC230" s="3047"/>
      <c r="AD230" s="3041"/>
      <c r="AE230" s="3044"/>
      <c r="AF230" s="3044"/>
      <c r="AG230" s="3044"/>
      <c r="AH230" s="3045"/>
      <c r="AI230" s="3048"/>
      <c r="AJ230" s="3049"/>
      <c r="AK230" s="3023" t="s">
        <v>28</v>
      </c>
      <c r="AL230" s="641"/>
      <c r="AM230" s="641"/>
      <c r="AN230" s="641"/>
      <c r="AO230" s="641"/>
      <c r="AP230" s="3024"/>
      <c r="AQ230" s="216">
        <v>1</v>
      </c>
      <c r="AR230" s="212"/>
      <c r="AS230" s="212"/>
    </row>
    <row r="231" spans="2:45" s="135" customFormat="1" ht="21" customHeight="1">
      <c r="B231" s="3039"/>
      <c r="C231" s="3040"/>
      <c r="D231" s="3041"/>
      <c r="E231" s="3042"/>
      <c r="F231" s="3043"/>
      <c r="G231" s="3044"/>
      <c r="H231" s="3044"/>
      <c r="I231" s="3044"/>
      <c r="J231" s="3045"/>
      <c r="K231" s="3048"/>
      <c r="L231" s="3046"/>
      <c r="M231" s="3023" t="s">
        <v>28</v>
      </c>
      <c r="N231" s="3039"/>
      <c r="O231" s="3040"/>
      <c r="P231" s="3041"/>
      <c r="Q231" s="3042"/>
      <c r="R231" s="3043"/>
      <c r="S231" s="3043"/>
      <c r="T231" s="3043"/>
      <c r="U231" s="3044"/>
      <c r="V231" s="3045"/>
      <c r="W231" s="3048"/>
      <c r="X231" s="3046"/>
      <c r="Y231" s="3023" t="s">
        <v>28</v>
      </c>
      <c r="Z231" s="3039"/>
      <c r="AA231" s="3040"/>
      <c r="AB231" s="3041"/>
      <c r="AC231" s="3042"/>
      <c r="AD231" s="3043"/>
      <c r="AE231" s="3044"/>
      <c r="AF231" s="3044"/>
      <c r="AG231" s="3044"/>
      <c r="AH231" s="3045"/>
      <c r="AI231" s="3048"/>
      <c r="AJ231" s="3046"/>
      <c r="AK231" s="3023" t="s">
        <v>28</v>
      </c>
      <c r="AL231" s="641"/>
      <c r="AM231" s="641"/>
      <c r="AN231" s="641"/>
      <c r="AO231" s="641"/>
      <c r="AP231" s="3024"/>
      <c r="AQ231" s="216">
        <v>1</v>
      </c>
      <c r="AR231" s="212"/>
      <c r="AS231" s="212"/>
    </row>
    <row r="232" spans="2:45" s="135" customFormat="1" ht="21" customHeight="1">
      <c r="B232" s="3039"/>
      <c r="C232" s="3040"/>
      <c r="D232" s="3047"/>
      <c r="E232" s="3047"/>
      <c r="F232" s="3041"/>
      <c r="G232" s="3044"/>
      <c r="H232" s="3044"/>
      <c r="I232" s="3044"/>
      <c r="J232" s="3045"/>
      <c r="K232" s="3048"/>
      <c r="L232" s="3049"/>
      <c r="M232" s="3023" t="s">
        <v>28</v>
      </c>
      <c r="N232" s="3039"/>
      <c r="O232" s="3040"/>
      <c r="P232" s="3047"/>
      <c r="Q232" s="3047"/>
      <c r="R232" s="3041"/>
      <c r="S232" s="3041"/>
      <c r="T232" s="3041"/>
      <c r="U232" s="3044"/>
      <c r="V232" s="3045"/>
      <c r="W232" s="3048"/>
      <c r="X232" s="3049"/>
      <c r="Y232" s="3023" t="s">
        <v>28</v>
      </c>
      <c r="Z232" s="3039"/>
      <c r="AA232" s="3040"/>
      <c r="AB232" s="3047"/>
      <c r="AC232" s="3047"/>
      <c r="AD232" s="3041"/>
      <c r="AE232" s="3044"/>
      <c r="AF232" s="3044"/>
      <c r="AG232" s="3044"/>
      <c r="AH232" s="3045"/>
      <c r="AI232" s="3048"/>
      <c r="AJ232" s="3049"/>
      <c r="AK232" s="3023" t="s">
        <v>28</v>
      </c>
      <c r="AL232" s="641"/>
      <c r="AM232" s="641"/>
      <c r="AN232" s="641"/>
      <c r="AO232" s="641"/>
      <c r="AP232" s="3024"/>
      <c r="AQ232" s="216">
        <v>1</v>
      </c>
      <c r="AR232" s="212"/>
      <c r="AS232" s="212"/>
    </row>
    <row r="233" spans="2:45" s="135" customFormat="1" ht="21" customHeight="1">
      <c r="B233" s="3039"/>
      <c r="C233" s="3040"/>
      <c r="D233" s="3041"/>
      <c r="E233" s="3042"/>
      <c r="F233" s="3043"/>
      <c r="G233" s="3044"/>
      <c r="H233" s="3044"/>
      <c r="I233" s="3044"/>
      <c r="J233" s="3045"/>
      <c r="K233" s="3048"/>
      <c r="L233" s="3046"/>
      <c r="M233" s="3023" t="s">
        <v>28</v>
      </c>
      <c r="N233" s="3039"/>
      <c r="O233" s="3040"/>
      <c r="P233" s="3041"/>
      <c r="Q233" s="3042"/>
      <c r="R233" s="3043"/>
      <c r="S233" s="3043"/>
      <c r="T233" s="3043"/>
      <c r="U233" s="3044"/>
      <c r="V233" s="3045"/>
      <c r="W233" s="3048"/>
      <c r="X233" s="3046"/>
      <c r="Y233" s="3023" t="s">
        <v>28</v>
      </c>
      <c r="Z233" s="3039"/>
      <c r="AA233" s="3040"/>
      <c r="AB233" s="3041"/>
      <c r="AC233" s="3042"/>
      <c r="AD233" s="3043"/>
      <c r="AE233" s="3044"/>
      <c r="AF233" s="3044"/>
      <c r="AG233" s="3044"/>
      <c r="AH233" s="3045"/>
      <c r="AI233" s="3048"/>
      <c r="AJ233" s="3046"/>
      <c r="AK233" s="3023" t="s">
        <v>28</v>
      </c>
      <c r="AL233" s="641"/>
      <c r="AM233" s="641"/>
      <c r="AN233" s="641"/>
      <c r="AO233" s="641"/>
      <c r="AP233" s="3024"/>
      <c r="AQ233" s="216">
        <v>1</v>
      </c>
      <c r="AR233" s="212"/>
      <c r="AS233" s="212"/>
    </row>
    <row r="234" spans="2:45" s="135" customFormat="1" ht="21" customHeight="1">
      <c r="B234" s="3039"/>
      <c r="C234" s="3040"/>
      <c r="D234" s="3047"/>
      <c r="E234" s="3047"/>
      <c r="F234" s="3041"/>
      <c r="G234" s="3044"/>
      <c r="H234" s="3044"/>
      <c r="I234" s="3044"/>
      <c r="J234" s="3045"/>
      <c r="K234" s="3048"/>
      <c r="L234" s="3049"/>
      <c r="M234" s="3023" t="s">
        <v>28</v>
      </c>
      <c r="N234" s="3039"/>
      <c r="O234" s="3040"/>
      <c r="P234" s="3047"/>
      <c r="Q234" s="3047"/>
      <c r="R234" s="3041"/>
      <c r="S234" s="3041"/>
      <c r="T234" s="3041"/>
      <c r="U234" s="3044"/>
      <c r="V234" s="3045"/>
      <c r="W234" s="3048"/>
      <c r="X234" s="3049"/>
      <c r="Y234" s="3023" t="s">
        <v>28</v>
      </c>
      <c r="Z234" s="3039"/>
      <c r="AA234" s="3040"/>
      <c r="AB234" s="3047"/>
      <c r="AC234" s="3047"/>
      <c r="AD234" s="3041"/>
      <c r="AE234" s="3044"/>
      <c r="AF234" s="3044"/>
      <c r="AG234" s="3044"/>
      <c r="AH234" s="3045"/>
      <c r="AI234" s="3048"/>
      <c r="AJ234" s="3049"/>
      <c r="AK234" s="3023" t="s">
        <v>28</v>
      </c>
      <c r="AL234" s="641"/>
      <c r="AM234" s="641"/>
      <c r="AN234" s="641"/>
      <c r="AO234" s="641"/>
      <c r="AP234" s="3024"/>
      <c r="AQ234" s="216">
        <v>1</v>
      </c>
      <c r="AR234" s="212"/>
      <c r="AS234" s="212"/>
    </row>
    <row r="235" spans="2:45" s="135" customFormat="1" ht="21" customHeight="1">
      <c r="B235" s="3039"/>
      <c r="C235" s="3040"/>
      <c r="D235" s="3041"/>
      <c r="E235" s="3042"/>
      <c r="F235" s="3043"/>
      <c r="G235" s="3044"/>
      <c r="H235" s="3044"/>
      <c r="I235" s="3044"/>
      <c r="J235" s="3045"/>
      <c r="K235" s="3048"/>
      <c r="L235" s="3046"/>
      <c r="M235" s="3023" t="s">
        <v>28</v>
      </c>
      <c r="N235" s="3039"/>
      <c r="O235" s="3040"/>
      <c r="P235" s="3041"/>
      <c r="Q235" s="3042"/>
      <c r="R235" s="3043"/>
      <c r="S235" s="3043"/>
      <c r="T235" s="3043"/>
      <c r="U235" s="3044"/>
      <c r="V235" s="3045"/>
      <c r="W235" s="3048"/>
      <c r="X235" s="3046"/>
      <c r="Y235" s="3023" t="s">
        <v>28</v>
      </c>
      <c r="Z235" s="3039"/>
      <c r="AA235" s="3040"/>
      <c r="AB235" s="3041"/>
      <c r="AC235" s="3042"/>
      <c r="AD235" s="3043"/>
      <c r="AE235" s="3044"/>
      <c r="AF235" s="3044"/>
      <c r="AG235" s="3044"/>
      <c r="AH235" s="3045"/>
      <c r="AI235" s="3048"/>
      <c r="AJ235" s="3046"/>
      <c r="AK235" s="3023" t="s">
        <v>28</v>
      </c>
      <c r="AL235" s="641"/>
      <c r="AM235" s="641"/>
      <c r="AN235" s="641"/>
      <c r="AO235" s="641"/>
      <c r="AP235" s="3024"/>
      <c r="AQ235" s="216">
        <v>1</v>
      </c>
      <c r="AR235" s="212"/>
      <c r="AS235" s="212"/>
    </row>
    <row r="236" spans="2:45" s="135" customFormat="1" ht="21" customHeight="1">
      <c r="B236" s="3039"/>
      <c r="C236" s="3040"/>
      <c r="D236" s="3047"/>
      <c r="E236" s="3047"/>
      <c r="F236" s="3041"/>
      <c r="G236" s="3044"/>
      <c r="H236" s="3044"/>
      <c r="I236" s="3044"/>
      <c r="J236" s="3045"/>
      <c r="K236" s="3048"/>
      <c r="L236" s="3049"/>
      <c r="M236" s="3023" t="s">
        <v>28</v>
      </c>
      <c r="N236" s="3039"/>
      <c r="O236" s="3040"/>
      <c r="P236" s="3047"/>
      <c r="Q236" s="3047"/>
      <c r="R236" s="3041"/>
      <c r="S236" s="3041"/>
      <c r="T236" s="3041"/>
      <c r="U236" s="3044"/>
      <c r="V236" s="3045"/>
      <c r="W236" s="3048"/>
      <c r="X236" s="3049"/>
      <c r="Y236" s="3023" t="s">
        <v>28</v>
      </c>
      <c r="Z236" s="3039"/>
      <c r="AA236" s="3040"/>
      <c r="AB236" s="3047"/>
      <c r="AC236" s="3047"/>
      <c r="AD236" s="3041"/>
      <c r="AE236" s="3044"/>
      <c r="AF236" s="3044"/>
      <c r="AG236" s="3044"/>
      <c r="AH236" s="3045"/>
      <c r="AI236" s="3048"/>
      <c r="AJ236" s="3049"/>
      <c r="AK236" s="3023" t="s">
        <v>28</v>
      </c>
      <c r="AL236" s="641"/>
      <c r="AM236" s="641"/>
      <c r="AN236" s="641"/>
      <c r="AO236" s="641"/>
      <c r="AP236" s="3024"/>
      <c r="AQ236" s="216">
        <v>1</v>
      </c>
      <c r="AR236" s="212"/>
      <c r="AS236" s="212"/>
    </row>
    <row r="237" spans="2:45" s="135" customFormat="1" ht="21" customHeight="1">
      <c r="B237" s="3039"/>
      <c r="C237" s="3040"/>
      <c r="D237" s="3041"/>
      <c r="E237" s="3042"/>
      <c r="F237" s="3043"/>
      <c r="G237" s="3044"/>
      <c r="H237" s="3044"/>
      <c r="I237" s="3044"/>
      <c r="J237" s="3045"/>
      <c r="K237" s="3048"/>
      <c r="L237" s="3046"/>
      <c r="M237" s="3023" t="s">
        <v>28</v>
      </c>
      <c r="N237" s="3039"/>
      <c r="O237" s="3040"/>
      <c r="P237" s="3041"/>
      <c r="Q237" s="3042"/>
      <c r="R237" s="3043"/>
      <c r="S237" s="3043"/>
      <c r="T237" s="3043"/>
      <c r="U237" s="3044"/>
      <c r="V237" s="3045"/>
      <c r="W237" s="3048"/>
      <c r="X237" s="3046"/>
      <c r="Y237" s="3023" t="s">
        <v>28</v>
      </c>
      <c r="Z237" s="3039"/>
      <c r="AA237" s="3040"/>
      <c r="AB237" s="3041"/>
      <c r="AC237" s="3042"/>
      <c r="AD237" s="3043"/>
      <c r="AE237" s="3044"/>
      <c r="AF237" s="3044"/>
      <c r="AG237" s="3044"/>
      <c r="AH237" s="3045"/>
      <c r="AI237" s="3048"/>
      <c r="AJ237" s="3046"/>
      <c r="AK237" s="3023" t="s">
        <v>28</v>
      </c>
      <c r="AL237" s="641"/>
      <c r="AM237" s="641"/>
      <c r="AN237" s="641"/>
      <c r="AO237" s="641"/>
      <c r="AP237" s="3024"/>
      <c r="AQ237" s="216">
        <v>1</v>
      </c>
      <c r="AR237" s="212"/>
      <c r="AS237" s="212"/>
    </row>
    <row r="238" spans="2:45" s="135" customFormat="1" ht="21" customHeight="1">
      <c r="B238" s="3039"/>
      <c r="C238" s="3040"/>
      <c r="D238" s="3047"/>
      <c r="E238" s="3047"/>
      <c r="F238" s="3041"/>
      <c r="G238" s="3044"/>
      <c r="H238" s="3044"/>
      <c r="I238" s="3044"/>
      <c r="J238" s="3045"/>
      <c r="K238" s="3048"/>
      <c r="L238" s="3049"/>
      <c r="M238" s="3023" t="s">
        <v>28</v>
      </c>
      <c r="N238" s="3039"/>
      <c r="O238" s="3040"/>
      <c r="P238" s="3047"/>
      <c r="Q238" s="3047"/>
      <c r="R238" s="3041"/>
      <c r="S238" s="3041"/>
      <c r="T238" s="3041"/>
      <c r="U238" s="3044"/>
      <c r="V238" s="3045"/>
      <c r="W238" s="3048"/>
      <c r="X238" s="3049"/>
      <c r="Y238" s="3023" t="s">
        <v>28</v>
      </c>
      <c r="Z238" s="3039"/>
      <c r="AA238" s="3040"/>
      <c r="AB238" s="3047"/>
      <c r="AC238" s="3047"/>
      <c r="AD238" s="3041"/>
      <c r="AE238" s="3044"/>
      <c r="AF238" s="3044"/>
      <c r="AG238" s="3044"/>
      <c r="AH238" s="3045"/>
      <c r="AI238" s="3048"/>
      <c r="AJ238" s="3049"/>
      <c r="AK238" s="3023" t="s">
        <v>28</v>
      </c>
      <c r="AL238" s="641"/>
      <c r="AM238" s="641"/>
      <c r="AN238" s="641"/>
      <c r="AO238" s="641"/>
      <c r="AP238" s="3024"/>
      <c r="AQ238" s="216">
        <v>1</v>
      </c>
      <c r="AR238" s="212"/>
      <c r="AS238" s="212"/>
    </row>
    <row r="239" spans="2:45" s="135" customFormat="1" ht="21" customHeight="1">
      <c r="B239" s="3039"/>
      <c r="C239" s="3040"/>
      <c r="D239" s="3041"/>
      <c r="E239" s="3042"/>
      <c r="F239" s="3043"/>
      <c r="G239" s="3044"/>
      <c r="H239" s="3044"/>
      <c r="I239" s="3044"/>
      <c r="J239" s="3045"/>
      <c r="K239" s="3048"/>
      <c r="L239" s="3046"/>
      <c r="M239" s="3023" t="s">
        <v>28</v>
      </c>
      <c r="N239" s="3039"/>
      <c r="O239" s="3040"/>
      <c r="P239" s="3041"/>
      <c r="Q239" s="3042"/>
      <c r="R239" s="3043"/>
      <c r="S239" s="3043"/>
      <c r="T239" s="3043"/>
      <c r="U239" s="3044"/>
      <c r="V239" s="3045"/>
      <c r="W239" s="3048"/>
      <c r="X239" s="3046"/>
      <c r="Y239" s="3023" t="s">
        <v>28</v>
      </c>
      <c r="Z239" s="3039"/>
      <c r="AA239" s="3040"/>
      <c r="AB239" s="3041"/>
      <c r="AC239" s="3042"/>
      <c r="AD239" s="3043"/>
      <c r="AE239" s="3044"/>
      <c r="AF239" s="3044"/>
      <c r="AG239" s="3044"/>
      <c r="AH239" s="3045"/>
      <c r="AI239" s="3048"/>
      <c r="AJ239" s="3046"/>
      <c r="AK239" s="3023" t="s">
        <v>28</v>
      </c>
      <c r="AL239" s="641"/>
      <c r="AM239" s="641"/>
      <c r="AN239" s="641"/>
      <c r="AO239" s="641"/>
      <c r="AP239" s="3024"/>
      <c r="AQ239" s="216">
        <v>1</v>
      </c>
      <c r="AR239" s="212"/>
      <c r="AS239" s="212"/>
    </row>
    <row r="240" spans="2:45" s="135" customFormat="1" ht="21" customHeight="1">
      <c r="B240" s="3039"/>
      <c r="C240" s="3040"/>
      <c r="D240" s="3047"/>
      <c r="E240" s="3047"/>
      <c r="F240" s="3041"/>
      <c r="G240" s="3044"/>
      <c r="H240" s="3044"/>
      <c r="I240" s="3044"/>
      <c r="J240" s="3045"/>
      <c r="K240" s="3048"/>
      <c r="L240" s="3049"/>
      <c r="M240" s="3023" t="s">
        <v>28</v>
      </c>
      <c r="N240" s="3039"/>
      <c r="O240" s="3040"/>
      <c r="P240" s="3047"/>
      <c r="Q240" s="3047"/>
      <c r="R240" s="3041"/>
      <c r="S240" s="3041"/>
      <c r="T240" s="3041"/>
      <c r="U240" s="3044"/>
      <c r="V240" s="3045"/>
      <c r="W240" s="3048"/>
      <c r="X240" s="3049"/>
      <c r="Y240" s="3023" t="s">
        <v>28</v>
      </c>
      <c r="Z240" s="3039"/>
      <c r="AA240" s="3040"/>
      <c r="AB240" s="3047"/>
      <c r="AC240" s="3047"/>
      <c r="AD240" s="3041"/>
      <c r="AE240" s="3044"/>
      <c r="AF240" s="3044"/>
      <c r="AG240" s="3044"/>
      <c r="AH240" s="3045"/>
      <c r="AI240" s="3048"/>
      <c r="AJ240" s="3049"/>
      <c r="AK240" s="3023" t="s">
        <v>28</v>
      </c>
      <c r="AL240" s="641"/>
      <c r="AM240" s="641"/>
      <c r="AN240" s="641"/>
      <c r="AO240" s="641"/>
      <c r="AP240" s="3024"/>
      <c r="AQ240" s="216">
        <v>1</v>
      </c>
      <c r="AR240" s="212"/>
      <c r="AS240" s="212"/>
    </row>
    <row r="241" spans="2:45" s="135" customFormat="1" ht="21" customHeight="1">
      <c r="B241" s="3039"/>
      <c r="C241" s="3040"/>
      <c r="D241" s="3041"/>
      <c r="E241" s="3042"/>
      <c r="F241" s="3043"/>
      <c r="G241" s="3044"/>
      <c r="H241" s="3044"/>
      <c r="I241" s="3044"/>
      <c r="J241" s="3045"/>
      <c r="K241" s="3048"/>
      <c r="L241" s="3046"/>
      <c r="M241" s="3023" t="s">
        <v>28</v>
      </c>
      <c r="N241" s="3039"/>
      <c r="O241" s="3040"/>
      <c r="P241" s="3041"/>
      <c r="Q241" s="3042"/>
      <c r="R241" s="3043"/>
      <c r="S241" s="3043"/>
      <c r="T241" s="3043"/>
      <c r="U241" s="3044"/>
      <c r="V241" s="3045"/>
      <c r="W241" s="3048"/>
      <c r="X241" s="3046"/>
      <c r="Y241" s="3023" t="s">
        <v>28</v>
      </c>
      <c r="Z241" s="3039"/>
      <c r="AA241" s="3040"/>
      <c r="AB241" s="3041"/>
      <c r="AC241" s="3042"/>
      <c r="AD241" s="3043"/>
      <c r="AE241" s="3044"/>
      <c r="AF241" s="3044"/>
      <c r="AG241" s="3044"/>
      <c r="AH241" s="3045"/>
      <c r="AI241" s="3048"/>
      <c r="AJ241" s="3046"/>
      <c r="AK241" s="3023" t="s">
        <v>28</v>
      </c>
      <c r="AL241" s="641"/>
      <c r="AM241" s="641"/>
      <c r="AN241" s="641"/>
      <c r="AO241" s="641"/>
      <c r="AP241" s="3024"/>
      <c r="AQ241" s="216">
        <v>1</v>
      </c>
      <c r="AR241" s="212"/>
      <c r="AS241" s="212"/>
    </row>
    <row r="242" spans="2:45" s="135" customFormat="1" ht="21" customHeight="1">
      <c r="B242" s="3039"/>
      <c r="C242" s="3040"/>
      <c r="D242" s="3047"/>
      <c r="E242" s="3047"/>
      <c r="F242" s="3041"/>
      <c r="G242" s="3044"/>
      <c r="H242" s="3044"/>
      <c r="I242" s="3044"/>
      <c r="J242" s="3045"/>
      <c r="K242" s="3048"/>
      <c r="L242" s="3049"/>
      <c r="M242" s="3023" t="s">
        <v>28</v>
      </c>
      <c r="N242" s="3039"/>
      <c r="O242" s="3040"/>
      <c r="P242" s="3047"/>
      <c r="Q242" s="3047"/>
      <c r="R242" s="3041"/>
      <c r="S242" s="3041"/>
      <c r="T242" s="3041"/>
      <c r="U242" s="3044"/>
      <c r="V242" s="3045"/>
      <c r="W242" s="3048"/>
      <c r="X242" s="3049"/>
      <c r="Y242" s="3023" t="s">
        <v>28</v>
      </c>
      <c r="Z242" s="3039"/>
      <c r="AA242" s="3040"/>
      <c r="AB242" s="3047"/>
      <c r="AC242" s="3047"/>
      <c r="AD242" s="3041"/>
      <c r="AE242" s="3044"/>
      <c r="AF242" s="3044"/>
      <c r="AG242" s="3044"/>
      <c r="AH242" s="3045"/>
      <c r="AI242" s="3048"/>
      <c r="AJ242" s="3049"/>
      <c r="AK242" s="3023" t="s">
        <v>28</v>
      </c>
      <c r="AL242" s="641"/>
      <c r="AM242" s="641"/>
      <c r="AN242" s="641"/>
      <c r="AO242" s="641"/>
      <c r="AP242" s="3024"/>
      <c r="AQ242" s="216">
        <v>1</v>
      </c>
      <c r="AR242" s="212"/>
      <c r="AS242" s="212"/>
    </row>
    <row r="243" spans="2:45" s="135" customFormat="1" ht="21" customHeight="1">
      <c r="B243" s="3039"/>
      <c r="C243" s="3040"/>
      <c r="D243" s="3041"/>
      <c r="E243" s="3042"/>
      <c r="F243" s="3043"/>
      <c r="G243" s="3044"/>
      <c r="H243" s="3044"/>
      <c r="I243" s="3044"/>
      <c r="J243" s="3045"/>
      <c r="K243" s="3048"/>
      <c r="L243" s="3046"/>
      <c r="M243" s="3023" t="s">
        <v>28</v>
      </c>
      <c r="N243" s="3039"/>
      <c r="O243" s="3040"/>
      <c r="P243" s="3041"/>
      <c r="Q243" s="3042"/>
      <c r="R243" s="3043"/>
      <c r="S243" s="3043"/>
      <c r="T243" s="3043"/>
      <c r="U243" s="3044"/>
      <c r="V243" s="3045"/>
      <c r="W243" s="3048"/>
      <c r="X243" s="3046"/>
      <c r="Y243" s="3023" t="s">
        <v>28</v>
      </c>
      <c r="Z243" s="3039"/>
      <c r="AA243" s="3040"/>
      <c r="AB243" s="3041"/>
      <c r="AC243" s="3042"/>
      <c r="AD243" s="3043"/>
      <c r="AE243" s="3044"/>
      <c r="AF243" s="3044"/>
      <c r="AG243" s="3044"/>
      <c r="AH243" s="3045"/>
      <c r="AI243" s="3048"/>
      <c r="AJ243" s="3046"/>
      <c r="AK243" s="3023" t="s">
        <v>28</v>
      </c>
      <c r="AL243" s="641"/>
      <c r="AM243" s="641"/>
      <c r="AN243" s="641"/>
      <c r="AO243" s="641"/>
      <c r="AP243" s="3024"/>
      <c r="AQ243" s="216">
        <v>1</v>
      </c>
      <c r="AR243" s="212"/>
      <c r="AS243" s="212"/>
    </row>
    <row r="244" spans="2:45" s="135" customFormat="1" ht="21" customHeight="1">
      <c r="B244" s="3039"/>
      <c r="C244" s="3040"/>
      <c r="D244" s="3047"/>
      <c r="E244" s="3047"/>
      <c r="F244" s="3041"/>
      <c r="G244" s="3044"/>
      <c r="H244" s="3044"/>
      <c r="I244" s="3044"/>
      <c r="J244" s="3045"/>
      <c r="K244" s="3048"/>
      <c r="L244" s="3049"/>
      <c r="M244" s="3023" t="s">
        <v>28</v>
      </c>
      <c r="N244" s="3039"/>
      <c r="O244" s="3040"/>
      <c r="P244" s="3047"/>
      <c r="Q244" s="3047"/>
      <c r="R244" s="3041"/>
      <c r="S244" s="3041"/>
      <c r="T244" s="3041"/>
      <c r="U244" s="3044"/>
      <c r="V244" s="3045"/>
      <c r="W244" s="3048"/>
      <c r="X244" s="3049"/>
      <c r="Y244" s="3023" t="s">
        <v>28</v>
      </c>
      <c r="Z244" s="3039"/>
      <c r="AA244" s="3040"/>
      <c r="AB244" s="3047"/>
      <c r="AC244" s="3047"/>
      <c r="AD244" s="3041"/>
      <c r="AE244" s="3044"/>
      <c r="AF244" s="3044"/>
      <c r="AG244" s="3044"/>
      <c r="AH244" s="3045"/>
      <c r="AI244" s="3048"/>
      <c r="AJ244" s="3049"/>
      <c r="AK244" s="3023" t="s">
        <v>28</v>
      </c>
      <c r="AL244" s="641"/>
      <c r="AM244" s="641"/>
      <c r="AN244" s="641"/>
      <c r="AO244" s="641"/>
      <c r="AP244" s="3024"/>
      <c r="AQ244" s="216">
        <v>1</v>
      </c>
      <c r="AR244" s="212"/>
      <c r="AS244" s="212"/>
    </row>
    <row r="245" spans="2:45" s="135" customFormat="1" ht="21" customHeight="1">
      <c r="B245" s="3039"/>
      <c r="C245" s="3040"/>
      <c r="D245" s="3041"/>
      <c r="E245" s="3042"/>
      <c r="F245" s="3043"/>
      <c r="G245" s="3044"/>
      <c r="H245" s="3044"/>
      <c r="I245" s="3044"/>
      <c r="J245" s="3045"/>
      <c r="K245" s="3048"/>
      <c r="L245" s="3046"/>
      <c r="M245" s="3023" t="s">
        <v>28</v>
      </c>
      <c r="N245" s="3039"/>
      <c r="O245" s="3040"/>
      <c r="P245" s="3041"/>
      <c r="Q245" s="3042"/>
      <c r="R245" s="3043"/>
      <c r="S245" s="3043"/>
      <c r="T245" s="3043"/>
      <c r="U245" s="3044"/>
      <c r="V245" s="3045"/>
      <c r="W245" s="3048"/>
      <c r="X245" s="3046"/>
      <c r="Y245" s="3023" t="s">
        <v>28</v>
      </c>
      <c r="Z245" s="3039"/>
      <c r="AA245" s="3040"/>
      <c r="AB245" s="3041"/>
      <c r="AC245" s="3042"/>
      <c r="AD245" s="3043"/>
      <c r="AE245" s="3044"/>
      <c r="AF245" s="3044"/>
      <c r="AG245" s="3044"/>
      <c r="AH245" s="3045"/>
      <c r="AI245" s="3048"/>
      <c r="AJ245" s="3046"/>
      <c r="AK245" s="3023" t="s">
        <v>28</v>
      </c>
      <c r="AL245" s="641"/>
      <c r="AM245" s="641"/>
      <c r="AN245" s="641"/>
      <c r="AO245" s="641"/>
      <c r="AP245" s="3024"/>
      <c r="AQ245" s="216">
        <v>1</v>
      </c>
      <c r="AR245" s="212"/>
      <c r="AS245" s="212"/>
    </row>
    <row r="246" spans="2:45" s="135" customFormat="1" ht="21" customHeight="1">
      <c r="B246" s="3039"/>
      <c r="C246" s="3040"/>
      <c r="D246" s="3047"/>
      <c r="E246" s="3047"/>
      <c r="F246" s="3041"/>
      <c r="G246" s="3044"/>
      <c r="H246" s="3044"/>
      <c r="I246" s="3044"/>
      <c r="J246" s="3045"/>
      <c r="K246" s="3048"/>
      <c r="L246" s="3049"/>
      <c r="M246" s="3023" t="s">
        <v>28</v>
      </c>
      <c r="N246" s="3039"/>
      <c r="O246" s="3040"/>
      <c r="P246" s="3047"/>
      <c r="Q246" s="3047"/>
      <c r="R246" s="3041"/>
      <c r="S246" s="3041"/>
      <c r="T246" s="3041"/>
      <c r="U246" s="3044"/>
      <c r="V246" s="3045"/>
      <c r="W246" s="3048"/>
      <c r="X246" s="3049"/>
      <c r="Y246" s="3023" t="s">
        <v>28</v>
      </c>
      <c r="Z246" s="3039"/>
      <c r="AA246" s="3040"/>
      <c r="AB246" s="3047"/>
      <c r="AC246" s="3047"/>
      <c r="AD246" s="3041"/>
      <c r="AE246" s="3044"/>
      <c r="AF246" s="3044"/>
      <c r="AG246" s="3044"/>
      <c r="AH246" s="3045"/>
      <c r="AI246" s="3048"/>
      <c r="AJ246" s="3049"/>
      <c r="AK246" s="3023" t="s">
        <v>28</v>
      </c>
      <c r="AL246" s="641"/>
      <c r="AM246" s="641"/>
      <c r="AN246" s="641"/>
      <c r="AO246" s="641"/>
      <c r="AP246" s="3024"/>
      <c r="AQ246" s="216">
        <v>1</v>
      </c>
      <c r="AR246" s="212"/>
      <c r="AS246" s="212"/>
    </row>
    <row r="247" spans="2:45" s="135" customFormat="1" ht="21" customHeight="1">
      <c r="B247" s="3039"/>
      <c r="C247" s="3040"/>
      <c r="D247" s="3041"/>
      <c r="E247" s="3042"/>
      <c r="F247" s="3043"/>
      <c r="G247" s="3044"/>
      <c r="H247" s="3044"/>
      <c r="I247" s="3044"/>
      <c r="J247" s="3045"/>
      <c r="K247" s="3048"/>
      <c r="L247" s="3046"/>
      <c r="M247" s="3023" t="s">
        <v>28</v>
      </c>
      <c r="N247" s="3039"/>
      <c r="O247" s="3040"/>
      <c r="P247" s="3041"/>
      <c r="Q247" s="3042"/>
      <c r="R247" s="3043"/>
      <c r="S247" s="3043"/>
      <c r="T247" s="3043"/>
      <c r="U247" s="3044"/>
      <c r="V247" s="3045"/>
      <c r="W247" s="3048"/>
      <c r="X247" s="3046"/>
      <c r="Y247" s="3023" t="s">
        <v>28</v>
      </c>
      <c r="Z247" s="3039"/>
      <c r="AA247" s="3040"/>
      <c r="AB247" s="3041"/>
      <c r="AC247" s="3042"/>
      <c r="AD247" s="3043"/>
      <c r="AE247" s="3044"/>
      <c r="AF247" s="3044"/>
      <c r="AG247" s="3044"/>
      <c r="AH247" s="3045"/>
      <c r="AI247" s="3048"/>
      <c r="AJ247" s="3046"/>
      <c r="AK247" s="3023" t="s">
        <v>28</v>
      </c>
      <c r="AL247" s="641"/>
      <c r="AM247" s="641"/>
      <c r="AN247" s="641"/>
      <c r="AO247" s="641"/>
      <c r="AP247" s="3024"/>
      <c r="AQ247" s="216">
        <v>1</v>
      </c>
      <c r="AR247" s="212"/>
      <c r="AS247" s="212"/>
    </row>
    <row r="248" spans="2:45" s="135" customFormat="1" ht="21" customHeight="1">
      <c r="B248" s="3039"/>
      <c r="C248" s="3040"/>
      <c r="D248" s="3047"/>
      <c r="E248" s="3047"/>
      <c r="F248" s="3041"/>
      <c r="G248" s="3044"/>
      <c r="H248" s="3044"/>
      <c r="I248" s="3044"/>
      <c r="J248" s="3045"/>
      <c r="K248" s="3048"/>
      <c r="L248" s="3049"/>
      <c r="M248" s="3023" t="s">
        <v>28</v>
      </c>
      <c r="N248" s="3039"/>
      <c r="O248" s="3040"/>
      <c r="P248" s="3047"/>
      <c r="Q248" s="3047"/>
      <c r="R248" s="3041"/>
      <c r="S248" s="3041"/>
      <c r="T248" s="3041"/>
      <c r="U248" s="3044"/>
      <c r="V248" s="3045"/>
      <c r="W248" s="3048"/>
      <c r="X248" s="3049"/>
      <c r="Y248" s="3023" t="s">
        <v>28</v>
      </c>
      <c r="Z248" s="3039"/>
      <c r="AA248" s="3040"/>
      <c r="AB248" s="3047"/>
      <c r="AC248" s="3047"/>
      <c r="AD248" s="3041"/>
      <c r="AE248" s="3044"/>
      <c r="AF248" s="3044"/>
      <c r="AG248" s="3044"/>
      <c r="AH248" s="3045"/>
      <c r="AI248" s="3048"/>
      <c r="AJ248" s="3049"/>
      <c r="AK248" s="3023" t="s">
        <v>28</v>
      </c>
      <c r="AL248" s="641"/>
      <c r="AM248" s="641"/>
      <c r="AN248" s="641"/>
      <c r="AO248" s="641"/>
      <c r="AP248" s="3024"/>
      <c r="AQ248" s="216">
        <v>1</v>
      </c>
      <c r="AR248" s="212"/>
      <c r="AS248" s="212"/>
    </row>
    <row r="249" spans="2:45" s="135" customFormat="1" ht="21" customHeight="1">
      <c r="B249" s="3039"/>
      <c r="C249" s="3040"/>
      <c r="D249" s="3041"/>
      <c r="E249" s="3042"/>
      <c r="F249" s="3043"/>
      <c r="G249" s="3044"/>
      <c r="H249" s="3044"/>
      <c r="I249" s="3044"/>
      <c r="J249" s="3045"/>
      <c r="K249" s="3048"/>
      <c r="L249" s="3046"/>
      <c r="M249" s="3023" t="s">
        <v>28</v>
      </c>
      <c r="N249" s="3039"/>
      <c r="O249" s="3040"/>
      <c r="P249" s="3041"/>
      <c r="Q249" s="3042"/>
      <c r="R249" s="3043"/>
      <c r="S249" s="3043"/>
      <c r="T249" s="3043"/>
      <c r="U249" s="3044"/>
      <c r="V249" s="3045"/>
      <c r="W249" s="3048"/>
      <c r="X249" s="3046"/>
      <c r="Y249" s="3023" t="s">
        <v>28</v>
      </c>
      <c r="Z249" s="3039"/>
      <c r="AA249" s="3040"/>
      <c r="AB249" s="3041"/>
      <c r="AC249" s="3042"/>
      <c r="AD249" s="3043"/>
      <c r="AE249" s="3044"/>
      <c r="AF249" s="3044"/>
      <c r="AG249" s="3044"/>
      <c r="AH249" s="3045"/>
      <c r="AI249" s="3048"/>
      <c r="AJ249" s="3046"/>
      <c r="AK249" s="3023" t="s">
        <v>28</v>
      </c>
      <c r="AL249" s="641"/>
      <c r="AM249" s="641"/>
      <c r="AN249" s="641"/>
      <c r="AO249" s="641"/>
      <c r="AP249" s="3024"/>
      <c r="AQ249" s="216">
        <v>1</v>
      </c>
      <c r="AR249" s="212"/>
      <c r="AS249" s="212"/>
    </row>
    <row r="250" spans="2:45" s="135" customFormat="1" ht="21" customHeight="1">
      <c r="B250" s="3039"/>
      <c r="C250" s="3040"/>
      <c r="D250" s="3047"/>
      <c r="E250" s="3047"/>
      <c r="F250" s="3041"/>
      <c r="G250" s="3044"/>
      <c r="H250" s="3044"/>
      <c r="I250" s="3044"/>
      <c r="J250" s="3045"/>
      <c r="K250" s="3048"/>
      <c r="L250" s="3049"/>
      <c r="M250" s="3023" t="s">
        <v>28</v>
      </c>
      <c r="N250" s="3039"/>
      <c r="O250" s="3040"/>
      <c r="P250" s="3047"/>
      <c r="Q250" s="3047"/>
      <c r="R250" s="3041"/>
      <c r="S250" s="3041"/>
      <c r="T250" s="3041"/>
      <c r="U250" s="3044"/>
      <c r="V250" s="3045"/>
      <c r="W250" s="3048"/>
      <c r="X250" s="3049"/>
      <c r="Y250" s="3023" t="s">
        <v>28</v>
      </c>
      <c r="Z250" s="3039"/>
      <c r="AA250" s="3040"/>
      <c r="AB250" s="3047"/>
      <c r="AC250" s="3047"/>
      <c r="AD250" s="3041"/>
      <c r="AE250" s="3044"/>
      <c r="AF250" s="3044"/>
      <c r="AG250" s="3044"/>
      <c r="AH250" s="3045"/>
      <c r="AI250" s="3048"/>
      <c r="AJ250" s="3049"/>
      <c r="AK250" s="3023" t="s">
        <v>28</v>
      </c>
      <c r="AL250" s="641"/>
      <c r="AM250" s="641"/>
      <c r="AN250" s="641"/>
      <c r="AO250" s="641"/>
      <c r="AP250" s="3024"/>
      <c r="AQ250" s="216">
        <v>1</v>
      </c>
      <c r="AR250" s="212"/>
      <c r="AS250" s="212"/>
    </row>
    <row r="251" spans="2:45" s="135" customFormat="1" ht="21" customHeight="1">
      <c r="B251" s="3039"/>
      <c r="C251" s="3040"/>
      <c r="D251" s="3041"/>
      <c r="E251" s="3042"/>
      <c r="F251" s="3043"/>
      <c r="G251" s="3044"/>
      <c r="H251" s="3044"/>
      <c r="I251" s="3044"/>
      <c r="J251" s="3045"/>
      <c r="K251" s="3048"/>
      <c r="L251" s="3046"/>
      <c r="M251" s="3023" t="s">
        <v>28</v>
      </c>
      <c r="N251" s="3039"/>
      <c r="O251" s="3040"/>
      <c r="P251" s="3041"/>
      <c r="Q251" s="3042"/>
      <c r="R251" s="3043"/>
      <c r="S251" s="3043"/>
      <c r="T251" s="3043"/>
      <c r="U251" s="3044"/>
      <c r="V251" s="3045"/>
      <c r="W251" s="3048"/>
      <c r="X251" s="3046"/>
      <c r="Y251" s="3023" t="s">
        <v>28</v>
      </c>
      <c r="Z251" s="3039"/>
      <c r="AA251" s="3040"/>
      <c r="AB251" s="3041"/>
      <c r="AC251" s="3042"/>
      <c r="AD251" s="3043"/>
      <c r="AE251" s="3044"/>
      <c r="AF251" s="3044"/>
      <c r="AG251" s="3044"/>
      <c r="AH251" s="3045"/>
      <c r="AI251" s="3048"/>
      <c r="AJ251" s="3046"/>
      <c r="AK251" s="3023" t="s">
        <v>28</v>
      </c>
      <c r="AL251" s="641"/>
      <c r="AM251" s="641"/>
      <c r="AN251" s="641"/>
      <c r="AO251" s="641"/>
      <c r="AP251" s="3024"/>
      <c r="AQ251" s="216">
        <v>1</v>
      </c>
      <c r="AR251" s="212"/>
      <c r="AS251" s="212"/>
    </row>
    <row r="252" spans="2:45" s="135" customFormat="1" ht="21" customHeight="1">
      <c r="B252" s="3039"/>
      <c r="C252" s="3040"/>
      <c r="D252" s="3047"/>
      <c r="E252" s="3047"/>
      <c r="F252" s="3041"/>
      <c r="G252" s="3044"/>
      <c r="H252" s="3044"/>
      <c r="I252" s="3044"/>
      <c r="J252" s="3045"/>
      <c r="K252" s="3048"/>
      <c r="L252" s="3049"/>
      <c r="M252" s="3023" t="s">
        <v>28</v>
      </c>
      <c r="N252" s="3039"/>
      <c r="O252" s="3040"/>
      <c r="P252" s="3047"/>
      <c r="Q252" s="3047"/>
      <c r="R252" s="3041"/>
      <c r="S252" s="3041"/>
      <c r="T252" s="3041"/>
      <c r="U252" s="3044"/>
      <c r="V252" s="3045"/>
      <c r="W252" s="3048"/>
      <c r="X252" s="3049"/>
      <c r="Y252" s="3023" t="s">
        <v>28</v>
      </c>
      <c r="Z252" s="3039"/>
      <c r="AA252" s="3040"/>
      <c r="AB252" s="3047"/>
      <c r="AC252" s="3047"/>
      <c r="AD252" s="3041"/>
      <c r="AE252" s="3044"/>
      <c r="AF252" s="3044"/>
      <c r="AG252" s="3044"/>
      <c r="AH252" s="3045"/>
      <c r="AI252" s="3048"/>
      <c r="AJ252" s="3049"/>
      <c r="AK252" s="3023" t="s">
        <v>28</v>
      </c>
      <c r="AL252" s="641"/>
      <c r="AM252" s="641"/>
      <c r="AN252" s="641"/>
      <c r="AO252" s="641"/>
      <c r="AP252" s="3024"/>
      <c r="AQ252" s="216">
        <v>1</v>
      </c>
      <c r="AR252" s="212"/>
      <c r="AS252" s="212"/>
    </row>
    <row r="253" spans="2:45" s="135" customFormat="1" ht="21" customHeight="1">
      <c r="B253" s="3039"/>
      <c r="C253" s="3040"/>
      <c r="D253" s="3041"/>
      <c r="E253" s="3042"/>
      <c r="F253" s="3043"/>
      <c r="G253" s="3044"/>
      <c r="H253" s="3044"/>
      <c r="I253" s="3044"/>
      <c r="J253" s="3045"/>
      <c r="K253" s="3048"/>
      <c r="L253" s="3046"/>
      <c r="M253" s="3023" t="s">
        <v>28</v>
      </c>
      <c r="N253" s="3039"/>
      <c r="O253" s="3040"/>
      <c r="P253" s="3041"/>
      <c r="Q253" s="3042"/>
      <c r="R253" s="3043"/>
      <c r="S253" s="3043"/>
      <c r="T253" s="3043"/>
      <c r="U253" s="3044"/>
      <c r="V253" s="3045"/>
      <c r="W253" s="3048"/>
      <c r="X253" s="3046"/>
      <c r="Y253" s="3023" t="s">
        <v>28</v>
      </c>
      <c r="Z253" s="3039"/>
      <c r="AA253" s="3040"/>
      <c r="AB253" s="3041"/>
      <c r="AC253" s="3042"/>
      <c r="AD253" s="3043"/>
      <c r="AE253" s="3044"/>
      <c r="AF253" s="3044"/>
      <c r="AG253" s="3044"/>
      <c r="AH253" s="3045"/>
      <c r="AI253" s="3048"/>
      <c r="AJ253" s="3046"/>
      <c r="AK253" s="3023" t="s">
        <v>28</v>
      </c>
      <c r="AL253" s="641"/>
      <c r="AM253" s="641"/>
      <c r="AN253" s="641"/>
      <c r="AO253" s="641"/>
      <c r="AP253" s="3024"/>
      <c r="AQ253" s="216">
        <v>1</v>
      </c>
      <c r="AR253" s="212"/>
      <c r="AS253" s="212"/>
    </row>
    <row r="254" spans="2:45" s="135" customFormat="1" ht="21" customHeight="1">
      <c r="B254" s="3039"/>
      <c r="C254" s="3040"/>
      <c r="D254" s="3047"/>
      <c r="E254" s="3047"/>
      <c r="F254" s="3041"/>
      <c r="G254" s="3044"/>
      <c r="H254" s="3044"/>
      <c r="I254" s="3044"/>
      <c r="J254" s="3045"/>
      <c r="K254" s="3048"/>
      <c r="L254" s="3049"/>
      <c r="M254" s="3023" t="s">
        <v>28</v>
      </c>
      <c r="N254" s="3039"/>
      <c r="O254" s="3040"/>
      <c r="P254" s="3047"/>
      <c r="Q254" s="3047"/>
      <c r="R254" s="3041"/>
      <c r="S254" s="3041"/>
      <c r="T254" s="3041"/>
      <c r="U254" s="3044"/>
      <c r="V254" s="3045"/>
      <c r="W254" s="3048"/>
      <c r="X254" s="3049"/>
      <c r="Y254" s="3023" t="s">
        <v>28</v>
      </c>
      <c r="Z254" s="3039"/>
      <c r="AA254" s="3040"/>
      <c r="AB254" s="3047"/>
      <c r="AC254" s="3047"/>
      <c r="AD254" s="3041"/>
      <c r="AE254" s="3044"/>
      <c r="AF254" s="3044"/>
      <c r="AG254" s="3044"/>
      <c r="AH254" s="3045"/>
      <c r="AI254" s="3048"/>
      <c r="AJ254" s="3049"/>
      <c r="AK254" s="3023" t="s">
        <v>28</v>
      </c>
      <c r="AL254" s="641"/>
      <c r="AM254" s="641"/>
      <c r="AN254" s="641"/>
      <c r="AO254" s="641"/>
      <c r="AP254" s="3024"/>
      <c r="AQ254" s="216">
        <v>1</v>
      </c>
      <c r="AR254" s="212"/>
      <c r="AS254" s="212"/>
    </row>
    <row r="255" spans="2:45" s="135" customFormat="1" ht="21" customHeight="1">
      <c r="B255" s="3039"/>
      <c r="C255" s="3040"/>
      <c r="D255" s="3041"/>
      <c r="E255" s="3042"/>
      <c r="F255" s="3043"/>
      <c r="G255" s="3044"/>
      <c r="H255" s="3044"/>
      <c r="I255" s="3044"/>
      <c r="J255" s="3045"/>
      <c r="K255" s="3048"/>
      <c r="L255" s="3046"/>
      <c r="M255" s="3023" t="s">
        <v>28</v>
      </c>
      <c r="N255" s="3039"/>
      <c r="O255" s="3040"/>
      <c r="P255" s="3041"/>
      <c r="Q255" s="3042"/>
      <c r="R255" s="3043"/>
      <c r="S255" s="3043"/>
      <c r="T255" s="3043"/>
      <c r="U255" s="3044"/>
      <c r="V255" s="3045"/>
      <c r="W255" s="3048"/>
      <c r="X255" s="3046"/>
      <c r="Y255" s="3023" t="s">
        <v>28</v>
      </c>
      <c r="Z255" s="3039"/>
      <c r="AA255" s="3040"/>
      <c r="AB255" s="3041"/>
      <c r="AC255" s="3042"/>
      <c r="AD255" s="3043"/>
      <c r="AE255" s="3044"/>
      <c r="AF255" s="3044"/>
      <c r="AG255" s="3044"/>
      <c r="AH255" s="3045"/>
      <c r="AI255" s="3048"/>
      <c r="AJ255" s="3046"/>
      <c r="AK255" s="3023" t="s">
        <v>28</v>
      </c>
      <c r="AL255" s="641"/>
      <c r="AM255" s="641"/>
      <c r="AN255" s="641"/>
      <c r="AO255" s="641"/>
      <c r="AP255" s="3024"/>
      <c r="AQ255" s="216">
        <v>1</v>
      </c>
      <c r="AR255" s="212"/>
      <c r="AS255" s="212"/>
    </row>
    <row r="256" spans="2:45" s="135" customFormat="1" ht="21" customHeight="1">
      <c r="B256" s="3039"/>
      <c r="C256" s="3040"/>
      <c r="D256" s="3047"/>
      <c r="E256" s="3047"/>
      <c r="F256" s="3041"/>
      <c r="G256" s="3044"/>
      <c r="H256" s="3044"/>
      <c r="I256" s="3044"/>
      <c r="J256" s="3045"/>
      <c r="K256" s="3048"/>
      <c r="L256" s="3049"/>
      <c r="M256" s="3023" t="s">
        <v>28</v>
      </c>
      <c r="N256" s="3039"/>
      <c r="O256" s="3040"/>
      <c r="P256" s="3047"/>
      <c r="Q256" s="3047"/>
      <c r="R256" s="3041"/>
      <c r="S256" s="3041"/>
      <c r="T256" s="3041"/>
      <c r="U256" s="3044"/>
      <c r="V256" s="3045"/>
      <c r="W256" s="3048"/>
      <c r="X256" s="3049"/>
      <c r="Y256" s="3023" t="s">
        <v>28</v>
      </c>
      <c r="Z256" s="3039"/>
      <c r="AA256" s="3040"/>
      <c r="AB256" s="3047"/>
      <c r="AC256" s="3047"/>
      <c r="AD256" s="3041"/>
      <c r="AE256" s="3044"/>
      <c r="AF256" s="3044"/>
      <c r="AG256" s="3044"/>
      <c r="AH256" s="3045"/>
      <c r="AI256" s="3048"/>
      <c r="AJ256" s="3049"/>
      <c r="AK256" s="3023" t="s">
        <v>28</v>
      </c>
      <c r="AL256" s="641"/>
      <c r="AM256" s="641"/>
      <c r="AN256" s="641"/>
      <c r="AO256" s="641"/>
      <c r="AP256" s="3024"/>
      <c r="AQ256" s="216">
        <v>1</v>
      </c>
      <c r="AR256" s="212"/>
      <c r="AS256" s="212"/>
    </row>
    <row r="257" spans="2:45" s="135" customFormat="1" ht="21" customHeight="1">
      <c r="B257" s="3039"/>
      <c r="C257" s="3040"/>
      <c r="D257" s="3041"/>
      <c r="E257" s="3042"/>
      <c r="F257" s="3043"/>
      <c r="G257" s="3044"/>
      <c r="H257" s="3044"/>
      <c r="I257" s="3044"/>
      <c r="J257" s="3045"/>
      <c r="K257" s="3048"/>
      <c r="L257" s="3046"/>
      <c r="M257" s="3023" t="s">
        <v>28</v>
      </c>
      <c r="N257" s="3039"/>
      <c r="O257" s="3040"/>
      <c r="P257" s="3041"/>
      <c r="Q257" s="3042"/>
      <c r="R257" s="3043"/>
      <c r="S257" s="3043"/>
      <c r="T257" s="3043"/>
      <c r="U257" s="3044"/>
      <c r="V257" s="3045"/>
      <c r="W257" s="3048"/>
      <c r="X257" s="3046"/>
      <c r="Y257" s="3023" t="s">
        <v>28</v>
      </c>
      <c r="Z257" s="3039"/>
      <c r="AA257" s="3040"/>
      <c r="AB257" s="3041"/>
      <c r="AC257" s="3042"/>
      <c r="AD257" s="3043"/>
      <c r="AE257" s="3044"/>
      <c r="AF257" s="3044"/>
      <c r="AG257" s="3044"/>
      <c r="AH257" s="3045"/>
      <c r="AI257" s="3048"/>
      <c r="AJ257" s="3046"/>
      <c r="AK257" s="3023" t="s">
        <v>28</v>
      </c>
      <c r="AL257" s="641"/>
      <c r="AM257" s="641"/>
      <c r="AN257" s="641"/>
      <c r="AO257" s="641"/>
      <c r="AP257" s="3024"/>
      <c r="AQ257" s="216">
        <v>1</v>
      </c>
      <c r="AR257" s="212"/>
      <c r="AS257" s="212"/>
    </row>
    <row r="258" spans="2:45" s="135" customFormat="1" ht="21" customHeight="1">
      <c r="B258" s="3039"/>
      <c r="C258" s="3040"/>
      <c r="D258" s="3047"/>
      <c r="E258" s="3047"/>
      <c r="F258" s="3041"/>
      <c r="G258" s="3044"/>
      <c r="H258" s="3044"/>
      <c r="I258" s="3044"/>
      <c r="J258" s="3045"/>
      <c r="K258" s="3048"/>
      <c r="L258" s="3049"/>
      <c r="M258" s="3023" t="s">
        <v>28</v>
      </c>
      <c r="N258" s="3039"/>
      <c r="O258" s="3040"/>
      <c r="P258" s="3047"/>
      <c r="Q258" s="3047"/>
      <c r="R258" s="3041"/>
      <c r="S258" s="3041"/>
      <c r="T258" s="3041"/>
      <c r="U258" s="3044"/>
      <c r="V258" s="3045"/>
      <c r="W258" s="3048"/>
      <c r="X258" s="3049"/>
      <c r="Y258" s="3023" t="s">
        <v>28</v>
      </c>
      <c r="Z258" s="3039"/>
      <c r="AA258" s="3040"/>
      <c r="AB258" s="3047"/>
      <c r="AC258" s="3047"/>
      <c r="AD258" s="3041"/>
      <c r="AE258" s="3044"/>
      <c r="AF258" s="3044"/>
      <c r="AG258" s="3044"/>
      <c r="AH258" s="3045"/>
      <c r="AI258" s="3048"/>
      <c r="AJ258" s="3049"/>
      <c r="AK258" s="3023" t="s">
        <v>28</v>
      </c>
      <c r="AL258" s="641"/>
      <c r="AM258" s="641"/>
      <c r="AN258" s="641"/>
      <c r="AO258" s="641"/>
      <c r="AP258" s="3024"/>
      <c r="AQ258" s="216">
        <v>1</v>
      </c>
      <c r="AR258" s="212"/>
      <c r="AS258" s="212"/>
    </row>
    <row r="259" spans="2:45" s="135" customFormat="1" ht="21" customHeight="1">
      <c r="B259" s="3039"/>
      <c r="C259" s="3040"/>
      <c r="D259" s="3041"/>
      <c r="E259" s="3042"/>
      <c r="F259" s="3043"/>
      <c r="G259" s="3044"/>
      <c r="H259" s="3044"/>
      <c r="I259" s="3044"/>
      <c r="J259" s="3045"/>
      <c r="K259" s="3048"/>
      <c r="L259" s="3046"/>
      <c r="M259" s="3023" t="s">
        <v>28</v>
      </c>
      <c r="N259" s="3039"/>
      <c r="O259" s="3040"/>
      <c r="P259" s="3041"/>
      <c r="Q259" s="3042"/>
      <c r="R259" s="3043"/>
      <c r="S259" s="3043"/>
      <c r="T259" s="3043"/>
      <c r="U259" s="3044"/>
      <c r="V259" s="3045"/>
      <c r="W259" s="3048"/>
      <c r="X259" s="3046"/>
      <c r="Y259" s="3023" t="s">
        <v>28</v>
      </c>
      <c r="Z259" s="3039"/>
      <c r="AA259" s="3040"/>
      <c r="AB259" s="3041"/>
      <c r="AC259" s="3042"/>
      <c r="AD259" s="3043"/>
      <c r="AE259" s="3044"/>
      <c r="AF259" s="3044"/>
      <c r="AG259" s="3044"/>
      <c r="AH259" s="3045"/>
      <c r="AI259" s="3048"/>
      <c r="AJ259" s="3046"/>
      <c r="AK259" s="3023" t="s">
        <v>28</v>
      </c>
      <c r="AL259" s="641"/>
      <c r="AM259" s="641"/>
      <c r="AN259" s="641"/>
      <c r="AO259" s="641"/>
      <c r="AP259" s="3024"/>
      <c r="AQ259" s="216">
        <v>1</v>
      </c>
      <c r="AR259" s="212"/>
      <c r="AS259" s="212"/>
    </row>
    <row r="260" spans="2:45" s="135" customFormat="1" ht="21" customHeight="1">
      <c r="B260" s="3039"/>
      <c r="C260" s="3040"/>
      <c r="D260" s="3047"/>
      <c r="E260" s="3047"/>
      <c r="F260" s="3041"/>
      <c r="G260" s="3044"/>
      <c r="H260" s="3044"/>
      <c r="I260" s="3044"/>
      <c r="J260" s="3045"/>
      <c r="K260" s="3048"/>
      <c r="L260" s="3049"/>
      <c r="M260" s="3023" t="s">
        <v>28</v>
      </c>
      <c r="N260" s="3039"/>
      <c r="O260" s="3040"/>
      <c r="P260" s="3047"/>
      <c r="Q260" s="3047"/>
      <c r="R260" s="3041"/>
      <c r="S260" s="3041"/>
      <c r="T260" s="3041"/>
      <c r="U260" s="3044"/>
      <c r="V260" s="3045"/>
      <c r="W260" s="3048"/>
      <c r="X260" s="3049"/>
      <c r="Y260" s="3023" t="s">
        <v>28</v>
      </c>
      <c r="Z260" s="3039"/>
      <c r="AA260" s="3040"/>
      <c r="AB260" s="3047"/>
      <c r="AC260" s="3047"/>
      <c r="AD260" s="3041"/>
      <c r="AE260" s="3044"/>
      <c r="AF260" s="3044"/>
      <c r="AG260" s="3044"/>
      <c r="AH260" s="3045"/>
      <c r="AI260" s="3048"/>
      <c r="AJ260" s="3049"/>
      <c r="AK260" s="3023" t="s">
        <v>28</v>
      </c>
      <c r="AL260" s="641"/>
      <c r="AM260" s="641"/>
      <c r="AN260" s="641"/>
      <c r="AO260" s="641"/>
      <c r="AP260" s="3024"/>
      <c r="AQ260" s="216">
        <v>1</v>
      </c>
      <c r="AR260" s="212"/>
      <c r="AS260" s="212"/>
    </row>
    <row r="261" spans="2:45" s="135" customFormat="1" ht="21" customHeight="1">
      <c r="B261" s="3039"/>
      <c r="C261" s="3040"/>
      <c r="D261" s="3041"/>
      <c r="E261" s="3042"/>
      <c r="F261" s="3043"/>
      <c r="G261" s="3044"/>
      <c r="H261" s="3044"/>
      <c r="I261" s="3044"/>
      <c r="J261" s="3045"/>
      <c r="K261" s="3048"/>
      <c r="L261" s="3046"/>
      <c r="M261" s="3023" t="s">
        <v>28</v>
      </c>
      <c r="N261" s="3039"/>
      <c r="O261" s="3040"/>
      <c r="P261" s="3041"/>
      <c r="Q261" s="3042"/>
      <c r="R261" s="3043"/>
      <c r="S261" s="3043"/>
      <c r="T261" s="3043"/>
      <c r="U261" s="3044"/>
      <c r="V261" s="3045"/>
      <c r="W261" s="3048"/>
      <c r="X261" s="3046"/>
      <c r="Y261" s="3023" t="s">
        <v>28</v>
      </c>
      <c r="Z261" s="3039"/>
      <c r="AA261" s="3040"/>
      <c r="AB261" s="3041"/>
      <c r="AC261" s="3042"/>
      <c r="AD261" s="3043"/>
      <c r="AE261" s="3044"/>
      <c r="AF261" s="3044"/>
      <c r="AG261" s="3044"/>
      <c r="AH261" s="3045"/>
      <c r="AI261" s="3048"/>
      <c r="AJ261" s="3046"/>
      <c r="AK261" s="3023" t="s">
        <v>28</v>
      </c>
      <c r="AL261" s="641"/>
      <c r="AM261" s="641"/>
      <c r="AN261" s="641"/>
      <c r="AO261" s="641"/>
      <c r="AP261" s="3024"/>
      <c r="AQ261" s="216">
        <v>1</v>
      </c>
      <c r="AR261" s="212"/>
      <c r="AS261" s="212"/>
    </row>
    <row r="262" spans="2:45" s="135" customFormat="1" ht="21" customHeight="1">
      <c r="B262" s="3039"/>
      <c r="C262" s="3040"/>
      <c r="D262" s="3047"/>
      <c r="E262" s="3047"/>
      <c r="F262" s="3041"/>
      <c r="G262" s="3044"/>
      <c r="H262" s="3044"/>
      <c r="I262" s="3044"/>
      <c r="J262" s="3045"/>
      <c r="K262" s="3048"/>
      <c r="L262" s="3049"/>
      <c r="M262" s="3023" t="s">
        <v>28</v>
      </c>
      <c r="N262" s="3039"/>
      <c r="O262" s="3040"/>
      <c r="P262" s="3047"/>
      <c r="Q262" s="3047"/>
      <c r="R262" s="3041"/>
      <c r="S262" s="3041"/>
      <c r="T262" s="3041"/>
      <c r="U262" s="3044"/>
      <c r="V262" s="3045"/>
      <c r="W262" s="3048"/>
      <c r="X262" s="3049"/>
      <c r="Y262" s="3023" t="s">
        <v>28</v>
      </c>
      <c r="Z262" s="3039"/>
      <c r="AA262" s="3040"/>
      <c r="AB262" s="3047"/>
      <c r="AC262" s="3047"/>
      <c r="AD262" s="3041"/>
      <c r="AE262" s="3044"/>
      <c r="AF262" s="3044"/>
      <c r="AG262" s="3044"/>
      <c r="AH262" s="3045"/>
      <c r="AI262" s="3048"/>
      <c r="AJ262" s="3049"/>
      <c r="AK262" s="3023" t="s">
        <v>28</v>
      </c>
      <c r="AL262" s="641"/>
      <c r="AM262" s="641"/>
      <c r="AN262" s="641"/>
      <c r="AO262" s="641"/>
      <c r="AP262" s="3024"/>
      <c r="AQ262" s="216">
        <v>1</v>
      </c>
      <c r="AR262" s="212"/>
      <c r="AS262" s="212"/>
    </row>
    <row r="263" spans="2:45" s="135" customFormat="1" ht="21" customHeight="1">
      <c r="B263" s="3039"/>
      <c r="C263" s="3040"/>
      <c r="D263" s="3041"/>
      <c r="E263" s="3042"/>
      <c r="F263" s="3043"/>
      <c r="G263" s="3044"/>
      <c r="H263" s="3044"/>
      <c r="I263" s="3044"/>
      <c r="J263" s="3045"/>
      <c r="K263" s="3048"/>
      <c r="L263" s="3046"/>
      <c r="M263" s="3023" t="s">
        <v>28</v>
      </c>
      <c r="N263" s="3039"/>
      <c r="O263" s="3040"/>
      <c r="P263" s="3041"/>
      <c r="Q263" s="3042"/>
      <c r="R263" s="3043"/>
      <c r="S263" s="3043"/>
      <c r="T263" s="3043"/>
      <c r="U263" s="3044"/>
      <c r="V263" s="3045"/>
      <c r="W263" s="3048"/>
      <c r="X263" s="3046"/>
      <c r="Y263" s="3023" t="s">
        <v>28</v>
      </c>
      <c r="Z263" s="3039"/>
      <c r="AA263" s="3040"/>
      <c r="AB263" s="3041"/>
      <c r="AC263" s="3042"/>
      <c r="AD263" s="3043"/>
      <c r="AE263" s="3044"/>
      <c r="AF263" s="3044"/>
      <c r="AG263" s="3044"/>
      <c r="AH263" s="3045"/>
      <c r="AI263" s="3048"/>
      <c r="AJ263" s="3046"/>
      <c r="AK263" s="3023" t="s">
        <v>28</v>
      </c>
      <c r="AL263" s="641"/>
      <c r="AM263" s="641"/>
      <c r="AN263" s="641"/>
      <c r="AO263" s="641"/>
      <c r="AP263" s="3024"/>
      <c r="AQ263" s="216">
        <v>1</v>
      </c>
      <c r="AR263" s="212"/>
      <c r="AS263" s="212"/>
    </row>
    <row r="264" spans="2:45" s="135" customFormat="1" ht="21" customHeight="1">
      <c r="B264" s="3039"/>
      <c r="C264" s="3040"/>
      <c r="D264" s="3047"/>
      <c r="E264" s="3047"/>
      <c r="F264" s="3041"/>
      <c r="G264" s="3044"/>
      <c r="H264" s="3044"/>
      <c r="I264" s="3044"/>
      <c r="J264" s="3045"/>
      <c r="K264" s="3048"/>
      <c r="L264" s="3049"/>
      <c r="M264" s="3023" t="s">
        <v>28</v>
      </c>
      <c r="N264" s="3039"/>
      <c r="O264" s="3040"/>
      <c r="P264" s="3047"/>
      <c r="Q264" s="3047"/>
      <c r="R264" s="3041"/>
      <c r="S264" s="3041"/>
      <c r="T264" s="3041"/>
      <c r="U264" s="3044"/>
      <c r="V264" s="3045"/>
      <c r="W264" s="3048"/>
      <c r="X264" s="3049"/>
      <c r="Y264" s="3023" t="s">
        <v>28</v>
      </c>
      <c r="Z264" s="3039"/>
      <c r="AA264" s="3040"/>
      <c r="AB264" s="3047"/>
      <c r="AC264" s="3047"/>
      <c r="AD264" s="3041"/>
      <c r="AE264" s="3044"/>
      <c r="AF264" s="3044"/>
      <c r="AG264" s="3044"/>
      <c r="AH264" s="3045"/>
      <c r="AI264" s="3048"/>
      <c r="AJ264" s="3049"/>
      <c r="AK264" s="3023" t="s">
        <v>28</v>
      </c>
      <c r="AL264" s="641"/>
      <c r="AM264" s="641"/>
      <c r="AN264" s="641"/>
      <c r="AO264" s="641"/>
      <c r="AP264" s="3024"/>
      <c r="AQ264" s="216">
        <v>1</v>
      </c>
      <c r="AR264" s="212"/>
      <c r="AS264" s="212"/>
    </row>
    <row r="265" spans="2:45" s="135" customFormat="1" ht="21" customHeight="1">
      <c r="B265" s="3039"/>
      <c r="C265" s="3040"/>
      <c r="D265" s="3041"/>
      <c r="E265" s="3042"/>
      <c r="F265" s="3043"/>
      <c r="G265" s="3044"/>
      <c r="H265" s="3044"/>
      <c r="I265" s="3044"/>
      <c r="J265" s="3045"/>
      <c r="K265" s="3048"/>
      <c r="L265" s="3046"/>
      <c r="M265" s="3023" t="s">
        <v>28</v>
      </c>
      <c r="N265" s="3039"/>
      <c r="O265" s="3040"/>
      <c r="P265" s="3041"/>
      <c r="Q265" s="3042"/>
      <c r="R265" s="3043"/>
      <c r="S265" s="3043"/>
      <c r="T265" s="3043"/>
      <c r="U265" s="3044"/>
      <c r="V265" s="3045"/>
      <c r="W265" s="3048"/>
      <c r="X265" s="3046"/>
      <c r="Y265" s="3023" t="s">
        <v>28</v>
      </c>
      <c r="Z265" s="3039"/>
      <c r="AA265" s="3040"/>
      <c r="AB265" s="3041"/>
      <c r="AC265" s="3042"/>
      <c r="AD265" s="3043"/>
      <c r="AE265" s="3044"/>
      <c r="AF265" s="3044"/>
      <c r="AG265" s="3044"/>
      <c r="AH265" s="3045"/>
      <c r="AI265" s="3048"/>
      <c r="AJ265" s="3046"/>
      <c r="AK265" s="3023" t="s">
        <v>28</v>
      </c>
      <c r="AL265" s="641"/>
      <c r="AM265" s="641"/>
      <c r="AN265" s="641"/>
      <c r="AO265" s="641"/>
      <c r="AP265" s="3024"/>
      <c r="AQ265" s="216">
        <v>1</v>
      </c>
      <c r="AR265" s="212"/>
      <c r="AS265" s="212"/>
    </row>
    <row r="266" spans="2:45" s="135" customFormat="1" ht="21" customHeight="1">
      <c r="B266" s="3039"/>
      <c r="C266" s="3040"/>
      <c r="D266" s="3047"/>
      <c r="E266" s="3047"/>
      <c r="F266" s="3041"/>
      <c r="G266" s="3044"/>
      <c r="H266" s="3044"/>
      <c r="I266" s="3044"/>
      <c r="J266" s="3045"/>
      <c r="K266" s="3048"/>
      <c r="L266" s="3049"/>
      <c r="M266" s="3023" t="s">
        <v>28</v>
      </c>
      <c r="N266" s="3039"/>
      <c r="O266" s="3040"/>
      <c r="P266" s="3047"/>
      <c r="Q266" s="3047"/>
      <c r="R266" s="3041"/>
      <c r="S266" s="3041"/>
      <c r="T266" s="3041"/>
      <c r="U266" s="3044"/>
      <c r="V266" s="3045"/>
      <c r="W266" s="3048"/>
      <c r="X266" s="3049"/>
      <c r="Y266" s="3023" t="s">
        <v>28</v>
      </c>
      <c r="Z266" s="3039"/>
      <c r="AA266" s="3040"/>
      <c r="AB266" s="3047"/>
      <c r="AC266" s="3047"/>
      <c r="AD266" s="3041"/>
      <c r="AE266" s="3044"/>
      <c r="AF266" s="3044"/>
      <c r="AG266" s="3044"/>
      <c r="AH266" s="3045"/>
      <c r="AI266" s="3048"/>
      <c r="AJ266" s="3049"/>
      <c r="AK266" s="3023" t="s">
        <v>28</v>
      </c>
      <c r="AL266" s="641"/>
      <c r="AM266" s="641"/>
      <c r="AN266" s="641"/>
      <c r="AO266" s="641"/>
      <c r="AP266" s="3024"/>
      <c r="AQ266" s="216">
        <v>1</v>
      </c>
      <c r="AR266" s="212"/>
      <c r="AS266" s="212"/>
    </row>
    <row r="267" spans="2:45" s="135" customFormat="1" ht="21" customHeight="1">
      <c r="B267" s="3039"/>
      <c r="C267" s="3040"/>
      <c r="D267" s="3041"/>
      <c r="E267" s="3042"/>
      <c r="F267" s="3043"/>
      <c r="G267" s="3044"/>
      <c r="H267" s="3044"/>
      <c r="I267" s="3044"/>
      <c r="J267" s="3045"/>
      <c r="K267" s="3048"/>
      <c r="L267" s="3046"/>
      <c r="M267" s="3023" t="s">
        <v>28</v>
      </c>
      <c r="N267" s="3039"/>
      <c r="O267" s="3040"/>
      <c r="P267" s="3041"/>
      <c r="Q267" s="3042"/>
      <c r="R267" s="3043"/>
      <c r="S267" s="3043"/>
      <c r="T267" s="3043"/>
      <c r="U267" s="3044"/>
      <c r="V267" s="3045"/>
      <c r="W267" s="3048"/>
      <c r="X267" s="3046"/>
      <c r="Y267" s="3023" t="s">
        <v>28</v>
      </c>
      <c r="Z267" s="3039"/>
      <c r="AA267" s="3040"/>
      <c r="AB267" s="3041"/>
      <c r="AC267" s="3042"/>
      <c r="AD267" s="3043"/>
      <c r="AE267" s="3044"/>
      <c r="AF267" s="3044"/>
      <c r="AG267" s="3044"/>
      <c r="AH267" s="3045"/>
      <c r="AI267" s="3048"/>
      <c r="AJ267" s="3046"/>
      <c r="AK267" s="3023" t="s">
        <v>28</v>
      </c>
      <c r="AL267" s="641"/>
      <c r="AM267" s="641"/>
      <c r="AN267" s="641"/>
      <c r="AO267" s="641"/>
      <c r="AP267" s="3024"/>
      <c r="AQ267" s="216">
        <v>1</v>
      </c>
      <c r="AR267" s="212"/>
      <c r="AS267" s="212"/>
    </row>
    <row r="268" spans="2:45" s="135" customFormat="1" ht="21" customHeight="1">
      <c r="B268" s="3039"/>
      <c r="C268" s="3040"/>
      <c r="D268" s="3047"/>
      <c r="E268" s="3047"/>
      <c r="F268" s="3041"/>
      <c r="G268" s="3044"/>
      <c r="H268" s="3044"/>
      <c r="I268" s="3044"/>
      <c r="J268" s="3045"/>
      <c r="K268" s="3048"/>
      <c r="L268" s="3049"/>
      <c r="M268" s="3023" t="s">
        <v>28</v>
      </c>
      <c r="N268" s="3039"/>
      <c r="O268" s="3040"/>
      <c r="P268" s="3047"/>
      <c r="Q268" s="3047"/>
      <c r="R268" s="3041"/>
      <c r="S268" s="3041"/>
      <c r="T268" s="3041"/>
      <c r="U268" s="3044"/>
      <c r="V268" s="3045"/>
      <c r="W268" s="3048"/>
      <c r="X268" s="3049"/>
      <c r="Y268" s="3023" t="s">
        <v>28</v>
      </c>
      <c r="Z268" s="3039"/>
      <c r="AA268" s="3040"/>
      <c r="AB268" s="3047"/>
      <c r="AC268" s="3047"/>
      <c r="AD268" s="3041"/>
      <c r="AE268" s="3044"/>
      <c r="AF268" s="3044"/>
      <c r="AG268" s="3044"/>
      <c r="AH268" s="3045"/>
      <c r="AI268" s="3048"/>
      <c r="AJ268" s="3049"/>
      <c r="AK268" s="3023" t="s">
        <v>28</v>
      </c>
      <c r="AL268" s="641"/>
      <c r="AM268" s="641"/>
      <c r="AN268" s="641"/>
      <c r="AO268" s="641"/>
      <c r="AP268" s="3024"/>
      <c r="AQ268" s="216">
        <v>1</v>
      </c>
      <c r="AR268" s="212"/>
      <c r="AS268" s="212"/>
    </row>
    <row r="269" spans="2:45" s="135" customFormat="1" ht="21" customHeight="1">
      <c r="B269" s="3039"/>
      <c r="C269" s="3040"/>
      <c r="D269" s="3041"/>
      <c r="E269" s="3042"/>
      <c r="F269" s="3043"/>
      <c r="G269" s="3044"/>
      <c r="H269" s="3044"/>
      <c r="I269" s="3044"/>
      <c r="J269" s="3045"/>
      <c r="K269" s="3048"/>
      <c r="L269" s="3046"/>
      <c r="M269" s="3023" t="s">
        <v>28</v>
      </c>
      <c r="N269" s="3039"/>
      <c r="O269" s="3040"/>
      <c r="P269" s="3041"/>
      <c r="Q269" s="3042"/>
      <c r="R269" s="3043"/>
      <c r="S269" s="3043"/>
      <c r="T269" s="3043"/>
      <c r="U269" s="3044"/>
      <c r="V269" s="3045"/>
      <c r="W269" s="3048"/>
      <c r="X269" s="3046"/>
      <c r="Y269" s="3023" t="s">
        <v>28</v>
      </c>
      <c r="Z269" s="3039"/>
      <c r="AA269" s="3040"/>
      <c r="AB269" s="3041"/>
      <c r="AC269" s="3042"/>
      <c r="AD269" s="3043"/>
      <c r="AE269" s="3044"/>
      <c r="AF269" s="3044"/>
      <c r="AG269" s="3044"/>
      <c r="AH269" s="3045"/>
      <c r="AI269" s="3048"/>
      <c r="AJ269" s="3046"/>
      <c r="AK269" s="3023" t="s">
        <v>28</v>
      </c>
      <c r="AL269" s="641"/>
      <c r="AM269" s="641"/>
      <c r="AN269" s="641"/>
      <c r="AO269" s="641"/>
      <c r="AP269" s="3024"/>
      <c r="AQ269" s="216">
        <v>1</v>
      </c>
      <c r="AR269" s="212"/>
      <c r="AS269" s="212"/>
    </row>
    <row r="270" spans="2:45" s="135" customFormat="1" ht="21" customHeight="1">
      <c r="B270" s="3039"/>
      <c r="C270" s="3040"/>
      <c r="D270" s="3047"/>
      <c r="E270" s="3047"/>
      <c r="F270" s="3041"/>
      <c r="G270" s="3044"/>
      <c r="H270" s="3044"/>
      <c r="I270" s="3044"/>
      <c r="J270" s="3045"/>
      <c r="K270" s="3048"/>
      <c r="L270" s="3049"/>
      <c r="M270" s="3023" t="s">
        <v>28</v>
      </c>
      <c r="N270" s="3039"/>
      <c r="O270" s="3040"/>
      <c r="P270" s="3047"/>
      <c r="Q270" s="3047"/>
      <c r="R270" s="3041"/>
      <c r="S270" s="3041"/>
      <c r="T270" s="3041"/>
      <c r="U270" s="3044"/>
      <c r="V270" s="3045"/>
      <c r="W270" s="3048"/>
      <c r="X270" s="3049"/>
      <c r="Y270" s="3023" t="s">
        <v>28</v>
      </c>
      <c r="Z270" s="3039"/>
      <c r="AA270" s="3040"/>
      <c r="AB270" s="3047"/>
      <c r="AC270" s="3047"/>
      <c r="AD270" s="3041"/>
      <c r="AE270" s="3044"/>
      <c r="AF270" s="3044"/>
      <c r="AG270" s="3044"/>
      <c r="AH270" s="3045"/>
      <c r="AI270" s="3048"/>
      <c r="AJ270" s="3049"/>
      <c r="AK270" s="3023" t="s">
        <v>28</v>
      </c>
      <c r="AL270" s="641"/>
      <c r="AM270" s="641"/>
      <c r="AN270" s="641"/>
      <c r="AO270" s="641"/>
      <c r="AP270" s="3024"/>
      <c r="AQ270" s="216">
        <v>1</v>
      </c>
      <c r="AR270" s="212"/>
      <c r="AS270" s="212"/>
    </row>
    <row r="271" spans="2:45" s="135" customFormat="1" ht="21" customHeight="1">
      <c r="B271" s="3039"/>
      <c r="C271" s="3040"/>
      <c r="D271" s="3041"/>
      <c r="E271" s="3042"/>
      <c r="F271" s="3043"/>
      <c r="G271" s="3044"/>
      <c r="H271" s="3044"/>
      <c r="I271" s="3044"/>
      <c r="J271" s="3045"/>
      <c r="K271" s="3048"/>
      <c r="L271" s="3046"/>
      <c r="M271" s="3023" t="s">
        <v>28</v>
      </c>
      <c r="N271" s="3039"/>
      <c r="O271" s="3040"/>
      <c r="P271" s="3041"/>
      <c r="Q271" s="3042"/>
      <c r="R271" s="3043"/>
      <c r="S271" s="3043"/>
      <c r="T271" s="3043"/>
      <c r="U271" s="3044"/>
      <c r="V271" s="3045"/>
      <c r="W271" s="3048"/>
      <c r="X271" s="3046"/>
      <c r="Y271" s="3023" t="s">
        <v>28</v>
      </c>
      <c r="Z271" s="3039"/>
      <c r="AA271" s="3040"/>
      <c r="AB271" s="3041"/>
      <c r="AC271" s="3042"/>
      <c r="AD271" s="3043"/>
      <c r="AE271" s="3044"/>
      <c r="AF271" s="3044"/>
      <c r="AG271" s="3044"/>
      <c r="AH271" s="3045"/>
      <c r="AI271" s="3048"/>
      <c r="AJ271" s="3046"/>
      <c r="AK271" s="3023" t="s">
        <v>28</v>
      </c>
      <c r="AL271" s="641"/>
      <c r="AM271" s="641"/>
      <c r="AN271" s="641"/>
      <c r="AO271" s="641"/>
      <c r="AP271" s="3024"/>
      <c r="AQ271" s="216">
        <v>1</v>
      </c>
      <c r="AR271" s="212"/>
      <c r="AS271" s="212"/>
    </row>
    <row r="272" spans="2:45" s="135" customFormat="1" ht="21" customHeight="1">
      <c r="B272" s="3039"/>
      <c r="C272" s="3040"/>
      <c r="D272" s="3047"/>
      <c r="E272" s="3047"/>
      <c r="F272" s="3041"/>
      <c r="G272" s="3044"/>
      <c r="H272" s="3044"/>
      <c r="I272" s="3044"/>
      <c r="J272" s="3045"/>
      <c r="K272" s="3048"/>
      <c r="L272" s="3049"/>
      <c r="M272" s="3023" t="s">
        <v>28</v>
      </c>
      <c r="N272" s="3039"/>
      <c r="O272" s="3040"/>
      <c r="P272" s="3047"/>
      <c r="Q272" s="3047"/>
      <c r="R272" s="3041"/>
      <c r="S272" s="3041"/>
      <c r="T272" s="3041"/>
      <c r="U272" s="3044"/>
      <c r="V272" s="3045"/>
      <c r="W272" s="3048"/>
      <c r="X272" s="3049"/>
      <c r="Y272" s="3023" t="s">
        <v>28</v>
      </c>
      <c r="Z272" s="3039"/>
      <c r="AA272" s="3040"/>
      <c r="AB272" s="3047"/>
      <c r="AC272" s="3047"/>
      <c r="AD272" s="3041"/>
      <c r="AE272" s="3044"/>
      <c r="AF272" s="3044"/>
      <c r="AG272" s="3044"/>
      <c r="AH272" s="3045"/>
      <c r="AI272" s="3048"/>
      <c r="AJ272" s="3049"/>
      <c r="AK272" s="3023" t="s">
        <v>28</v>
      </c>
      <c r="AL272" s="641"/>
      <c r="AM272" s="641"/>
      <c r="AN272" s="641"/>
      <c r="AO272" s="641"/>
      <c r="AP272" s="3024"/>
      <c r="AQ272" s="216">
        <v>1</v>
      </c>
      <c r="AR272" s="212"/>
      <c r="AS272" s="212"/>
    </row>
    <row r="273" spans="2:45" s="135" customFormat="1" ht="21" customHeight="1">
      <c r="B273" s="3039"/>
      <c r="C273" s="3040"/>
      <c r="D273" s="3041"/>
      <c r="E273" s="3042"/>
      <c r="F273" s="3043"/>
      <c r="G273" s="3044"/>
      <c r="H273" s="3044"/>
      <c r="I273" s="3044"/>
      <c r="J273" s="3045"/>
      <c r="K273" s="3048"/>
      <c r="L273" s="3046"/>
      <c r="M273" s="3023" t="s">
        <v>28</v>
      </c>
      <c r="N273" s="3039"/>
      <c r="O273" s="3040"/>
      <c r="P273" s="3041"/>
      <c r="Q273" s="3042"/>
      <c r="R273" s="3043"/>
      <c r="S273" s="3043"/>
      <c r="T273" s="3043"/>
      <c r="U273" s="3044"/>
      <c r="V273" s="3045"/>
      <c r="W273" s="3048"/>
      <c r="X273" s="3046"/>
      <c r="Y273" s="3023" t="s">
        <v>28</v>
      </c>
      <c r="Z273" s="3039"/>
      <c r="AA273" s="3040"/>
      <c r="AB273" s="3041"/>
      <c r="AC273" s="3042"/>
      <c r="AD273" s="3043"/>
      <c r="AE273" s="3044"/>
      <c r="AF273" s="3044"/>
      <c r="AG273" s="3044"/>
      <c r="AH273" s="3045"/>
      <c r="AI273" s="3048"/>
      <c r="AJ273" s="3046"/>
      <c r="AK273" s="3023" t="s">
        <v>28</v>
      </c>
      <c r="AL273" s="641"/>
      <c r="AM273" s="641"/>
      <c r="AN273" s="641"/>
      <c r="AO273" s="641"/>
      <c r="AP273" s="3024"/>
      <c r="AQ273" s="216">
        <v>1</v>
      </c>
      <c r="AR273" s="212"/>
      <c r="AS273" s="212"/>
    </row>
    <row r="274" spans="2:45" s="135" customFormat="1" ht="21" customHeight="1">
      <c r="B274" s="3039"/>
      <c r="C274" s="3040"/>
      <c r="D274" s="3047"/>
      <c r="E274" s="3047"/>
      <c r="F274" s="3041"/>
      <c r="G274" s="3044"/>
      <c r="H274" s="3044"/>
      <c r="I274" s="3044"/>
      <c r="J274" s="3045"/>
      <c r="K274" s="3048"/>
      <c r="L274" s="3049"/>
      <c r="M274" s="3023" t="s">
        <v>28</v>
      </c>
      <c r="N274" s="3039"/>
      <c r="O274" s="3040"/>
      <c r="P274" s="3047"/>
      <c r="Q274" s="3047"/>
      <c r="R274" s="3041"/>
      <c r="S274" s="3041"/>
      <c r="T274" s="3041"/>
      <c r="U274" s="3044"/>
      <c r="V274" s="3045"/>
      <c r="W274" s="3048"/>
      <c r="X274" s="3049"/>
      <c r="Y274" s="3023" t="s">
        <v>28</v>
      </c>
      <c r="Z274" s="3039"/>
      <c r="AA274" s="3040"/>
      <c r="AB274" s="3047"/>
      <c r="AC274" s="3047"/>
      <c r="AD274" s="3041"/>
      <c r="AE274" s="3044"/>
      <c r="AF274" s="3044"/>
      <c r="AG274" s="3044"/>
      <c r="AH274" s="3045"/>
      <c r="AI274" s="3048"/>
      <c r="AJ274" s="3049"/>
      <c r="AK274" s="3023" t="s">
        <v>28</v>
      </c>
      <c r="AL274" s="641"/>
      <c r="AM274" s="641"/>
      <c r="AN274" s="641"/>
      <c r="AO274" s="641"/>
      <c r="AP274" s="3024"/>
      <c r="AQ274" s="216">
        <v>1</v>
      </c>
      <c r="AR274" s="212"/>
      <c r="AS274" s="212"/>
    </row>
    <row r="275" spans="2:45" s="135" customFormat="1" ht="21" customHeight="1">
      <c r="B275" s="3039"/>
      <c r="C275" s="3040"/>
      <c r="D275" s="3041"/>
      <c r="E275" s="3042"/>
      <c r="F275" s="3043"/>
      <c r="G275" s="3044"/>
      <c r="H275" s="3044"/>
      <c r="I275" s="3044"/>
      <c r="J275" s="3045"/>
      <c r="K275" s="3048"/>
      <c r="L275" s="3046"/>
      <c r="M275" s="3023" t="s">
        <v>28</v>
      </c>
      <c r="N275" s="3039"/>
      <c r="O275" s="3040"/>
      <c r="P275" s="3041"/>
      <c r="Q275" s="3042"/>
      <c r="R275" s="3043"/>
      <c r="S275" s="3043"/>
      <c r="T275" s="3043"/>
      <c r="U275" s="3044"/>
      <c r="V275" s="3045"/>
      <c r="W275" s="3048"/>
      <c r="X275" s="3046"/>
      <c r="Y275" s="3023" t="s">
        <v>28</v>
      </c>
      <c r="Z275" s="3039"/>
      <c r="AA275" s="3040"/>
      <c r="AB275" s="3041"/>
      <c r="AC275" s="3042"/>
      <c r="AD275" s="3043"/>
      <c r="AE275" s="3044"/>
      <c r="AF275" s="3044"/>
      <c r="AG275" s="3044"/>
      <c r="AH275" s="3045"/>
      <c r="AI275" s="3048"/>
      <c r="AJ275" s="3046"/>
      <c r="AK275" s="3023" t="s">
        <v>28</v>
      </c>
      <c r="AL275" s="641"/>
      <c r="AM275" s="641"/>
      <c r="AN275" s="641"/>
      <c r="AO275" s="641"/>
      <c r="AP275" s="3024"/>
      <c r="AQ275" s="216">
        <v>1</v>
      </c>
      <c r="AR275" s="212"/>
      <c r="AS275" s="212"/>
    </row>
    <row r="276" spans="2:45" s="135" customFormat="1" ht="21" customHeight="1">
      <c r="B276" s="3039"/>
      <c r="C276" s="3040"/>
      <c r="D276" s="3047"/>
      <c r="E276" s="3047"/>
      <c r="F276" s="3041"/>
      <c r="G276" s="3044"/>
      <c r="H276" s="3044"/>
      <c r="I276" s="3044"/>
      <c r="J276" s="3045"/>
      <c r="K276" s="3048"/>
      <c r="L276" s="3049"/>
      <c r="M276" s="3023" t="s">
        <v>28</v>
      </c>
      <c r="N276" s="3039"/>
      <c r="O276" s="3040"/>
      <c r="P276" s="3047"/>
      <c r="Q276" s="3047"/>
      <c r="R276" s="3041"/>
      <c r="S276" s="3041"/>
      <c r="T276" s="3041"/>
      <c r="U276" s="3044"/>
      <c r="V276" s="3045"/>
      <c r="W276" s="3048"/>
      <c r="X276" s="3049"/>
      <c r="Y276" s="3023" t="s">
        <v>28</v>
      </c>
      <c r="Z276" s="3039"/>
      <c r="AA276" s="3040"/>
      <c r="AB276" s="3047"/>
      <c r="AC276" s="3047"/>
      <c r="AD276" s="3041"/>
      <c r="AE276" s="3044"/>
      <c r="AF276" s="3044"/>
      <c r="AG276" s="3044"/>
      <c r="AH276" s="3045"/>
      <c r="AI276" s="3048"/>
      <c r="AJ276" s="3049"/>
      <c r="AK276" s="3023" t="s">
        <v>28</v>
      </c>
      <c r="AL276" s="641"/>
      <c r="AM276" s="641"/>
      <c r="AN276" s="641"/>
      <c r="AO276" s="641"/>
      <c r="AP276" s="3024"/>
      <c r="AQ276" s="216">
        <v>1</v>
      </c>
      <c r="AR276" s="212"/>
      <c r="AS276" s="212"/>
    </row>
    <row r="277" spans="2:45" s="135" customFormat="1" ht="21" customHeight="1">
      <c r="B277" s="3039"/>
      <c r="C277" s="3040"/>
      <c r="D277" s="3041"/>
      <c r="E277" s="3042"/>
      <c r="F277" s="3043"/>
      <c r="G277" s="3044"/>
      <c r="H277" s="3044"/>
      <c r="I277" s="3044"/>
      <c r="J277" s="3045"/>
      <c r="K277" s="3048"/>
      <c r="L277" s="3046"/>
      <c r="M277" s="3023" t="s">
        <v>28</v>
      </c>
      <c r="N277" s="3039"/>
      <c r="O277" s="3040"/>
      <c r="P277" s="3041"/>
      <c r="Q277" s="3042"/>
      <c r="R277" s="3043"/>
      <c r="S277" s="3043"/>
      <c r="T277" s="3043"/>
      <c r="U277" s="3044"/>
      <c r="V277" s="3045"/>
      <c r="W277" s="3048"/>
      <c r="X277" s="3046"/>
      <c r="Y277" s="3023" t="s">
        <v>28</v>
      </c>
      <c r="Z277" s="3039"/>
      <c r="AA277" s="3040"/>
      <c r="AB277" s="3041"/>
      <c r="AC277" s="3042"/>
      <c r="AD277" s="3043"/>
      <c r="AE277" s="3044"/>
      <c r="AF277" s="3044"/>
      <c r="AG277" s="3044"/>
      <c r="AH277" s="3045"/>
      <c r="AI277" s="3048"/>
      <c r="AJ277" s="3046"/>
      <c r="AK277" s="3023" t="s">
        <v>28</v>
      </c>
      <c r="AL277" s="641"/>
      <c r="AM277" s="641"/>
      <c r="AN277" s="641"/>
      <c r="AO277" s="641"/>
      <c r="AP277" s="3024"/>
      <c r="AQ277" s="216">
        <v>1</v>
      </c>
      <c r="AR277" s="212"/>
      <c r="AS277" s="212"/>
    </row>
    <row r="278" spans="2:45" s="135" customFormat="1" ht="21" customHeight="1">
      <c r="B278" s="3039"/>
      <c r="C278" s="3040"/>
      <c r="D278" s="3047"/>
      <c r="E278" s="3047"/>
      <c r="F278" s="3041"/>
      <c r="G278" s="3044"/>
      <c r="H278" s="3044"/>
      <c r="I278" s="3044"/>
      <c r="J278" s="3045"/>
      <c r="K278" s="3048"/>
      <c r="L278" s="3049"/>
      <c r="M278" s="3023" t="s">
        <v>28</v>
      </c>
      <c r="N278" s="3039"/>
      <c r="O278" s="3040"/>
      <c r="P278" s="3047"/>
      <c r="Q278" s="3047"/>
      <c r="R278" s="3041"/>
      <c r="S278" s="3041"/>
      <c r="T278" s="3041"/>
      <c r="U278" s="3044"/>
      <c r="V278" s="3045"/>
      <c r="W278" s="3048"/>
      <c r="X278" s="3049"/>
      <c r="Y278" s="3023" t="s">
        <v>28</v>
      </c>
      <c r="Z278" s="3039"/>
      <c r="AA278" s="3040"/>
      <c r="AB278" s="3047"/>
      <c r="AC278" s="3047"/>
      <c r="AD278" s="3041"/>
      <c r="AE278" s="3044"/>
      <c r="AF278" s="3044"/>
      <c r="AG278" s="3044"/>
      <c r="AH278" s="3045"/>
      <c r="AI278" s="3048"/>
      <c r="AJ278" s="3049"/>
      <c r="AK278" s="3023" t="s">
        <v>28</v>
      </c>
      <c r="AL278" s="641"/>
      <c r="AM278" s="641"/>
      <c r="AN278" s="641"/>
      <c r="AO278" s="641"/>
      <c r="AP278" s="3024"/>
      <c r="AQ278" s="216">
        <v>1</v>
      </c>
      <c r="AR278" s="212"/>
      <c r="AS278" s="212"/>
    </row>
    <row r="279" spans="2:45" s="135" customFormat="1" ht="21" customHeight="1">
      <c r="B279" s="3039"/>
      <c r="C279" s="3040"/>
      <c r="D279" s="3041"/>
      <c r="E279" s="3042"/>
      <c r="F279" s="3043"/>
      <c r="G279" s="3044"/>
      <c r="H279" s="3044"/>
      <c r="I279" s="3044"/>
      <c r="J279" s="3045"/>
      <c r="K279" s="3048"/>
      <c r="L279" s="3046"/>
      <c r="M279" s="3023" t="s">
        <v>28</v>
      </c>
      <c r="N279" s="3039"/>
      <c r="O279" s="3040"/>
      <c r="P279" s="3041"/>
      <c r="Q279" s="3042"/>
      <c r="R279" s="3043"/>
      <c r="S279" s="3043"/>
      <c r="T279" s="3043"/>
      <c r="U279" s="3044"/>
      <c r="V279" s="3045"/>
      <c r="W279" s="3048"/>
      <c r="X279" s="3046"/>
      <c r="Y279" s="3023" t="s">
        <v>28</v>
      </c>
      <c r="Z279" s="3039"/>
      <c r="AA279" s="3040"/>
      <c r="AB279" s="3041"/>
      <c r="AC279" s="3042"/>
      <c r="AD279" s="3043"/>
      <c r="AE279" s="3044"/>
      <c r="AF279" s="3044"/>
      <c r="AG279" s="3044"/>
      <c r="AH279" s="3045"/>
      <c r="AI279" s="3048"/>
      <c r="AJ279" s="3046"/>
      <c r="AK279" s="3023" t="s">
        <v>28</v>
      </c>
      <c r="AL279" s="641"/>
      <c r="AM279" s="641"/>
      <c r="AN279" s="641"/>
      <c r="AO279" s="641"/>
      <c r="AP279" s="3024"/>
      <c r="AQ279" s="216">
        <v>1</v>
      </c>
      <c r="AR279" s="212"/>
      <c r="AS279" s="212"/>
    </row>
    <row r="280" spans="2:45" s="135" customFormat="1" ht="21" customHeight="1">
      <c r="B280" s="3039"/>
      <c r="C280" s="3040"/>
      <c r="D280" s="3047"/>
      <c r="E280" s="3047"/>
      <c r="F280" s="3041"/>
      <c r="G280" s="3044"/>
      <c r="H280" s="3044"/>
      <c r="I280" s="3044"/>
      <c r="J280" s="3045"/>
      <c r="K280" s="3048"/>
      <c r="L280" s="3049"/>
      <c r="M280" s="3023" t="s">
        <v>28</v>
      </c>
      <c r="N280" s="3039"/>
      <c r="O280" s="3040"/>
      <c r="P280" s="3047"/>
      <c r="Q280" s="3047"/>
      <c r="R280" s="3041"/>
      <c r="S280" s="3041"/>
      <c r="T280" s="3041"/>
      <c r="U280" s="3044"/>
      <c r="V280" s="3045"/>
      <c r="W280" s="3048"/>
      <c r="X280" s="3049"/>
      <c r="Y280" s="3023" t="s">
        <v>28</v>
      </c>
      <c r="Z280" s="3039"/>
      <c r="AA280" s="3040"/>
      <c r="AB280" s="3047"/>
      <c r="AC280" s="3047"/>
      <c r="AD280" s="3041"/>
      <c r="AE280" s="3044"/>
      <c r="AF280" s="3044"/>
      <c r="AG280" s="3044"/>
      <c r="AH280" s="3045"/>
      <c r="AI280" s="3048"/>
      <c r="AJ280" s="3049"/>
      <c r="AK280" s="3023" t="s">
        <v>28</v>
      </c>
      <c r="AL280" s="641"/>
      <c r="AM280" s="641"/>
      <c r="AN280" s="641"/>
      <c r="AO280" s="641"/>
      <c r="AP280" s="3024"/>
      <c r="AQ280" s="216">
        <v>1</v>
      </c>
      <c r="AR280" s="212"/>
      <c r="AS280" s="212"/>
    </row>
    <row r="281" spans="2:45" s="135" customFormat="1" ht="21" customHeight="1">
      <c r="B281" s="3039"/>
      <c r="C281" s="3040"/>
      <c r="D281" s="3041"/>
      <c r="E281" s="3042"/>
      <c r="F281" s="3043"/>
      <c r="G281" s="3044"/>
      <c r="H281" s="3044"/>
      <c r="I281" s="3044"/>
      <c r="J281" s="3045"/>
      <c r="K281" s="3048"/>
      <c r="L281" s="3046"/>
      <c r="M281" s="3023" t="s">
        <v>28</v>
      </c>
      <c r="N281" s="3039"/>
      <c r="O281" s="3040"/>
      <c r="P281" s="3041"/>
      <c r="Q281" s="3042"/>
      <c r="R281" s="3043"/>
      <c r="S281" s="3043"/>
      <c r="T281" s="3043"/>
      <c r="U281" s="3044"/>
      <c r="V281" s="3045"/>
      <c r="W281" s="3048"/>
      <c r="X281" s="3046"/>
      <c r="Y281" s="3023" t="s">
        <v>28</v>
      </c>
      <c r="Z281" s="3039"/>
      <c r="AA281" s="3040"/>
      <c r="AB281" s="3041"/>
      <c r="AC281" s="3042"/>
      <c r="AD281" s="3043"/>
      <c r="AE281" s="3044"/>
      <c r="AF281" s="3044"/>
      <c r="AG281" s="3044"/>
      <c r="AH281" s="3045"/>
      <c r="AI281" s="3048"/>
      <c r="AJ281" s="3046"/>
      <c r="AK281" s="3023" t="s">
        <v>28</v>
      </c>
      <c r="AL281" s="641"/>
      <c r="AM281" s="641"/>
      <c r="AN281" s="641"/>
      <c r="AO281" s="641"/>
      <c r="AP281" s="3024"/>
      <c r="AQ281" s="216">
        <v>1</v>
      </c>
      <c r="AR281" s="212"/>
      <c r="AS281" s="212"/>
    </row>
    <row r="282" spans="2:45" s="135" customFormat="1" ht="21" customHeight="1">
      <c r="B282" s="3039"/>
      <c r="C282" s="3040"/>
      <c r="D282" s="3047"/>
      <c r="E282" s="3047"/>
      <c r="F282" s="3041"/>
      <c r="G282" s="3044"/>
      <c r="H282" s="3044"/>
      <c r="I282" s="3044"/>
      <c r="J282" s="3045"/>
      <c r="K282" s="3048"/>
      <c r="L282" s="3049"/>
      <c r="M282" s="3023" t="s">
        <v>28</v>
      </c>
      <c r="N282" s="3039"/>
      <c r="O282" s="3040"/>
      <c r="P282" s="3047"/>
      <c r="Q282" s="3047"/>
      <c r="R282" s="3041"/>
      <c r="S282" s="3041"/>
      <c r="T282" s="3041"/>
      <c r="U282" s="3044"/>
      <c r="V282" s="3045"/>
      <c r="W282" s="3048"/>
      <c r="X282" s="3049"/>
      <c r="Y282" s="3023" t="s">
        <v>28</v>
      </c>
      <c r="Z282" s="3039"/>
      <c r="AA282" s="3040"/>
      <c r="AB282" s="3047"/>
      <c r="AC282" s="3047"/>
      <c r="AD282" s="3041"/>
      <c r="AE282" s="3044"/>
      <c r="AF282" s="3044"/>
      <c r="AG282" s="3044"/>
      <c r="AH282" s="3045"/>
      <c r="AI282" s="3048"/>
      <c r="AJ282" s="3049"/>
      <c r="AK282" s="3023" t="s">
        <v>28</v>
      </c>
      <c r="AL282" s="641"/>
      <c r="AM282" s="641"/>
      <c r="AN282" s="641"/>
      <c r="AO282" s="641"/>
      <c r="AP282" s="3024"/>
      <c r="AQ282" s="216">
        <v>1</v>
      </c>
      <c r="AR282" s="212"/>
      <c r="AS282" s="212"/>
    </row>
    <row r="283" spans="2:45" s="135" customFormat="1" ht="21" customHeight="1">
      <c r="B283" s="3039"/>
      <c r="C283" s="3040"/>
      <c r="D283" s="3041"/>
      <c r="E283" s="3042"/>
      <c r="F283" s="3043"/>
      <c r="G283" s="3044"/>
      <c r="H283" s="3044"/>
      <c r="I283" s="3044"/>
      <c r="J283" s="3045"/>
      <c r="K283" s="3048"/>
      <c r="L283" s="3046"/>
      <c r="M283" s="3023" t="s">
        <v>28</v>
      </c>
      <c r="N283" s="3039"/>
      <c r="O283" s="3040"/>
      <c r="P283" s="3041"/>
      <c r="Q283" s="3042"/>
      <c r="R283" s="3043"/>
      <c r="S283" s="3043"/>
      <c r="T283" s="3043"/>
      <c r="U283" s="3044"/>
      <c r="V283" s="3045"/>
      <c r="W283" s="3048"/>
      <c r="X283" s="3046"/>
      <c r="Y283" s="3023" t="s">
        <v>28</v>
      </c>
      <c r="Z283" s="3039"/>
      <c r="AA283" s="3040"/>
      <c r="AB283" s="3041"/>
      <c r="AC283" s="3042"/>
      <c r="AD283" s="3043"/>
      <c r="AE283" s="3044"/>
      <c r="AF283" s="3044"/>
      <c r="AG283" s="3044"/>
      <c r="AH283" s="3045"/>
      <c r="AI283" s="3048"/>
      <c r="AJ283" s="3046"/>
      <c r="AK283" s="3023" t="s">
        <v>28</v>
      </c>
      <c r="AL283" s="641"/>
      <c r="AM283" s="641"/>
      <c r="AN283" s="641"/>
      <c r="AO283" s="641"/>
      <c r="AP283" s="3024"/>
      <c r="AQ283" s="216">
        <v>1</v>
      </c>
      <c r="AR283" s="212"/>
      <c r="AS283" s="212"/>
    </row>
    <row r="284" spans="2:45" s="135" customFormat="1" ht="21" customHeight="1">
      <c r="B284" s="3039"/>
      <c r="C284" s="3040"/>
      <c r="D284" s="3047"/>
      <c r="E284" s="3047"/>
      <c r="F284" s="3041"/>
      <c r="G284" s="3044"/>
      <c r="H284" s="3044"/>
      <c r="I284" s="3044"/>
      <c r="J284" s="3045"/>
      <c r="K284" s="3048"/>
      <c r="L284" s="3049"/>
      <c r="M284" s="3023" t="s">
        <v>28</v>
      </c>
      <c r="N284" s="3039"/>
      <c r="O284" s="3040"/>
      <c r="P284" s="3047"/>
      <c r="Q284" s="3047"/>
      <c r="R284" s="3041"/>
      <c r="S284" s="3041"/>
      <c r="T284" s="3041"/>
      <c r="U284" s="3044"/>
      <c r="V284" s="3045"/>
      <c r="W284" s="3048"/>
      <c r="X284" s="3049"/>
      <c r="Y284" s="3023" t="s">
        <v>28</v>
      </c>
      <c r="Z284" s="3039"/>
      <c r="AA284" s="3040"/>
      <c r="AB284" s="3047"/>
      <c r="AC284" s="3047"/>
      <c r="AD284" s="3041"/>
      <c r="AE284" s="3044"/>
      <c r="AF284" s="3044"/>
      <c r="AG284" s="3044"/>
      <c r="AH284" s="3045"/>
      <c r="AI284" s="3048"/>
      <c r="AJ284" s="3049"/>
      <c r="AK284" s="3023" t="s">
        <v>28</v>
      </c>
      <c r="AL284" s="641"/>
      <c r="AM284" s="641"/>
      <c r="AN284" s="641"/>
      <c r="AO284" s="641"/>
      <c r="AP284" s="3024"/>
      <c r="AQ284" s="216">
        <v>1</v>
      </c>
      <c r="AR284" s="212"/>
      <c r="AS284" s="212"/>
    </row>
    <row r="285" spans="2:45" s="135" customFormat="1" ht="21" customHeight="1">
      <c r="B285" s="3039"/>
      <c r="C285" s="3040"/>
      <c r="D285" s="3041"/>
      <c r="E285" s="3042"/>
      <c r="F285" s="3043"/>
      <c r="G285" s="3044"/>
      <c r="H285" s="3044"/>
      <c r="I285" s="3044"/>
      <c r="J285" s="3045"/>
      <c r="K285" s="3048"/>
      <c r="L285" s="3046"/>
      <c r="M285" s="3023" t="s">
        <v>28</v>
      </c>
      <c r="N285" s="3039"/>
      <c r="O285" s="3040"/>
      <c r="P285" s="3041"/>
      <c r="Q285" s="3042"/>
      <c r="R285" s="3043"/>
      <c r="S285" s="3043"/>
      <c r="T285" s="3043"/>
      <c r="U285" s="3044"/>
      <c r="V285" s="3045"/>
      <c r="W285" s="3048"/>
      <c r="X285" s="3046"/>
      <c r="Y285" s="3023" t="s">
        <v>28</v>
      </c>
      <c r="Z285" s="3039"/>
      <c r="AA285" s="3040"/>
      <c r="AB285" s="3041"/>
      <c r="AC285" s="3042"/>
      <c r="AD285" s="3043"/>
      <c r="AE285" s="3044"/>
      <c r="AF285" s="3044"/>
      <c r="AG285" s="3044"/>
      <c r="AH285" s="3045"/>
      <c r="AI285" s="3048"/>
      <c r="AJ285" s="3046"/>
      <c r="AK285" s="3023" t="s">
        <v>28</v>
      </c>
      <c r="AL285" s="641"/>
      <c r="AM285" s="641"/>
      <c r="AN285" s="641"/>
      <c r="AO285" s="641"/>
      <c r="AP285" s="3024"/>
      <c r="AQ285" s="216">
        <v>1</v>
      </c>
      <c r="AR285" s="212"/>
      <c r="AS285" s="212"/>
    </row>
    <row r="286" spans="2:45" s="135" customFormat="1" ht="21" customHeight="1">
      <c r="B286" s="3039"/>
      <c r="C286" s="3040"/>
      <c r="D286" s="3047"/>
      <c r="E286" s="3047"/>
      <c r="F286" s="3041"/>
      <c r="G286" s="3044"/>
      <c r="H286" s="3044"/>
      <c r="I286" s="3044"/>
      <c r="J286" s="3045"/>
      <c r="K286" s="3048"/>
      <c r="L286" s="3049"/>
      <c r="M286" s="3023" t="s">
        <v>28</v>
      </c>
      <c r="N286" s="3039"/>
      <c r="O286" s="3040"/>
      <c r="P286" s="3047"/>
      <c r="Q286" s="3047"/>
      <c r="R286" s="3041"/>
      <c r="S286" s="3041"/>
      <c r="T286" s="3041"/>
      <c r="U286" s="3044"/>
      <c r="V286" s="3045"/>
      <c r="W286" s="3048"/>
      <c r="X286" s="3049"/>
      <c r="Y286" s="3023" t="s">
        <v>28</v>
      </c>
      <c r="Z286" s="3039"/>
      <c r="AA286" s="3040"/>
      <c r="AB286" s="3047"/>
      <c r="AC286" s="3047"/>
      <c r="AD286" s="3041"/>
      <c r="AE286" s="3044"/>
      <c r="AF286" s="3044"/>
      <c r="AG286" s="3044"/>
      <c r="AH286" s="3045"/>
      <c r="AI286" s="3048"/>
      <c r="AJ286" s="3049"/>
      <c r="AK286" s="3023" t="s">
        <v>28</v>
      </c>
      <c r="AL286" s="641"/>
      <c r="AM286" s="641"/>
      <c r="AN286" s="641"/>
      <c r="AO286" s="641"/>
      <c r="AP286" s="3024"/>
      <c r="AQ286" s="216">
        <v>1</v>
      </c>
      <c r="AR286" s="212"/>
      <c r="AS286" s="212"/>
    </row>
    <row r="287" spans="2:45" s="135" customFormat="1" ht="21" customHeight="1">
      <c r="B287" s="3039"/>
      <c r="C287" s="3040"/>
      <c r="D287" s="3041"/>
      <c r="E287" s="3042"/>
      <c r="F287" s="3043"/>
      <c r="G287" s="3044"/>
      <c r="H287" s="3044"/>
      <c r="I287" s="3044"/>
      <c r="J287" s="3045"/>
      <c r="K287" s="3048"/>
      <c r="L287" s="3046"/>
      <c r="M287" s="3023" t="s">
        <v>28</v>
      </c>
      <c r="N287" s="3039"/>
      <c r="O287" s="3040"/>
      <c r="P287" s="3041"/>
      <c r="Q287" s="3042"/>
      <c r="R287" s="3043"/>
      <c r="S287" s="3043"/>
      <c r="T287" s="3043"/>
      <c r="U287" s="3044"/>
      <c r="V287" s="3045"/>
      <c r="W287" s="3048"/>
      <c r="X287" s="3046"/>
      <c r="Y287" s="3023" t="s">
        <v>28</v>
      </c>
      <c r="Z287" s="3039"/>
      <c r="AA287" s="3040"/>
      <c r="AB287" s="3041"/>
      <c r="AC287" s="3042"/>
      <c r="AD287" s="3043"/>
      <c r="AE287" s="3044"/>
      <c r="AF287" s="3044"/>
      <c r="AG287" s="3044"/>
      <c r="AH287" s="3045"/>
      <c r="AI287" s="3048"/>
      <c r="AJ287" s="3046"/>
      <c r="AK287" s="3023" t="s">
        <v>28</v>
      </c>
      <c r="AL287" s="641"/>
      <c r="AM287" s="641"/>
      <c r="AN287" s="641"/>
      <c r="AO287" s="641"/>
      <c r="AP287" s="3024"/>
      <c r="AQ287" s="216">
        <v>1</v>
      </c>
      <c r="AR287" s="212"/>
      <c r="AS287" s="212"/>
    </row>
    <row r="288" spans="2:45" s="135" customFormat="1" ht="21" customHeight="1">
      <c r="B288" s="3039"/>
      <c r="C288" s="3040"/>
      <c r="D288" s="3047"/>
      <c r="E288" s="3047"/>
      <c r="F288" s="3041"/>
      <c r="G288" s="3044"/>
      <c r="H288" s="3044"/>
      <c r="I288" s="3044"/>
      <c r="J288" s="3045"/>
      <c r="K288" s="3048"/>
      <c r="L288" s="3049"/>
      <c r="M288" s="3023" t="s">
        <v>28</v>
      </c>
      <c r="N288" s="3039"/>
      <c r="O288" s="3040"/>
      <c r="P288" s="3047"/>
      <c r="Q288" s="3047"/>
      <c r="R288" s="3041"/>
      <c r="S288" s="3041"/>
      <c r="T288" s="3041"/>
      <c r="U288" s="3044"/>
      <c r="V288" s="3045"/>
      <c r="W288" s="3048"/>
      <c r="X288" s="3049"/>
      <c r="Y288" s="3023" t="s">
        <v>28</v>
      </c>
      <c r="Z288" s="3039"/>
      <c r="AA288" s="3040"/>
      <c r="AB288" s="3047"/>
      <c r="AC288" s="3047"/>
      <c r="AD288" s="3041"/>
      <c r="AE288" s="3044"/>
      <c r="AF288" s="3044"/>
      <c r="AG288" s="3044"/>
      <c r="AH288" s="3045"/>
      <c r="AI288" s="3048"/>
      <c r="AJ288" s="3049"/>
      <c r="AK288" s="3023" t="s">
        <v>28</v>
      </c>
      <c r="AL288" s="641"/>
      <c r="AM288" s="641"/>
      <c r="AN288" s="641"/>
      <c r="AO288" s="641"/>
      <c r="AP288" s="3024"/>
      <c r="AQ288" s="216">
        <v>1</v>
      </c>
      <c r="AR288" s="212"/>
      <c r="AS288" s="212"/>
    </row>
    <row r="289" spans="2:45" s="135" customFormat="1" ht="21" customHeight="1">
      <c r="B289" s="3039"/>
      <c r="C289" s="3040"/>
      <c r="D289" s="3041"/>
      <c r="E289" s="3042"/>
      <c r="F289" s="3043"/>
      <c r="G289" s="3044"/>
      <c r="H289" s="3044"/>
      <c r="I289" s="3044"/>
      <c r="J289" s="3045"/>
      <c r="K289" s="3048"/>
      <c r="L289" s="3046"/>
      <c r="M289" s="3023" t="s">
        <v>28</v>
      </c>
      <c r="N289" s="3039"/>
      <c r="O289" s="3040"/>
      <c r="P289" s="3041"/>
      <c r="Q289" s="3042"/>
      <c r="R289" s="3043"/>
      <c r="S289" s="3043"/>
      <c r="T289" s="3043"/>
      <c r="U289" s="3044"/>
      <c r="V289" s="3045"/>
      <c r="W289" s="3048"/>
      <c r="X289" s="3046"/>
      <c r="Y289" s="3023" t="s">
        <v>28</v>
      </c>
      <c r="Z289" s="3039"/>
      <c r="AA289" s="3040"/>
      <c r="AB289" s="3041"/>
      <c r="AC289" s="3042"/>
      <c r="AD289" s="3043"/>
      <c r="AE289" s="3044"/>
      <c r="AF289" s="3044"/>
      <c r="AG289" s="3044"/>
      <c r="AH289" s="3045"/>
      <c r="AI289" s="3048"/>
      <c r="AJ289" s="3046"/>
      <c r="AK289" s="3023" t="s">
        <v>28</v>
      </c>
      <c r="AL289" s="641"/>
      <c r="AM289" s="641"/>
      <c r="AN289" s="641"/>
      <c r="AO289" s="641"/>
      <c r="AP289" s="3024"/>
      <c r="AQ289" s="216">
        <v>1</v>
      </c>
      <c r="AR289" s="212"/>
      <c r="AS289" s="212"/>
    </row>
    <row r="290" spans="2:45" s="135" customFormat="1" ht="21" customHeight="1">
      <c r="B290" s="3039"/>
      <c r="C290" s="3040"/>
      <c r="D290" s="3047"/>
      <c r="E290" s="3047"/>
      <c r="F290" s="3041"/>
      <c r="G290" s="3044"/>
      <c r="H290" s="3044"/>
      <c r="I290" s="3044"/>
      <c r="J290" s="3045"/>
      <c r="K290" s="3048"/>
      <c r="L290" s="3049"/>
      <c r="M290" s="3023" t="s">
        <v>28</v>
      </c>
      <c r="N290" s="3039"/>
      <c r="O290" s="3040"/>
      <c r="P290" s="3047"/>
      <c r="Q290" s="3047"/>
      <c r="R290" s="3041"/>
      <c r="S290" s="3041"/>
      <c r="T290" s="3041"/>
      <c r="U290" s="3044"/>
      <c r="V290" s="3045"/>
      <c r="W290" s="3048"/>
      <c r="X290" s="3049"/>
      <c r="Y290" s="3023" t="s">
        <v>28</v>
      </c>
      <c r="Z290" s="3039"/>
      <c r="AA290" s="3040"/>
      <c r="AB290" s="3047"/>
      <c r="AC290" s="3047"/>
      <c r="AD290" s="3041"/>
      <c r="AE290" s="3044"/>
      <c r="AF290" s="3044"/>
      <c r="AG290" s="3044"/>
      <c r="AH290" s="3045"/>
      <c r="AI290" s="3048"/>
      <c r="AJ290" s="3049"/>
      <c r="AK290" s="3023" t="s">
        <v>28</v>
      </c>
      <c r="AL290" s="641"/>
      <c r="AM290" s="641"/>
      <c r="AN290" s="641"/>
      <c r="AO290" s="641"/>
      <c r="AP290" s="3024"/>
      <c r="AQ290" s="216">
        <v>1</v>
      </c>
      <c r="AR290" s="212"/>
      <c r="AS290" s="212"/>
    </row>
    <row r="291" spans="2:45" s="135" customFormat="1" ht="21" customHeight="1">
      <c r="B291" s="3039"/>
      <c r="C291" s="3040"/>
      <c r="D291" s="3041"/>
      <c r="E291" s="3042"/>
      <c r="F291" s="3043"/>
      <c r="G291" s="3044"/>
      <c r="H291" s="3044"/>
      <c r="I291" s="3044"/>
      <c r="J291" s="3045"/>
      <c r="K291" s="3048"/>
      <c r="L291" s="3046"/>
      <c r="M291" s="3023" t="s">
        <v>28</v>
      </c>
      <c r="N291" s="3039"/>
      <c r="O291" s="3040"/>
      <c r="P291" s="3041"/>
      <c r="Q291" s="3042"/>
      <c r="R291" s="3043"/>
      <c r="S291" s="3043"/>
      <c r="T291" s="3043"/>
      <c r="U291" s="3044"/>
      <c r="V291" s="3045"/>
      <c r="W291" s="3048"/>
      <c r="X291" s="3046"/>
      <c r="Y291" s="3023" t="s">
        <v>28</v>
      </c>
      <c r="Z291" s="3039"/>
      <c r="AA291" s="3040"/>
      <c r="AB291" s="3041"/>
      <c r="AC291" s="3042"/>
      <c r="AD291" s="3043"/>
      <c r="AE291" s="3044"/>
      <c r="AF291" s="3044"/>
      <c r="AG291" s="3044"/>
      <c r="AH291" s="3045"/>
      <c r="AI291" s="3048"/>
      <c r="AJ291" s="3046"/>
      <c r="AK291" s="3023" t="s">
        <v>28</v>
      </c>
      <c r="AL291" s="641"/>
      <c r="AM291" s="641"/>
      <c r="AN291" s="641"/>
      <c r="AO291" s="641"/>
      <c r="AP291" s="3024"/>
      <c r="AQ291" s="216">
        <v>1</v>
      </c>
      <c r="AR291" s="212"/>
      <c r="AS291" s="212"/>
    </row>
    <row r="292" spans="2:45" s="135" customFormat="1" ht="21" customHeight="1">
      <c r="B292" s="3039"/>
      <c r="C292" s="3040"/>
      <c r="D292" s="3047"/>
      <c r="E292" s="3047"/>
      <c r="F292" s="3041"/>
      <c r="G292" s="3044"/>
      <c r="H292" s="3044"/>
      <c r="I292" s="3044"/>
      <c r="J292" s="3045"/>
      <c r="K292" s="3048"/>
      <c r="L292" s="3049"/>
      <c r="M292" s="3023" t="s">
        <v>28</v>
      </c>
      <c r="N292" s="3039"/>
      <c r="O292" s="3040"/>
      <c r="P292" s="3047"/>
      <c r="Q292" s="3047"/>
      <c r="R292" s="3041"/>
      <c r="S292" s="3041"/>
      <c r="T292" s="3041"/>
      <c r="U292" s="3044"/>
      <c r="V292" s="3045"/>
      <c r="W292" s="3048"/>
      <c r="X292" s="3049"/>
      <c r="Y292" s="3023" t="s">
        <v>28</v>
      </c>
      <c r="Z292" s="3039"/>
      <c r="AA292" s="3040"/>
      <c r="AB292" s="3047"/>
      <c r="AC292" s="3047"/>
      <c r="AD292" s="3041"/>
      <c r="AE292" s="3044"/>
      <c r="AF292" s="3044"/>
      <c r="AG292" s="3044"/>
      <c r="AH292" s="3045"/>
      <c r="AI292" s="3048"/>
      <c r="AJ292" s="3049"/>
      <c r="AK292" s="3023" t="s">
        <v>28</v>
      </c>
      <c r="AL292" s="641"/>
      <c r="AM292" s="641"/>
      <c r="AN292" s="641"/>
      <c r="AO292" s="641"/>
      <c r="AP292" s="3024"/>
      <c r="AQ292" s="216">
        <v>1</v>
      </c>
      <c r="AR292" s="212"/>
      <c r="AS292" s="212"/>
    </row>
    <row r="293" spans="2:45" s="135" customFormat="1" ht="21" customHeight="1">
      <c r="B293" s="3039"/>
      <c r="C293" s="3040"/>
      <c r="D293" s="3041"/>
      <c r="E293" s="3042"/>
      <c r="F293" s="3043"/>
      <c r="G293" s="3044"/>
      <c r="H293" s="3044"/>
      <c r="I293" s="3044"/>
      <c r="J293" s="3045"/>
      <c r="K293" s="3048"/>
      <c r="L293" s="3046"/>
      <c r="M293" s="3023" t="s">
        <v>28</v>
      </c>
      <c r="N293" s="3039"/>
      <c r="O293" s="3040"/>
      <c r="P293" s="3041"/>
      <c r="Q293" s="3042"/>
      <c r="R293" s="3043"/>
      <c r="S293" s="3043"/>
      <c r="T293" s="3043"/>
      <c r="U293" s="3044"/>
      <c r="V293" s="3045"/>
      <c r="W293" s="3048"/>
      <c r="X293" s="3046"/>
      <c r="Y293" s="3023" t="s">
        <v>28</v>
      </c>
      <c r="Z293" s="3039"/>
      <c r="AA293" s="3040"/>
      <c r="AB293" s="3041"/>
      <c r="AC293" s="3042"/>
      <c r="AD293" s="3043"/>
      <c r="AE293" s="3044"/>
      <c r="AF293" s="3044"/>
      <c r="AG293" s="3044"/>
      <c r="AH293" s="3045"/>
      <c r="AI293" s="3048"/>
      <c r="AJ293" s="3046"/>
      <c r="AK293" s="3023" t="s">
        <v>28</v>
      </c>
      <c r="AL293" s="641"/>
      <c r="AM293" s="641"/>
      <c r="AN293" s="641"/>
      <c r="AO293" s="641"/>
      <c r="AP293" s="3024"/>
      <c r="AQ293" s="216">
        <v>1</v>
      </c>
      <c r="AR293" s="212"/>
      <c r="AS293" s="212"/>
    </row>
    <row r="294" spans="2:45" s="135" customFormat="1" ht="21" customHeight="1">
      <c r="B294" s="3039"/>
      <c r="C294" s="3040"/>
      <c r="D294" s="3047"/>
      <c r="E294" s="3047"/>
      <c r="F294" s="3041"/>
      <c r="G294" s="3044"/>
      <c r="H294" s="3044"/>
      <c r="I294" s="3044"/>
      <c r="J294" s="3045"/>
      <c r="K294" s="3048"/>
      <c r="L294" s="3049"/>
      <c r="M294" s="3023" t="s">
        <v>28</v>
      </c>
      <c r="N294" s="3039"/>
      <c r="O294" s="3040"/>
      <c r="P294" s="3047"/>
      <c r="Q294" s="3047"/>
      <c r="R294" s="3041"/>
      <c r="S294" s="3041"/>
      <c r="T294" s="3041"/>
      <c r="U294" s="3044"/>
      <c r="V294" s="3045"/>
      <c r="W294" s="3048"/>
      <c r="X294" s="3049"/>
      <c r="Y294" s="3023" t="s">
        <v>28</v>
      </c>
      <c r="Z294" s="3039"/>
      <c r="AA294" s="3040"/>
      <c r="AB294" s="3047"/>
      <c r="AC294" s="3047"/>
      <c r="AD294" s="3041"/>
      <c r="AE294" s="3044"/>
      <c r="AF294" s="3044"/>
      <c r="AG294" s="3044"/>
      <c r="AH294" s="3045"/>
      <c r="AI294" s="3048"/>
      <c r="AJ294" s="3049"/>
      <c r="AK294" s="3023" t="s">
        <v>28</v>
      </c>
      <c r="AL294" s="641"/>
      <c r="AM294" s="641"/>
      <c r="AN294" s="641"/>
      <c r="AO294" s="641"/>
      <c r="AP294" s="3024"/>
      <c r="AQ294" s="216">
        <v>1</v>
      </c>
      <c r="AR294" s="212"/>
      <c r="AS294" s="212"/>
    </row>
    <row r="295" spans="2:45" s="135" customFormat="1" ht="21" customHeight="1">
      <c r="B295" s="3039"/>
      <c r="C295" s="3040"/>
      <c r="D295" s="3041"/>
      <c r="E295" s="3042"/>
      <c r="F295" s="3043"/>
      <c r="G295" s="3044"/>
      <c r="H295" s="3044"/>
      <c r="I295" s="3044"/>
      <c r="J295" s="3045"/>
      <c r="K295" s="3048"/>
      <c r="L295" s="3046"/>
      <c r="M295" s="3023" t="s">
        <v>28</v>
      </c>
      <c r="N295" s="3039"/>
      <c r="O295" s="3040"/>
      <c r="P295" s="3041"/>
      <c r="Q295" s="3042"/>
      <c r="R295" s="3043"/>
      <c r="S295" s="3043"/>
      <c r="T295" s="3043"/>
      <c r="U295" s="3044"/>
      <c r="V295" s="3045"/>
      <c r="W295" s="3048"/>
      <c r="X295" s="3046"/>
      <c r="Y295" s="3023" t="s">
        <v>28</v>
      </c>
      <c r="Z295" s="3039"/>
      <c r="AA295" s="3040"/>
      <c r="AB295" s="3041"/>
      <c r="AC295" s="3042"/>
      <c r="AD295" s="3043"/>
      <c r="AE295" s="3044"/>
      <c r="AF295" s="3044"/>
      <c r="AG295" s="3044"/>
      <c r="AH295" s="3045"/>
      <c r="AI295" s="3048"/>
      <c r="AJ295" s="3046"/>
      <c r="AK295" s="3023" t="s">
        <v>28</v>
      </c>
      <c r="AL295" s="641"/>
      <c r="AM295" s="641"/>
      <c r="AN295" s="641"/>
      <c r="AO295" s="641"/>
      <c r="AP295" s="3024"/>
      <c r="AQ295" s="216">
        <v>1</v>
      </c>
      <c r="AR295" s="212"/>
      <c r="AS295" s="212"/>
    </row>
    <row r="296" spans="2:45" s="135" customFormat="1" ht="21" customHeight="1">
      <c r="B296" s="3039"/>
      <c r="C296" s="3040"/>
      <c r="D296" s="3047"/>
      <c r="E296" s="3047"/>
      <c r="F296" s="3041"/>
      <c r="G296" s="3044"/>
      <c r="H296" s="3044"/>
      <c r="I296" s="3044"/>
      <c r="J296" s="3045"/>
      <c r="K296" s="3048"/>
      <c r="L296" s="3049"/>
      <c r="M296" s="3023" t="s">
        <v>28</v>
      </c>
      <c r="N296" s="3039"/>
      <c r="O296" s="3040"/>
      <c r="P296" s="3047"/>
      <c r="Q296" s="3047"/>
      <c r="R296" s="3041"/>
      <c r="S296" s="3041"/>
      <c r="T296" s="3041"/>
      <c r="U296" s="3044"/>
      <c r="V296" s="3045"/>
      <c r="W296" s="3048"/>
      <c r="X296" s="3049"/>
      <c r="Y296" s="3023" t="s">
        <v>28</v>
      </c>
      <c r="Z296" s="3039"/>
      <c r="AA296" s="3040"/>
      <c r="AB296" s="3047"/>
      <c r="AC296" s="3047"/>
      <c r="AD296" s="3041"/>
      <c r="AE296" s="3044"/>
      <c r="AF296" s="3044"/>
      <c r="AG296" s="3044"/>
      <c r="AH296" s="3045"/>
      <c r="AI296" s="3048"/>
      <c r="AJ296" s="3049"/>
      <c r="AK296" s="3023" t="s">
        <v>28</v>
      </c>
      <c r="AL296" s="641"/>
      <c r="AM296" s="641"/>
      <c r="AN296" s="641"/>
      <c r="AO296" s="641"/>
      <c r="AP296" s="3024"/>
      <c r="AQ296" s="216">
        <v>1</v>
      </c>
      <c r="AR296" s="212"/>
      <c r="AS296" s="212"/>
    </row>
    <row r="297" spans="2:45" s="135" customFormat="1" ht="21" customHeight="1">
      <c r="B297" s="3039"/>
      <c r="C297" s="3040"/>
      <c r="D297" s="3041"/>
      <c r="E297" s="3042"/>
      <c r="F297" s="3043"/>
      <c r="G297" s="3044"/>
      <c r="H297" s="3044"/>
      <c r="I297" s="3044"/>
      <c r="J297" s="3045"/>
      <c r="K297" s="3048"/>
      <c r="L297" s="3046"/>
      <c r="M297" s="3023" t="s">
        <v>28</v>
      </c>
      <c r="N297" s="3039"/>
      <c r="O297" s="3040"/>
      <c r="P297" s="3041"/>
      <c r="Q297" s="3042"/>
      <c r="R297" s="3043"/>
      <c r="S297" s="3043"/>
      <c r="T297" s="3043"/>
      <c r="U297" s="3044"/>
      <c r="V297" s="3045"/>
      <c r="W297" s="3048"/>
      <c r="X297" s="3046"/>
      <c r="Y297" s="3023" t="s">
        <v>28</v>
      </c>
      <c r="Z297" s="3039"/>
      <c r="AA297" s="3040"/>
      <c r="AB297" s="3041"/>
      <c r="AC297" s="3042"/>
      <c r="AD297" s="3043"/>
      <c r="AE297" s="3044"/>
      <c r="AF297" s="3044"/>
      <c r="AG297" s="3044"/>
      <c r="AH297" s="3045"/>
      <c r="AI297" s="3048"/>
      <c r="AJ297" s="3046"/>
      <c r="AK297" s="3023" t="s">
        <v>28</v>
      </c>
      <c r="AL297" s="641"/>
      <c r="AM297" s="641"/>
      <c r="AN297" s="641"/>
      <c r="AO297" s="641"/>
      <c r="AP297" s="3024"/>
      <c r="AQ297" s="216">
        <v>1</v>
      </c>
      <c r="AR297" s="212"/>
      <c r="AS297" s="212"/>
    </row>
    <row r="298" spans="2:45" s="135" customFormat="1" ht="21" customHeight="1">
      <c r="B298" s="3039"/>
      <c r="C298" s="3040"/>
      <c r="D298" s="3047"/>
      <c r="E298" s="3047"/>
      <c r="F298" s="3041"/>
      <c r="G298" s="3044"/>
      <c r="H298" s="3044"/>
      <c r="I298" s="3044"/>
      <c r="J298" s="3045"/>
      <c r="K298" s="3048"/>
      <c r="L298" s="3049"/>
      <c r="M298" s="3023" t="s">
        <v>28</v>
      </c>
      <c r="N298" s="3039"/>
      <c r="O298" s="3040"/>
      <c r="P298" s="3047"/>
      <c r="Q298" s="3047"/>
      <c r="R298" s="3041"/>
      <c r="S298" s="3041"/>
      <c r="T298" s="3041"/>
      <c r="U298" s="3044"/>
      <c r="V298" s="3045"/>
      <c r="W298" s="3048"/>
      <c r="X298" s="3049"/>
      <c r="Y298" s="3023" t="s">
        <v>28</v>
      </c>
      <c r="Z298" s="3039"/>
      <c r="AA298" s="3040"/>
      <c r="AB298" s="3047"/>
      <c r="AC298" s="3047"/>
      <c r="AD298" s="3041"/>
      <c r="AE298" s="3044"/>
      <c r="AF298" s="3044"/>
      <c r="AG298" s="3044"/>
      <c r="AH298" s="3045"/>
      <c r="AI298" s="3048"/>
      <c r="AJ298" s="3049"/>
      <c r="AK298" s="3023" t="s">
        <v>28</v>
      </c>
      <c r="AL298" s="641"/>
      <c r="AM298" s="641"/>
      <c r="AN298" s="641"/>
      <c r="AO298" s="641"/>
      <c r="AP298" s="3024"/>
      <c r="AQ298" s="216">
        <v>1</v>
      </c>
      <c r="AR298" s="212"/>
      <c r="AS298" s="212"/>
    </row>
    <row r="299" spans="2:45" s="135" customFormat="1" ht="21" customHeight="1">
      <c r="B299" s="3039"/>
      <c r="C299" s="3040"/>
      <c r="D299" s="3041"/>
      <c r="E299" s="3042"/>
      <c r="F299" s="3043"/>
      <c r="G299" s="3044"/>
      <c r="H299" s="3044"/>
      <c r="I299" s="3044"/>
      <c r="J299" s="3045"/>
      <c r="K299" s="3048"/>
      <c r="L299" s="3046"/>
      <c r="M299" s="3023" t="s">
        <v>28</v>
      </c>
      <c r="N299" s="3039"/>
      <c r="O299" s="3040"/>
      <c r="P299" s="3041"/>
      <c r="Q299" s="3042"/>
      <c r="R299" s="3043"/>
      <c r="S299" s="3043"/>
      <c r="T299" s="3043"/>
      <c r="U299" s="3044"/>
      <c r="V299" s="3045"/>
      <c r="W299" s="3048"/>
      <c r="X299" s="3046"/>
      <c r="Y299" s="3023" t="s">
        <v>28</v>
      </c>
      <c r="Z299" s="3039"/>
      <c r="AA299" s="3040"/>
      <c r="AB299" s="3041"/>
      <c r="AC299" s="3042"/>
      <c r="AD299" s="3043"/>
      <c r="AE299" s="3044"/>
      <c r="AF299" s="3044"/>
      <c r="AG299" s="3044"/>
      <c r="AH299" s="3045"/>
      <c r="AI299" s="3048"/>
      <c r="AJ299" s="3046"/>
      <c r="AK299" s="3023" t="s">
        <v>28</v>
      </c>
      <c r="AL299" s="641"/>
      <c r="AM299" s="641"/>
      <c r="AN299" s="641"/>
      <c r="AO299" s="641"/>
      <c r="AP299" s="3024"/>
      <c r="AQ299" s="216">
        <v>1</v>
      </c>
      <c r="AR299" s="212"/>
      <c r="AS299" s="212"/>
    </row>
    <row r="300" spans="2:45" s="135" customFormat="1" ht="21" customHeight="1">
      <c r="B300" s="3039"/>
      <c r="C300" s="3040"/>
      <c r="D300" s="3047"/>
      <c r="E300" s="3047"/>
      <c r="F300" s="3041"/>
      <c r="G300" s="3044"/>
      <c r="H300" s="3044"/>
      <c r="I300" s="3044"/>
      <c r="J300" s="3045"/>
      <c r="K300" s="3048"/>
      <c r="L300" s="3049"/>
      <c r="M300" s="3023" t="s">
        <v>28</v>
      </c>
      <c r="N300" s="3039"/>
      <c r="O300" s="3040"/>
      <c r="P300" s="3047"/>
      <c r="Q300" s="3047"/>
      <c r="R300" s="3041"/>
      <c r="S300" s="3041"/>
      <c r="T300" s="3041"/>
      <c r="U300" s="3044"/>
      <c r="V300" s="3045"/>
      <c r="W300" s="3048"/>
      <c r="X300" s="3049"/>
      <c r="Y300" s="3023" t="s">
        <v>28</v>
      </c>
      <c r="Z300" s="3039"/>
      <c r="AA300" s="3040"/>
      <c r="AB300" s="3047"/>
      <c r="AC300" s="3047"/>
      <c r="AD300" s="3041"/>
      <c r="AE300" s="3044"/>
      <c r="AF300" s="3044"/>
      <c r="AG300" s="3044"/>
      <c r="AH300" s="3045"/>
      <c r="AI300" s="3048"/>
      <c r="AJ300" s="3049"/>
      <c r="AK300" s="3023" t="s">
        <v>28</v>
      </c>
      <c r="AL300" s="641"/>
      <c r="AM300" s="641"/>
      <c r="AN300" s="641"/>
      <c r="AO300" s="641"/>
      <c r="AP300" s="3024"/>
      <c r="AQ300" s="216">
        <v>1</v>
      </c>
      <c r="AR300" s="212"/>
      <c r="AS300" s="212"/>
    </row>
    <row r="301" spans="2:45" s="135" customFormat="1" ht="21" customHeight="1">
      <c r="B301" s="3039"/>
      <c r="C301" s="3040"/>
      <c r="D301" s="3041"/>
      <c r="E301" s="3042"/>
      <c r="F301" s="3043"/>
      <c r="G301" s="3044"/>
      <c r="H301" s="3044"/>
      <c r="I301" s="3044"/>
      <c r="J301" s="3045"/>
      <c r="K301" s="3048"/>
      <c r="L301" s="3046"/>
      <c r="M301" s="3023" t="s">
        <v>28</v>
      </c>
      <c r="N301" s="3039"/>
      <c r="O301" s="3040"/>
      <c r="P301" s="3041"/>
      <c r="Q301" s="3042"/>
      <c r="R301" s="3043"/>
      <c r="S301" s="3043"/>
      <c r="T301" s="3043"/>
      <c r="U301" s="3044"/>
      <c r="V301" s="3045"/>
      <c r="W301" s="3048"/>
      <c r="X301" s="3046"/>
      <c r="Y301" s="3023" t="s">
        <v>28</v>
      </c>
      <c r="Z301" s="3039"/>
      <c r="AA301" s="3040"/>
      <c r="AB301" s="3041"/>
      <c r="AC301" s="3042"/>
      <c r="AD301" s="3043"/>
      <c r="AE301" s="3044"/>
      <c r="AF301" s="3044"/>
      <c r="AG301" s="3044"/>
      <c r="AH301" s="3045"/>
      <c r="AI301" s="3048"/>
      <c r="AJ301" s="3046"/>
      <c r="AK301" s="3023" t="s">
        <v>28</v>
      </c>
      <c r="AL301" s="641"/>
      <c r="AM301" s="641"/>
      <c r="AN301" s="641"/>
      <c r="AO301" s="641"/>
      <c r="AP301" s="3024"/>
      <c r="AQ301" s="216">
        <v>1</v>
      </c>
      <c r="AR301" s="212"/>
      <c r="AS301" s="212"/>
    </row>
    <row r="302" spans="2:45" s="135" customFormat="1" ht="21" customHeight="1">
      <c r="B302" s="3039"/>
      <c r="C302" s="3040"/>
      <c r="D302" s="3047"/>
      <c r="E302" s="3047"/>
      <c r="F302" s="3041"/>
      <c r="G302" s="3044"/>
      <c r="H302" s="3044"/>
      <c r="I302" s="3044"/>
      <c r="J302" s="3045"/>
      <c r="K302" s="3048"/>
      <c r="L302" s="3049"/>
      <c r="M302" s="3023" t="s">
        <v>28</v>
      </c>
      <c r="N302" s="3039"/>
      <c r="O302" s="3040"/>
      <c r="P302" s="3047"/>
      <c r="Q302" s="3047"/>
      <c r="R302" s="3041"/>
      <c r="S302" s="3041"/>
      <c r="T302" s="3041"/>
      <c r="U302" s="3044"/>
      <c r="V302" s="3045"/>
      <c r="W302" s="3048"/>
      <c r="X302" s="3049"/>
      <c r="Y302" s="3023" t="s">
        <v>28</v>
      </c>
      <c r="Z302" s="3039"/>
      <c r="AA302" s="3040"/>
      <c r="AB302" s="3047"/>
      <c r="AC302" s="3047"/>
      <c r="AD302" s="3041"/>
      <c r="AE302" s="3044"/>
      <c r="AF302" s="3044"/>
      <c r="AG302" s="3044"/>
      <c r="AH302" s="3045"/>
      <c r="AI302" s="3048"/>
      <c r="AJ302" s="3049"/>
      <c r="AK302" s="3023" t="s">
        <v>28</v>
      </c>
      <c r="AL302" s="641"/>
      <c r="AM302" s="641"/>
      <c r="AN302" s="641"/>
      <c r="AO302" s="641"/>
      <c r="AP302" s="3024"/>
      <c r="AQ302" s="216">
        <v>1</v>
      </c>
      <c r="AR302" s="212"/>
      <c r="AS302" s="212"/>
    </row>
    <row r="303" spans="2:45" s="135" customFormat="1" ht="21" customHeight="1">
      <c r="B303" s="3039"/>
      <c r="C303" s="3040"/>
      <c r="D303" s="3041"/>
      <c r="E303" s="3042"/>
      <c r="F303" s="3043"/>
      <c r="G303" s="3044"/>
      <c r="H303" s="3044"/>
      <c r="I303" s="3044"/>
      <c r="J303" s="3045"/>
      <c r="K303" s="3048"/>
      <c r="L303" s="3046"/>
      <c r="M303" s="3023" t="s">
        <v>28</v>
      </c>
      <c r="N303" s="3039"/>
      <c r="O303" s="3040"/>
      <c r="P303" s="3041"/>
      <c r="Q303" s="3042"/>
      <c r="R303" s="3043"/>
      <c r="S303" s="3043"/>
      <c r="T303" s="3043"/>
      <c r="U303" s="3044"/>
      <c r="V303" s="3045"/>
      <c r="W303" s="3048"/>
      <c r="X303" s="3046"/>
      <c r="Y303" s="3023" t="s">
        <v>28</v>
      </c>
      <c r="Z303" s="3039"/>
      <c r="AA303" s="3040"/>
      <c r="AB303" s="3041"/>
      <c r="AC303" s="3042"/>
      <c r="AD303" s="3043"/>
      <c r="AE303" s="3044"/>
      <c r="AF303" s="3044"/>
      <c r="AG303" s="3044"/>
      <c r="AH303" s="3045"/>
      <c r="AI303" s="3048"/>
      <c r="AJ303" s="3046"/>
      <c r="AK303" s="3023" t="s">
        <v>28</v>
      </c>
      <c r="AL303" s="641"/>
      <c r="AM303" s="641"/>
      <c r="AN303" s="641"/>
      <c r="AO303" s="641"/>
      <c r="AP303" s="3024"/>
      <c r="AQ303" s="216">
        <v>1</v>
      </c>
      <c r="AR303" s="212"/>
      <c r="AS303" s="212"/>
    </row>
    <row r="304" spans="2:45" s="135" customFormat="1" ht="21" customHeight="1">
      <c r="B304" s="3039"/>
      <c r="C304" s="3040"/>
      <c r="D304" s="3047"/>
      <c r="E304" s="3047"/>
      <c r="F304" s="3041"/>
      <c r="G304" s="3044"/>
      <c r="H304" s="3044"/>
      <c r="I304" s="3044"/>
      <c r="J304" s="3045"/>
      <c r="K304" s="3048"/>
      <c r="L304" s="3049"/>
      <c r="M304" s="3023" t="s">
        <v>28</v>
      </c>
      <c r="N304" s="3039"/>
      <c r="O304" s="3040"/>
      <c r="P304" s="3047"/>
      <c r="Q304" s="3047"/>
      <c r="R304" s="3041"/>
      <c r="S304" s="3041"/>
      <c r="T304" s="3041"/>
      <c r="U304" s="3044"/>
      <c r="V304" s="3045"/>
      <c r="W304" s="3048"/>
      <c r="X304" s="3049"/>
      <c r="Y304" s="3023" t="s">
        <v>28</v>
      </c>
      <c r="Z304" s="3039"/>
      <c r="AA304" s="3040"/>
      <c r="AB304" s="3047"/>
      <c r="AC304" s="3047"/>
      <c r="AD304" s="3041"/>
      <c r="AE304" s="3044"/>
      <c r="AF304" s="3044"/>
      <c r="AG304" s="3044"/>
      <c r="AH304" s="3045"/>
      <c r="AI304" s="3048"/>
      <c r="AJ304" s="3049"/>
      <c r="AK304" s="3023" t="s">
        <v>28</v>
      </c>
      <c r="AL304" s="641"/>
      <c r="AM304" s="641"/>
      <c r="AN304" s="641"/>
      <c r="AO304" s="641"/>
      <c r="AP304" s="3024"/>
      <c r="AQ304" s="216">
        <v>1</v>
      </c>
      <c r="AR304" s="212"/>
      <c r="AS304" s="212"/>
    </row>
    <row r="305" spans="2:45" s="135" customFormat="1" ht="21" customHeight="1">
      <c r="B305" s="3039"/>
      <c r="C305" s="3040"/>
      <c r="D305" s="3041"/>
      <c r="E305" s="3042"/>
      <c r="F305" s="3043"/>
      <c r="G305" s="3044"/>
      <c r="H305" s="3044"/>
      <c r="I305" s="3044"/>
      <c r="J305" s="3045"/>
      <c r="K305" s="3048"/>
      <c r="L305" s="3046"/>
      <c r="M305" s="3023" t="s">
        <v>28</v>
      </c>
      <c r="N305" s="3039"/>
      <c r="O305" s="3040"/>
      <c r="P305" s="3041"/>
      <c r="Q305" s="3042"/>
      <c r="R305" s="3043"/>
      <c r="S305" s="3043"/>
      <c r="T305" s="3043"/>
      <c r="U305" s="3044"/>
      <c r="V305" s="3045"/>
      <c r="W305" s="3048"/>
      <c r="X305" s="3046"/>
      <c r="Y305" s="3023" t="s">
        <v>28</v>
      </c>
      <c r="Z305" s="3039"/>
      <c r="AA305" s="3040"/>
      <c r="AB305" s="3041"/>
      <c r="AC305" s="3042"/>
      <c r="AD305" s="3043"/>
      <c r="AE305" s="3044"/>
      <c r="AF305" s="3044"/>
      <c r="AG305" s="3044"/>
      <c r="AH305" s="3045"/>
      <c r="AI305" s="3048"/>
      <c r="AJ305" s="3046"/>
      <c r="AK305" s="3023" t="s">
        <v>28</v>
      </c>
      <c r="AL305" s="641"/>
      <c r="AM305" s="641"/>
      <c r="AN305" s="641"/>
      <c r="AO305" s="641"/>
      <c r="AP305" s="3024"/>
      <c r="AQ305" s="216">
        <v>1</v>
      </c>
      <c r="AR305" s="212"/>
      <c r="AS305" s="212"/>
    </row>
    <row r="306" spans="2:45" s="135" customFormat="1" ht="21" customHeight="1">
      <c r="B306" s="3039"/>
      <c r="C306" s="3040"/>
      <c r="D306" s="3047"/>
      <c r="E306" s="3047"/>
      <c r="F306" s="3041"/>
      <c r="G306" s="3044"/>
      <c r="H306" s="3044"/>
      <c r="I306" s="3044"/>
      <c r="J306" s="3045"/>
      <c r="K306" s="3048"/>
      <c r="L306" s="3049"/>
      <c r="M306" s="3023" t="s">
        <v>28</v>
      </c>
      <c r="N306" s="3039"/>
      <c r="O306" s="3040"/>
      <c r="P306" s="3047"/>
      <c r="Q306" s="3047"/>
      <c r="R306" s="3041"/>
      <c r="S306" s="3041"/>
      <c r="T306" s="3041"/>
      <c r="U306" s="3044"/>
      <c r="V306" s="3045"/>
      <c r="W306" s="3048"/>
      <c r="X306" s="3049"/>
      <c r="Y306" s="3023" t="s">
        <v>28</v>
      </c>
      <c r="Z306" s="3039"/>
      <c r="AA306" s="3040"/>
      <c r="AB306" s="3047"/>
      <c r="AC306" s="3047"/>
      <c r="AD306" s="3041"/>
      <c r="AE306" s="3044"/>
      <c r="AF306" s="3044"/>
      <c r="AG306" s="3044"/>
      <c r="AH306" s="3045"/>
      <c r="AI306" s="3048"/>
      <c r="AJ306" s="3049"/>
      <c r="AK306" s="3023" t="s">
        <v>28</v>
      </c>
      <c r="AL306" s="641"/>
      <c r="AM306" s="641"/>
      <c r="AN306" s="641"/>
      <c r="AO306" s="641"/>
      <c r="AP306" s="3024"/>
      <c r="AQ306" s="216">
        <v>1</v>
      </c>
      <c r="AR306" s="212"/>
      <c r="AS306" s="212"/>
    </row>
    <row r="307" spans="2:45" s="135" customFormat="1" ht="21" customHeight="1">
      <c r="B307" s="3039"/>
      <c r="C307" s="3040"/>
      <c r="D307" s="3041"/>
      <c r="E307" s="3042"/>
      <c r="F307" s="3043"/>
      <c r="G307" s="3044"/>
      <c r="H307" s="3044"/>
      <c r="I307" s="3044"/>
      <c r="J307" s="3045"/>
      <c r="K307" s="3048"/>
      <c r="L307" s="3046"/>
      <c r="M307" s="3023" t="s">
        <v>28</v>
      </c>
      <c r="N307" s="3039"/>
      <c r="O307" s="3040"/>
      <c r="P307" s="3041"/>
      <c r="Q307" s="3042"/>
      <c r="R307" s="3043"/>
      <c r="S307" s="3043"/>
      <c r="T307" s="3043"/>
      <c r="U307" s="3044"/>
      <c r="V307" s="3045"/>
      <c r="W307" s="3048"/>
      <c r="X307" s="3046"/>
      <c r="Y307" s="3023" t="s">
        <v>28</v>
      </c>
      <c r="Z307" s="3039"/>
      <c r="AA307" s="3040"/>
      <c r="AB307" s="3041"/>
      <c r="AC307" s="3042"/>
      <c r="AD307" s="3043"/>
      <c r="AE307" s="3044"/>
      <c r="AF307" s="3044"/>
      <c r="AG307" s="3044"/>
      <c r="AH307" s="3045"/>
      <c r="AI307" s="3048"/>
      <c r="AJ307" s="3046"/>
      <c r="AK307" s="3023" t="s">
        <v>28</v>
      </c>
      <c r="AL307" s="641"/>
      <c r="AM307" s="641"/>
      <c r="AN307" s="641"/>
      <c r="AO307" s="641"/>
      <c r="AP307" s="3024"/>
      <c r="AQ307" s="216">
        <v>1</v>
      </c>
      <c r="AR307" s="212"/>
      <c r="AS307" s="212"/>
    </row>
    <row r="308" spans="2:45" s="135" customFormat="1" ht="21" customHeight="1">
      <c r="B308" s="3039"/>
      <c r="C308" s="3040"/>
      <c r="D308" s="3047"/>
      <c r="E308" s="3047"/>
      <c r="F308" s="3041"/>
      <c r="G308" s="3044"/>
      <c r="H308" s="3044"/>
      <c r="I308" s="3044"/>
      <c r="J308" s="3045"/>
      <c r="K308" s="3048"/>
      <c r="L308" s="3049"/>
      <c r="M308" s="3023" t="s">
        <v>28</v>
      </c>
      <c r="N308" s="3039"/>
      <c r="O308" s="3040"/>
      <c r="P308" s="3047"/>
      <c r="Q308" s="3047"/>
      <c r="R308" s="3041"/>
      <c r="S308" s="3041"/>
      <c r="T308" s="3041"/>
      <c r="U308" s="3044"/>
      <c r="V308" s="3045"/>
      <c r="W308" s="3048"/>
      <c r="X308" s="3049"/>
      <c r="Y308" s="3023" t="s">
        <v>28</v>
      </c>
      <c r="Z308" s="3039"/>
      <c r="AA308" s="3040"/>
      <c r="AB308" s="3047"/>
      <c r="AC308" s="3047"/>
      <c r="AD308" s="3041"/>
      <c r="AE308" s="3044"/>
      <c r="AF308" s="3044"/>
      <c r="AG308" s="3044"/>
      <c r="AH308" s="3045"/>
      <c r="AI308" s="3048"/>
      <c r="AJ308" s="3049"/>
      <c r="AK308" s="3023" t="s">
        <v>28</v>
      </c>
      <c r="AL308" s="641"/>
      <c r="AM308" s="641"/>
      <c r="AN308" s="641"/>
      <c r="AO308" s="641"/>
      <c r="AP308" s="3024"/>
      <c r="AQ308" s="216">
        <v>1</v>
      </c>
      <c r="AR308" s="212"/>
      <c r="AS308" s="212"/>
    </row>
    <row r="309" spans="2:45" s="135" customFormat="1" ht="21" customHeight="1">
      <c r="B309" s="3039"/>
      <c r="C309" s="3040"/>
      <c r="D309" s="3041"/>
      <c r="E309" s="3042"/>
      <c r="F309" s="3043"/>
      <c r="G309" s="3044"/>
      <c r="H309" s="3044"/>
      <c r="I309" s="3044"/>
      <c r="J309" s="3045"/>
      <c r="K309" s="3048"/>
      <c r="L309" s="3046"/>
      <c r="M309" s="3023" t="s">
        <v>28</v>
      </c>
      <c r="N309" s="3039"/>
      <c r="O309" s="3040"/>
      <c r="P309" s="3041"/>
      <c r="Q309" s="3042"/>
      <c r="R309" s="3043"/>
      <c r="S309" s="3043"/>
      <c r="T309" s="3043"/>
      <c r="U309" s="3044"/>
      <c r="V309" s="3045"/>
      <c r="W309" s="3048"/>
      <c r="X309" s="3046"/>
      <c r="Y309" s="3023" t="s">
        <v>28</v>
      </c>
      <c r="Z309" s="3039"/>
      <c r="AA309" s="3040"/>
      <c r="AB309" s="3041"/>
      <c r="AC309" s="3042"/>
      <c r="AD309" s="3043"/>
      <c r="AE309" s="3044"/>
      <c r="AF309" s="3044"/>
      <c r="AG309" s="3044"/>
      <c r="AH309" s="3045"/>
      <c r="AI309" s="3048"/>
      <c r="AJ309" s="3046"/>
      <c r="AK309" s="3023" t="s">
        <v>28</v>
      </c>
      <c r="AL309" s="641"/>
      <c r="AM309" s="641"/>
      <c r="AN309" s="641"/>
      <c r="AO309" s="641"/>
      <c r="AP309" s="3024"/>
      <c r="AQ309" s="216">
        <v>1</v>
      </c>
      <c r="AR309" s="212"/>
      <c r="AS309" s="212"/>
    </row>
    <row r="310" spans="2:45" s="135" customFormat="1" ht="21" customHeight="1">
      <c r="B310" s="3039"/>
      <c r="C310" s="3040"/>
      <c r="D310" s="3047"/>
      <c r="E310" s="3047"/>
      <c r="F310" s="3041"/>
      <c r="G310" s="3044"/>
      <c r="H310" s="3044"/>
      <c r="I310" s="3044"/>
      <c r="J310" s="3045"/>
      <c r="K310" s="3048"/>
      <c r="L310" s="3049"/>
      <c r="M310" s="3023" t="s">
        <v>28</v>
      </c>
      <c r="N310" s="3039"/>
      <c r="O310" s="3040"/>
      <c r="P310" s="3047"/>
      <c r="Q310" s="3047"/>
      <c r="R310" s="3041"/>
      <c r="S310" s="3041"/>
      <c r="T310" s="3041"/>
      <c r="U310" s="3044"/>
      <c r="V310" s="3045"/>
      <c r="W310" s="3048"/>
      <c r="X310" s="3049"/>
      <c r="Y310" s="3023" t="s">
        <v>28</v>
      </c>
      <c r="Z310" s="3039"/>
      <c r="AA310" s="3040"/>
      <c r="AB310" s="3047"/>
      <c r="AC310" s="3047"/>
      <c r="AD310" s="3041"/>
      <c r="AE310" s="3044"/>
      <c r="AF310" s="3044"/>
      <c r="AG310" s="3044"/>
      <c r="AH310" s="3045"/>
      <c r="AI310" s="3048"/>
      <c r="AJ310" s="3049"/>
      <c r="AK310" s="3023" t="s">
        <v>28</v>
      </c>
      <c r="AL310" s="641"/>
      <c r="AM310" s="641"/>
      <c r="AN310" s="641"/>
      <c r="AO310" s="641"/>
      <c r="AP310" s="3024"/>
      <c r="AQ310" s="216">
        <v>1</v>
      </c>
      <c r="AR310" s="212"/>
      <c r="AS310" s="212"/>
    </row>
    <row r="311" spans="2:45" s="135" customFormat="1" ht="21" customHeight="1">
      <c r="B311" s="3039"/>
      <c r="C311" s="3040"/>
      <c r="D311" s="3041"/>
      <c r="E311" s="3042"/>
      <c r="F311" s="3043"/>
      <c r="G311" s="3044"/>
      <c r="H311" s="3044"/>
      <c r="I311" s="3044"/>
      <c r="J311" s="3045"/>
      <c r="K311" s="3048"/>
      <c r="L311" s="3046"/>
      <c r="M311" s="3023" t="s">
        <v>28</v>
      </c>
      <c r="N311" s="3039"/>
      <c r="O311" s="3040"/>
      <c r="P311" s="3041"/>
      <c r="Q311" s="3042"/>
      <c r="R311" s="3043"/>
      <c r="S311" s="3043"/>
      <c r="T311" s="3043"/>
      <c r="U311" s="3044"/>
      <c r="V311" s="3045"/>
      <c r="W311" s="3048"/>
      <c r="X311" s="3046"/>
      <c r="Y311" s="3023" t="s">
        <v>28</v>
      </c>
      <c r="Z311" s="3039"/>
      <c r="AA311" s="3040"/>
      <c r="AB311" s="3041"/>
      <c r="AC311" s="3042"/>
      <c r="AD311" s="3043"/>
      <c r="AE311" s="3044"/>
      <c r="AF311" s="3044"/>
      <c r="AG311" s="3044"/>
      <c r="AH311" s="3045"/>
      <c r="AI311" s="3048"/>
      <c r="AJ311" s="3046"/>
      <c r="AK311" s="3023" t="s">
        <v>28</v>
      </c>
      <c r="AL311" s="641"/>
      <c r="AM311" s="641"/>
      <c r="AN311" s="641"/>
      <c r="AO311" s="641"/>
      <c r="AP311" s="3024"/>
      <c r="AQ311" s="216">
        <v>1</v>
      </c>
      <c r="AR311" s="212"/>
      <c r="AS311" s="212"/>
    </row>
    <row r="312" spans="2:45" s="135" customFormat="1" ht="21" customHeight="1">
      <c r="B312" s="3039"/>
      <c r="C312" s="3040"/>
      <c r="D312" s="3047"/>
      <c r="E312" s="3047"/>
      <c r="F312" s="3041"/>
      <c r="G312" s="3044"/>
      <c r="H312" s="3044"/>
      <c r="I312" s="3044"/>
      <c r="J312" s="3045"/>
      <c r="K312" s="3048"/>
      <c r="L312" s="3049"/>
      <c r="M312" s="3023" t="s">
        <v>28</v>
      </c>
      <c r="N312" s="3039"/>
      <c r="O312" s="3040"/>
      <c r="P312" s="3047"/>
      <c r="Q312" s="3047"/>
      <c r="R312" s="3041"/>
      <c r="S312" s="3041"/>
      <c r="T312" s="3041"/>
      <c r="U312" s="3044"/>
      <c r="V312" s="3045"/>
      <c r="W312" s="3048"/>
      <c r="X312" s="3049"/>
      <c r="Y312" s="3023" t="s">
        <v>28</v>
      </c>
      <c r="Z312" s="3039"/>
      <c r="AA312" s="3040"/>
      <c r="AB312" s="3047"/>
      <c r="AC312" s="3047"/>
      <c r="AD312" s="3041"/>
      <c r="AE312" s="3044"/>
      <c r="AF312" s="3044"/>
      <c r="AG312" s="3044"/>
      <c r="AH312" s="3045"/>
      <c r="AI312" s="3048"/>
      <c r="AJ312" s="3049"/>
      <c r="AK312" s="3023" t="s">
        <v>28</v>
      </c>
      <c r="AL312" s="641"/>
      <c r="AM312" s="641"/>
      <c r="AN312" s="641"/>
      <c r="AO312" s="641"/>
      <c r="AP312" s="3024"/>
      <c r="AQ312" s="216">
        <v>1</v>
      </c>
      <c r="AR312" s="212"/>
      <c r="AS312" s="212"/>
    </row>
    <row r="313" spans="2:45" s="135" customFormat="1" ht="21" customHeight="1">
      <c r="B313" s="3039"/>
      <c r="C313" s="3040"/>
      <c r="D313" s="3041"/>
      <c r="E313" s="3042"/>
      <c r="F313" s="3043"/>
      <c r="G313" s="3044"/>
      <c r="H313" s="3044"/>
      <c r="I313" s="3044"/>
      <c r="J313" s="3045"/>
      <c r="K313" s="3048"/>
      <c r="L313" s="3046"/>
      <c r="M313" s="3023" t="s">
        <v>28</v>
      </c>
      <c r="N313" s="3039"/>
      <c r="O313" s="3040"/>
      <c r="P313" s="3041"/>
      <c r="Q313" s="3042"/>
      <c r="R313" s="3043"/>
      <c r="S313" s="3043"/>
      <c r="T313" s="3043"/>
      <c r="U313" s="3044"/>
      <c r="V313" s="3045"/>
      <c r="W313" s="3048"/>
      <c r="X313" s="3046"/>
      <c r="Y313" s="3023" t="s">
        <v>28</v>
      </c>
      <c r="Z313" s="3039"/>
      <c r="AA313" s="3040"/>
      <c r="AB313" s="3041"/>
      <c r="AC313" s="3042"/>
      <c r="AD313" s="3043"/>
      <c r="AE313" s="3044"/>
      <c r="AF313" s="3044"/>
      <c r="AG313" s="3044"/>
      <c r="AH313" s="3045"/>
      <c r="AI313" s="3048"/>
      <c r="AJ313" s="3046"/>
      <c r="AK313" s="3023" t="s">
        <v>28</v>
      </c>
      <c r="AL313" s="641"/>
      <c r="AM313" s="641"/>
      <c r="AN313" s="641"/>
      <c r="AO313" s="641"/>
      <c r="AP313" s="3024"/>
      <c r="AQ313" s="216">
        <v>1</v>
      </c>
      <c r="AR313" s="212"/>
      <c r="AS313" s="212"/>
    </row>
    <row r="314" spans="2:45" s="135" customFormat="1" ht="21" customHeight="1">
      <c r="B314" s="3039"/>
      <c r="C314" s="3040"/>
      <c r="D314" s="3047"/>
      <c r="E314" s="3047"/>
      <c r="F314" s="3041"/>
      <c r="G314" s="3044"/>
      <c r="H314" s="3044"/>
      <c r="I314" s="3044"/>
      <c r="J314" s="3045"/>
      <c r="K314" s="3048"/>
      <c r="L314" s="3049"/>
      <c r="M314" s="3023" t="s">
        <v>28</v>
      </c>
      <c r="N314" s="3039"/>
      <c r="O314" s="3040"/>
      <c r="P314" s="3047"/>
      <c r="Q314" s="3047"/>
      <c r="R314" s="3041"/>
      <c r="S314" s="3041"/>
      <c r="T314" s="3041"/>
      <c r="U314" s="3044"/>
      <c r="V314" s="3045"/>
      <c r="W314" s="3048"/>
      <c r="X314" s="3049"/>
      <c r="Y314" s="3023" t="s">
        <v>28</v>
      </c>
      <c r="Z314" s="3039"/>
      <c r="AA314" s="3040"/>
      <c r="AB314" s="3047"/>
      <c r="AC314" s="3047"/>
      <c r="AD314" s="3041"/>
      <c r="AE314" s="3044"/>
      <c r="AF314" s="3044"/>
      <c r="AG314" s="3044"/>
      <c r="AH314" s="3045"/>
      <c r="AI314" s="3048"/>
      <c r="AJ314" s="3049"/>
      <c r="AK314" s="3023" t="s">
        <v>28</v>
      </c>
      <c r="AL314" s="641"/>
      <c r="AM314" s="641"/>
      <c r="AN314" s="641"/>
      <c r="AO314" s="641"/>
      <c r="AP314" s="3024"/>
      <c r="AQ314" s="216">
        <v>1</v>
      </c>
      <c r="AR314" s="212"/>
      <c r="AS314" s="212"/>
    </row>
    <row r="315" spans="2:45" s="135" customFormat="1" ht="21" customHeight="1">
      <c r="B315" s="3039"/>
      <c r="C315" s="3040"/>
      <c r="D315" s="3041"/>
      <c r="E315" s="3042"/>
      <c r="F315" s="3043"/>
      <c r="G315" s="3044"/>
      <c r="H315" s="3044"/>
      <c r="I315" s="3044"/>
      <c r="J315" s="3045"/>
      <c r="K315" s="3048"/>
      <c r="L315" s="3046"/>
      <c r="M315" s="3023" t="s">
        <v>28</v>
      </c>
      <c r="N315" s="3039"/>
      <c r="O315" s="3040"/>
      <c r="P315" s="3041"/>
      <c r="Q315" s="3042"/>
      <c r="R315" s="3043"/>
      <c r="S315" s="3043"/>
      <c r="T315" s="3043"/>
      <c r="U315" s="3044"/>
      <c r="V315" s="3045"/>
      <c r="W315" s="3048"/>
      <c r="X315" s="3046"/>
      <c r="Y315" s="3023" t="s">
        <v>28</v>
      </c>
      <c r="Z315" s="3039"/>
      <c r="AA315" s="3040"/>
      <c r="AB315" s="3041"/>
      <c r="AC315" s="3042"/>
      <c r="AD315" s="3043"/>
      <c r="AE315" s="3044"/>
      <c r="AF315" s="3044"/>
      <c r="AG315" s="3044"/>
      <c r="AH315" s="3045"/>
      <c r="AI315" s="3048"/>
      <c r="AJ315" s="3046"/>
      <c r="AK315" s="3023" t="s">
        <v>28</v>
      </c>
      <c r="AL315" s="641"/>
      <c r="AM315" s="641"/>
      <c r="AN315" s="641"/>
      <c r="AO315" s="641"/>
      <c r="AP315" s="3024"/>
      <c r="AQ315" s="216">
        <v>1</v>
      </c>
      <c r="AR315" s="212"/>
      <c r="AS315" s="212"/>
    </row>
    <row r="316" spans="2:45" s="135" customFormat="1" ht="21" customHeight="1">
      <c r="B316" s="3039"/>
      <c r="C316" s="3040"/>
      <c r="D316" s="3047"/>
      <c r="E316" s="3047"/>
      <c r="F316" s="3041"/>
      <c r="G316" s="3044"/>
      <c r="H316" s="3044"/>
      <c r="I316" s="3044"/>
      <c r="J316" s="3045"/>
      <c r="K316" s="3048"/>
      <c r="L316" s="3049"/>
      <c r="M316" s="3023" t="s">
        <v>28</v>
      </c>
      <c r="N316" s="3039"/>
      <c r="O316" s="3040"/>
      <c r="P316" s="3047"/>
      <c r="Q316" s="3047"/>
      <c r="R316" s="3041"/>
      <c r="S316" s="3041"/>
      <c r="T316" s="3041"/>
      <c r="U316" s="3044"/>
      <c r="V316" s="3045"/>
      <c r="W316" s="3048"/>
      <c r="X316" s="3049"/>
      <c r="Y316" s="3023" t="s">
        <v>28</v>
      </c>
      <c r="Z316" s="3039"/>
      <c r="AA316" s="3040"/>
      <c r="AB316" s="3047"/>
      <c r="AC316" s="3047"/>
      <c r="AD316" s="3041"/>
      <c r="AE316" s="3044"/>
      <c r="AF316" s="3044"/>
      <c r="AG316" s="3044"/>
      <c r="AH316" s="3045"/>
      <c r="AI316" s="3048"/>
      <c r="AJ316" s="3049"/>
      <c r="AK316" s="3023" t="s">
        <v>28</v>
      </c>
      <c r="AL316" s="641"/>
      <c r="AM316" s="641"/>
      <c r="AN316" s="641"/>
      <c r="AO316" s="641"/>
      <c r="AP316" s="3024"/>
      <c r="AQ316" s="216">
        <v>1</v>
      </c>
      <c r="AR316" s="212"/>
      <c r="AS316" s="212"/>
    </row>
    <row r="317" spans="2:45" s="135" customFormat="1" ht="21" customHeight="1">
      <c r="B317" s="3039"/>
      <c r="C317" s="3040"/>
      <c r="D317" s="3041"/>
      <c r="E317" s="3042"/>
      <c r="F317" s="3043"/>
      <c r="G317" s="3044"/>
      <c r="H317" s="3044"/>
      <c r="I317" s="3044"/>
      <c r="J317" s="3045"/>
      <c r="K317" s="3048"/>
      <c r="L317" s="3046"/>
      <c r="M317" s="3023" t="s">
        <v>28</v>
      </c>
      <c r="N317" s="3039"/>
      <c r="O317" s="3040"/>
      <c r="P317" s="3041"/>
      <c r="Q317" s="3042"/>
      <c r="R317" s="3043"/>
      <c r="S317" s="3043"/>
      <c r="T317" s="3043"/>
      <c r="U317" s="3044"/>
      <c r="V317" s="3045"/>
      <c r="W317" s="3048"/>
      <c r="X317" s="3046"/>
      <c r="Y317" s="3023" t="s">
        <v>28</v>
      </c>
      <c r="Z317" s="3039"/>
      <c r="AA317" s="3040"/>
      <c r="AB317" s="3041"/>
      <c r="AC317" s="3042"/>
      <c r="AD317" s="3043"/>
      <c r="AE317" s="3044"/>
      <c r="AF317" s="3044"/>
      <c r="AG317" s="3044"/>
      <c r="AH317" s="3045"/>
      <c r="AI317" s="3048"/>
      <c r="AJ317" s="3046"/>
      <c r="AK317" s="3023" t="s">
        <v>28</v>
      </c>
      <c r="AL317" s="641"/>
      <c r="AM317" s="641"/>
      <c r="AN317" s="641"/>
      <c r="AO317" s="641"/>
      <c r="AP317" s="3024"/>
      <c r="AQ317" s="216">
        <v>1</v>
      </c>
      <c r="AR317" s="212"/>
      <c r="AS317" s="212"/>
    </row>
    <row r="318" spans="2:45" s="135" customFormat="1" ht="21" customHeight="1">
      <c r="B318" s="3039"/>
      <c r="C318" s="3040"/>
      <c r="D318" s="3047"/>
      <c r="E318" s="3047"/>
      <c r="F318" s="3041"/>
      <c r="G318" s="3044"/>
      <c r="H318" s="3044"/>
      <c r="I318" s="3044"/>
      <c r="J318" s="3045"/>
      <c r="K318" s="3048"/>
      <c r="L318" s="3049"/>
      <c r="M318" s="3023" t="s">
        <v>28</v>
      </c>
      <c r="N318" s="3039"/>
      <c r="O318" s="3040"/>
      <c r="P318" s="3047"/>
      <c r="Q318" s="3047"/>
      <c r="R318" s="3041"/>
      <c r="S318" s="3041"/>
      <c r="T318" s="3041"/>
      <c r="U318" s="3044"/>
      <c r="V318" s="3045"/>
      <c r="W318" s="3048"/>
      <c r="X318" s="3049"/>
      <c r="Y318" s="3023" t="s">
        <v>28</v>
      </c>
      <c r="Z318" s="3039"/>
      <c r="AA318" s="3040"/>
      <c r="AB318" s="3047"/>
      <c r="AC318" s="3047"/>
      <c r="AD318" s="3041"/>
      <c r="AE318" s="3044"/>
      <c r="AF318" s="3044"/>
      <c r="AG318" s="3044"/>
      <c r="AH318" s="3045"/>
      <c r="AI318" s="3048"/>
      <c r="AJ318" s="3049"/>
      <c r="AK318" s="3023" t="s">
        <v>28</v>
      </c>
      <c r="AL318" s="641"/>
      <c r="AM318" s="641"/>
      <c r="AN318" s="641"/>
      <c r="AO318" s="641"/>
      <c r="AP318" s="3024"/>
      <c r="AQ318" s="216">
        <v>1</v>
      </c>
      <c r="AR318" s="212"/>
      <c r="AS318" s="212"/>
    </row>
    <row r="319" spans="2:45" s="135" customFormat="1" ht="21" customHeight="1">
      <c r="B319" s="3039"/>
      <c r="C319" s="3040"/>
      <c r="D319" s="3041"/>
      <c r="E319" s="3042"/>
      <c r="F319" s="3043"/>
      <c r="G319" s="3044"/>
      <c r="H319" s="3044"/>
      <c r="I319" s="3044"/>
      <c r="J319" s="3045"/>
      <c r="K319" s="3048"/>
      <c r="L319" s="3046"/>
      <c r="M319" s="3023" t="s">
        <v>28</v>
      </c>
      <c r="N319" s="3039"/>
      <c r="O319" s="3040"/>
      <c r="P319" s="3041"/>
      <c r="Q319" s="3042"/>
      <c r="R319" s="3043"/>
      <c r="S319" s="3043"/>
      <c r="T319" s="3043"/>
      <c r="U319" s="3044"/>
      <c r="V319" s="3045"/>
      <c r="W319" s="3048"/>
      <c r="X319" s="3046"/>
      <c r="Y319" s="3023" t="s">
        <v>28</v>
      </c>
      <c r="Z319" s="3039"/>
      <c r="AA319" s="3040"/>
      <c r="AB319" s="3041"/>
      <c r="AC319" s="3042"/>
      <c r="AD319" s="3043"/>
      <c r="AE319" s="3044"/>
      <c r="AF319" s="3044"/>
      <c r="AG319" s="3044"/>
      <c r="AH319" s="3045"/>
      <c r="AI319" s="3048"/>
      <c r="AJ319" s="3046"/>
      <c r="AK319" s="3023" t="s">
        <v>28</v>
      </c>
      <c r="AL319" s="641"/>
      <c r="AM319" s="641"/>
      <c r="AN319" s="641"/>
      <c r="AO319" s="641"/>
      <c r="AP319" s="3024"/>
      <c r="AQ319" s="216">
        <v>1</v>
      </c>
      <c r="AR319" s="212"/>
      <c r="AS319" s="212"/>
    </row>
    <row r="320" spans="2:45" s="135" customFormat="1" ht="21" customHeight="1">
      <c r="B320" s="3039"/>
      <c r="C320" s="3040"/>
      <c r="D320" s="3047"/>
      <c r="E320" s="3047"/>
      <c r="F320" s="3041"/>
      <c r="G320" s="3044"/>
      <c r="H320" s="3044"/>
      <c r="I320" s="3044"/>
      <c r="J320" s="3045"/>
      <c r="K320" s="3048"/>
      <c r="L320" s="3049"/>
      <c r="M320" s="3023" t="s">
        <v>28</v>
      </c>
      <c r="N320" s="3039"/>
      <c r="O320" s="3040"/>
      <c r="P320" s="3047"/>
      <c r="Q320" s="3047"/>
      <c r="R320" s="3041"/>
      <c r="S320" s="3041"/>
      <c r="T320" s="3041"/>
      <c r="U320" s="3044"/>
      <c r="V320" s="3045"/>
      <c r="W320" s="3048"/>
      <c r="X320" s="3049"/>
      <c r="Y320" s="3023" t="s">
        <v>28</v>
      </c>
      <c r="Z320" s="3039"/>
      <c r="AA320" s="3040"/>
      <c r="AB320" s="3047"/>
      <c r="AC320" s="3047"/>
      <c r="AD320" s="3041"/>
      <c r="AE320" s="3044"/>
      <c r="AF320" s="3044"/>
      <c r="AG320" s="3044"/>
      <c r="AH320" s="3045"/>
      <c r="AI320" s="3048"/>
      <c r="AJ320" s="3049"/>
      <c r="AK320" s="3023" t="s">
        <v>28</v>
      </c>
      <c r="AL320" s="641"/>
      <c r="AM320" s="641"/>
      <c r="AN320" s="641"/>
      <c r="AO320" s="641"/>
      <c r="AP320" s="3024"/>
      <c r="AQ320" s="216">
        <v>1</v>
      </c>
      <c r="AR320" s="212"/>
      <c r="AS320" s="212"/>
    </row>
    <row r="321" spans="2:45" s="135" customFormat="1" ht="21" customHeight="1">
      <c r="B321" s="3039"/>
      <c r="C321" s="3040"/>
      <c r="D321" s="3041"/>
      <c r="E321" s="3042"/>
      <c r="F321" s="3043"/>
      <c r="G321" s="3044"/>
      <c r="H321" s="3044"/>
      <c r="I321" s="3044"/>
      <c r="J321" s="3045"/>
      <c r="K321" s="3048"/>
      <c r="L321" s="3046"/>
      <c r="M321" s="3023" t="s">
        <v>28</v>
      </c>
      <c r="N321" s="3039"/>
      <c r="O321" s="3040"/>
      <c r="P321" s="3041"/>
      <c r="Q321" s="3042"/>
      <c r="R321" s="3043"/>
      <c r="S321" s="3043"/>
      <c r="T321" s="3043"/>
      <c r="U321" s="3044"/>
      <c r="V321" s="3045"/>
      <c r="W321" s="3048"/>
      <c r="X321" s="3046"/>
      <c r="Y321" s="3023" t="s">
        <v>28</v>
      </c>
      <c r="Z321" s="3039"/>
      <c r="AA321" s="3040"/>
      <c r="AB321" s="3041"/>
      <c r="AC321" s="3042"/>
      <c r="AD321" s="3043"/>
      <c r="AE321" s="3044"/>
      <c r="AF321" s="3044"/>
      <c r="AG321" s="3044"/>
      <c r="AH321" s="3045"/>
      <c r="AI321" s="3048"/>
      <c r="AJ321" s="3046"/>
      <c r="AK321" s="3023" t="s">
        <v>28</v>
      </c>
      <c r="AL321" s="641"/>
      <c r="AM321" s="641"/>
      <c r="AN321" s="641"/>
      <c r="AO321" s="641"/>
      <c r="AP321" s="3024"/>
      <c r="AQ321" s="216">
        <v>1</v>
      </c>
      <c r="AR321" s="212"/>
      <c r="AS321" s="212"/>
    </row>
    <row r="322" spans="2:45" s="135" customFormat="1" ht="21" customHeight="1">
      <c r="B322" s="3039"/>
      <c r="C322" s="3040"/>
      <c r="D322" s="3047"/>
      <c r="E322" s="3047"/>
      <c r="F322" s="3041"/>
      <c r="G322" s="3044"/>
      <c r="H322" s="3044"/>
      <c r="I322" s="3044"/>
      <c r="J322" s="3045"/>
      <c r="K322" s="3048"/>
      <c r="L322" s="3049"/>
      <c r="M322" s="3023" t="s">
        <v>28</v>
      </c>
      <c r="N322" s="3039"/>
      <c r="O322" s="3040"/>
      <c r="P322" s="3047"/>
      <c r="Q322" s="3047"/>
      <c r="R322" s="3041"/>
      <c r="S322" s="3041"/>
      <c r="T322" s="3041"/>
      <c r="U322" s="3044"/>
      <c r="V322" s="3045"/>
      <c r="W322" s="3048"/>
      <c r="X322" s="3049"/>
      <c r="Y322" s="3023" t="s">
        <v>28</v>
      </c>
      <c r="Z322" s="3039"/>
      <c r="AA322" s="3040"/>
      <c r="AB322" s="3047"/>
      <c r="AC322" s="3047"/>
      <c r="AD322" s="3041"/>
      <c r="AE322" s="3044"/>
      <c r="AF322" s="3044"/>
      <c r="AG322" s="3044"/>
      <c r="AH322" s="3045"/>
      <c r="AI322" s="3048"/>
      <c r="AJ322" s="3049"/>
      <c r="AK322" s="3023" t="s">
        <v>28</v>
      </c>
      <c r="AL322" s="641"/>
      <c r="AM322" s="641"/>
      <c r="AN322" s="641"/>
      <c r="AO322" s="641"/>
      <c r="AP322" s="3024"/>
      <c r="AQ322" s="216">
        <v>1</v>
      </c>
      <c r="AR322" s="212"/>
      <c r="AS322" s="212"/>
    </row>
    <row r="323" spans="2:45" s="135" customFormat="1" ht="21" customHeight="1">
      <c r="B323" s="3039"/>
      <c r="C323" s="3040"/>
      <c r="D323" s="3041"/>
      <c r="E323" s="3042"/>
      <c r="F323" s="3043"/>
      <c r="G323" s="3044"/>
      <c r="H323" s="3044"/>
      <c r="I323" s="3044"/>
      <c r="J323" s="3045"/>
      <c r="K323" s="3048"/>
      <c r="L323" s="3046"/>
      <c r="M323" s="3023" t="s">
        <v>28</v>
      </c>
      <c r="N323" s="3039"/>
      <c r="O323" s="3040"/>
      <c r="P323" s="3041"/>
      <c r="Q323" s="3042"/>
      <c r="R323" s="3043"/>
      <c r="S323" s="3043"/>
      <c r="T323" s="3043"/>
      <c r="U323" s="3044"/>
      <c r="V323" s="3045"/>
      <c r="W323" s="3048"/>
      <c r="X323" s="3046"/>
      <c r="Y323" s="3023" t="s">
        <v>28</v>
      </c>
      <c r="Z323" s="3039"/>
      <c r="AA323" s="3040"/>
      <c r="AB323" s="3041"/>
      <c r="AC323" s="3042"/>
      <c r="AD323" s="3043"/>
      <c r="AE323" s="3044"/>
      <c r="AF323" s="3044"/>
      <c r="AG323" s="3044"/>
      <c r="AH323" s="3045"/>
      <c r="AI323" s="3048"/>
      <c r="AJ323" s="3046"/>
      <c r="AK323" s="3023" t="s">
        <v>28</v>
      </c>
      <c r="AL323" s="641"/>
      <c r="AM323" s="641"/>
      <c r="AN323" s="641"/>
      <c r="AO323" s="641"/>
      <c r="AP323" s="3024"/>
      <c r="AQ323" s="216">
        <v>1</v>
      </c>
      <c r="AR323" s="212"/>
      <c r="AS323" s="212"/>
    </row>
    <row r="324" spans="2:45" s="135" customFormat="1" ht="21" customHeight="1">
      <c r="B324" s="3039"/>
      <c r="C324" s="3040"/>
      <c r="D324" s="3047"/>
      <c r="E324" s="3047"/>
      <c r="F324" s="3041"/>
      <c r="G324" s="3044"/>
      <c r="H324" s="3044"/>
      <c r="I324" s="3044"/>
      <c r="J324" s="3045"/>
      <c r="K324" s="3048"/>
      <c r="L324" s="3049"/>
      <c r="M324" s="3023" t="s">
        <v>28</v>
      </c>
      <c r="N324" s="3039"/>
      <c r="O324" s="3040"/>
      <c r="P324" s="3047"/>
      <c r="Q324" s="3047"/>
      <c r="R324" s="3041"/>
      <c r="S324" s="3041"/>
      <c r="T324" s="3041"/>
      <c r="U324" s="3044"/>
      <c r="V324" s="3045"/>
      <c r="W324" s="3048"/>
      <c r="X324" s="3049"/>
      <c r="Y324" s="3023" t="s">
        <v>28</v>
      </c>
      <c r="Z324" s="3039"/>
      <c r="AA324" s="3040"/>
      <c r="AB324" s="3047"/>
      <c r="AC324" s="3047"/>
      <c r="AD324" s="3041"/>
      <c r="AE324" s="3044"/>
      <c r="AF324" s="3044"/>
      <c r="AG324" s="3044"/>
      <c r="AH324" s="3045"/>
      <c r="AI324" s="3048"/>
      <c r="AJ324" s="3049"/>
      <c r="AK324" s="3023" t="s">
        <v>28</v>
      </c>
      <c r="AL324" s="641"/>
      <c r="AM324" s="641"/>
      <c r="AN324" s="641"/>
      <c r="AO324" s="641"/>
      <c r="AP324" s="3024"/>
      <c r="AQ324" s="216">
        <v>1</v>
      </c>
      <c r="AR324" s="212"/>
      <c r="AS324" s="212"/>
    </row>
    <row r="325" spans="2:45" s="135" customFormat="1" ht="21" customHeight="1">
      <c r="B325" s="3039"/>
      <c r="C325" s="3040"/>
      <c r="D325" s="3041"/>
      <c r="E325" s="3042"/>
      <c r="F325" s="3043"/>
      <c r="G325" s="3044"/>
      <c r="H325" s="3044"/>
      <c r="I325" s="3044"/>
      <c r="J325" s="3045"/>
      <c r="K325" s="3048"/>
      <c r="L325" s="3046"/>
      <c r="M325" s="3023" t="s">
        <v>28</v>
      </c>
      <c r="N325" s="3039"/>
      <c r="O325" s="3040"/>
      <c r="P325" s="3041"/>
      <c r="Q325" s="3042"/>
      <c r="R325" s="3043"/>
      <c r="S325" s="3043"/>
      <c r="T325" s="3043"/>
      <c r="U325" s="3044"/>
      <c r="V325" s="3045"/>
      <c r="W325" s="3048"/>
      <c r="X325" s="3046"/>
      <c r="Y325" s="3023" t="s">
        <v>28</v>
      </c>
      <c r="Z325" s="3039"/>
      <c r="AA325" s="3040"/>
      <c r="AB325" s="3041"/>
      <c r="AC325" s="3042"/>
      <c r="AD325" s="3043"/>
      <c r="AE325" s="3044"/>
      <c r="AF325" s="3044"/>
      <c r="AG325" s="3044"/>
      <c r="AH325" s="3045"/>
      <c r="AI325" s="3048"/>
      <c r="AJ325" s="3046"/>
      <c r="AK325" s="3023" t="s">
        <v>28</v>
      </c>
      <c r="AL325" s="641"/>
      <c r="AM325" s="641"/>
      <c r="AN325" s="641"/>
      <c r="AO325" s="641"/>
      <c r="AP325" s="3024"/>
      <c r="AQ325" s="216">
        <v>1</v>
      </c>
      <c r="AR325" s="212"/>
      <c r="AS325" s="212"/>
    </row>
    <row r="326" spans="2:45" s="135" customFormat="1" ht="21" customHeight="1">
      <c r="B326" s="3039"/>
      <c r="C326" s="3040"/>
      <c r="D326" s="3047"/>
      <c r="E326" s="3047"/>
      <c r="F326" s="3041"/>
      <c r="G326" s="3044"/>
      <c r="H326" s="3044"/>
      <c r="I326" s="3044"/>
      <c r="J326" s="3045"/>
      <c r="K326" s="3048"/>
      <c r="L326" s="3049"/>
      <c r="M326" s="3023" t="s">
        <v>28</v>
      </c>
      <c r="N326" s="3039"/>
      <c r="O326" s="3040"/>
      <c r="P326" s="3047"/>
      <c r="Q326" s="3047"/>
      <c r="R326" s="3041"/>
      <c r="S326" s="3041"/>
      <c r="T326" s="3041"/>
      <c r="U326" s="3044"/>
      <c r="V326" s="3045"/>
      <c r="W326" s="3048"/>
      <c r="X326" s="3049"/>
      <c r="Y326" s="3023" t="s">
        <v>28</v>
      </c>
      <c r="Z326" s="3039"/>
      <c r="AA326" s="3040"/>
      <c r="AB326" s="3047"/>
      <c r="AC326" s="3047"/>
      <c r="AD326" s="3041"/>
      <c r="AE326" s="3044"/>
      <c r="AF326" s="3044"/>
      <c r="AG326" s="3044"/>
      <c r="AH326" s="3045"/>
      <c r="AI326" s="3048"/>
      <c r="AJ326" s="3049"/>
      <c r="AK326" s="3023" t="s">
        <v>28</v>
      </c>
      <c r="AL326" s="641"/>
      <c r="AM326" s="641"/>
      <c r="AN326" s="641"/>
      <c r="AO326" s="641"/>
      <c r="AP326" s="3024"/>
      <c r="AQ326" s="216">
        <v>1</v>
      </c>
      <c r="AR326" s="212"/>
      <c r="AS326" s="212"/>
    </row>
    <row r="327" spans="2:45" s="135" customFormat="1" ht="21" customHeight="1">
      <c r="B327" s="3039"/>
      <c r="C327" s="3040"/>
      <c r="D327" s="3041"/>
      <c r="E327" s="3042"/>
      <c r="F327" s="3043"/>
      <c r="G327" s="3044"/>
      <c r="H327" s="3044"/>
      <c r="I327" s="3044"/>
      <c r="J327" s="3045"/>
      <c r="K327" s="3048"/>
      <c r="L327" s="3046"/>
      <c r="M327" s="3023" t="s">
        <v>28</v>
      </c>
      <c r="N327" s="3039"/>
      <c r="O327" s="3040"/>
      <c r="P327" s="3041"/>
      <c r="Q327" s="3042"/>
      <c r="R327" s="3043"/>
      <c r="S327" s="3043"/>
      <c r="T327" s="3043"/>
      <c r="U327" s="3044"/>
      <c r="V327" s="3045"/>
      <c r="W327" s="3048"/>
      <c r="X327" s="3046"/>
      <c r="Y327" s="3023" t="s">
        <v>28</v>
      </c>
      <c r="Z327" s="3039"/>
      <c r="AA327" s="3040"/>
      <c r="AB327" s="3041"/>
      <c r="AC327" s="3042"/>
      <c r="AD327" s="3043"/>
      <c r="AE327" s="3044"/>
      <c r="AF327" s="3044"/>
      <c r="AG327" s="3044"/>
      <c r="AH327" s="3045"/>
      <c r="AI327" s="3048"/>
      <c r="AJ327" s="3046"/>
      <c r="AK327" s="3023" t="s">
        <v>28</v>
      </c>
      <c r="AL327" s="641"/>
      <c r="AM327" s="641"/>
      <c r="AN327" s="641"/>
      <c r="AO327" s="641"/>
      <c r="AP327" s="3024"/>
      <c r="AQ327" s="216">
        <v>1</v>
      </c>
      <c r="AR327" s="212"/>
      <c r="AS327" s="212"/>
    </row>
    <row r="328" spans="2:45" s="135" customFormat="1" ht="21" customHeight="1">
      <c r="B328" s="3039"/>
      <c r="C328" s="3040"/>
      <c r="D328" s="3047"/>
      <c r="E328" s="3047"/>
      <c r="F328" s="3041"/>
      <c r="G328" s="3044"/>
      <c r="H328" s="3044"/>
      <c r="I328" s="3044"/>
      <c r="J328" s="3045"/>
      <c r="K328" s="3048"/>
      <c r="L328" s="3049"/>
      <c r="M328" s="3023" t="s">
        <v>28</v>
      </c>
      <c r="N328" s="3039"/>
      <c r="O328" s="3040"/>
      <c r="P328" s="3047"/>
      <c r="Q328" s="3047"/>
      <c r="R328" s="3041"/>
      <c r="S328" s="3041"/>
      <c r="T328" s="3041"/>
      <c r="U328" s="3044"/>
      <c r="V328" s="3045"/>
      <c r="W328" s="3048"/>
      <c r="X328" s="3049"/>
      <c r="Y328" s="3023" t="s">
        <v>28</v>
      </c>
      <c r="Z328" s="3039"/>
      <c r="AA328" s="3040"/>
      <c r="AB328" s="3047"/>
      <c r="AC328" s="3047"/>
      <c r="AD328" s="3041"/>
      <c r="AE328" s="3044"/>
      <c r="AF328" s="3044"/>
      <c r="AG328" s="3044"/>
      <c r="AH328" s="3045"/>
      <c r="AI328" s="3048"/>
      <c r="AJ328" s="3049"/>
      <c r="AK328" s="3023" t="s">
        <v>28</v>
      </c>
      <c r="AL328" s="641"/>
      <c r="AM328" s="641"/>
      <c r="AN328" s="641"/>
      <c r="AO328" s="641"/>
      <c r="AP328" s="3024"/>
      <c r="AQ328" s="216">
        <v>1</v>
      </c>
      <c r="AR328" s="212"/>
      <c r="AS328" s="212"/>
    </row>
    <row r="329" spans="2:45" s="135" customFormat="1" ht="21" customHeight="1">
      <c r="B329" s="3039"/>
      <c r="C329" s="3040"/>
      <c r="D329" s="3041"/>
      <c r="E329" s="3042"/>
      <c r="F329" s="3043"/>
      <c r="G329" s="3044"/>
      <c r="H329" s="3044"/>
      <c r="I329" s="3044"/>
      <c r="J329" s="3045"/>
      <c r="K329" s="3048"/>
      <c r="L329" s="3046"/>
      <c r="M329" s="3023" t="s">
        <v>28</v>
      </c>
      <c r="N329" s="3039"/>
      <c r="O329" s="3040"/>
      <c r="P329" s="3041"/>
      <c r="Q329" s="3042"/>
      <c r="R329" s="3043"/>
      <c r="S329" s="3043"/>
      <c r="T329" s="3043"/>
      <c r="U329" s="3044"/>
      <c r="V329" s="3045"/>
      <c r="W329" s="3048"/>
      <c r="X329" s="3046"/>
      <c r="Y329" s="3023" t="s">
        <v>28</v>
      </c>
      <c r="Z329" s="3039"/>
      <c r="AA329" s="3040"/>
      <c r="AB329" s="3041"/>
      <c r="AC329" s="3042"/>
      <c r="AD329" s="3043"/>
      <c r="AE329" s="3044"/>
      <c r="AF329" s="3044"/>
      <c r="AG329" s="3044"/>
      <c r="AH329" s="3045"/>
      <c r="AI329" s="3048"/>
      <c r="AJ329" s="3046"/>
      <c r="AK329" s="3023" t="s">
        <v>28</v>
      </c>
      <c r="AL329" s="641"/>
      <c r="AM329" s="641"/>
      <c r="AN329" s="641"/>
      <c r="AO329" s="641"/>
      <c r="AP329" s="3024"/>
      <c r="AQ329" s="216">
        <v>1</v>
      </c>
      <c r="AR329" s="212"/>
      <c r="AS329" s="212"/>
    </row>
    <row r="330" spans="2:45" s="135" customFormat="1" ht="21" customHeight="1">
      <c r="B330" s="3039"/>
      <c r="C330" s="3040"/>
      <c r="D330" s="3047"/>
      <c r="E330" s="3047"/>
      <c r="F330" s="3041"/>
      <c r="G330" s="3044"/>
      <c r="H330" s="3044"/>
      <c r="I330" s="3044"/>
      <c r="J330" s="3045"/>
      <c r="K330" s="3048"/>
      <c r="L330" s="3049"/>
      <c r="M330" s="3023" t="s">
        <v>28</v>
      </c>
      <c r="N330" s="3039"/>
      <c r="O330" s="3040"/>
      <c r="P330" s="3047"/>
      <c r="Q330" s="3047"/>
      <c r="R330" s="3041"/>
      <c r="S330" s="3041"/>
      <c r="T330" s="3041"/>
      <c r="U330" s="3044"/>
      <c r="V330" s="3045"/>
      <c r="W330" s="3048"/>
      <c r="X330" s="3049"/>
      <c r="Y330" s="3023" t="s">
        <v>28</v>
      </c>
      <c r="Z330" s="3039"/>
      <c r="AA330" s="3040"/>
      <c r="AB330" s="3047"/>
      <c r="AC330" s="3047"/>
      <c r="AD330" s="3041"/>
      <c r="AE330" s="3044"/>
      <c r="AF330" s="3044"/>
      <c r="AG330" s="3044"/>
      <c r="AH330" s="3045"/>
      <c r="AI330" s="3048"/>
      <c r="AJ330" s="3049"/>
      <c r="AK330" s="3023" t="s">
        <v>28</v>
      </c>
      <c r="AL330" s="641"/>
      <c r="AM330" s="641"/>
      <c r="AN330" s="641"/>
      <c r="AO330" s="641"/>
      <c r="AP330" s="3024"/>
      <c r="AQ330" s="216">
        <v>1</v>
      </c>
      <c r="AR330" s="212"/>
      <c r="AS330" s="212"/>
    </row>
    <row r="331" spans="2:45" s="135" customFormat="1" ht="21" customHeight="1">
      <c r="B331" s="3039"/>
      <c r="C331" s="3040"/>
      <c r="D331" s="3041"/>
      <c r="E331" s="3042"/>
      <c r="F331" s="3043"/>
      <c r="G331" s="3044"/>
      <c r="H331" s="3044"/>
      <c r="I331" s="3044"/>
      <c r="J331" s="3045"/>
      <c r="K331" s="3048"/>
      <c r="L331" s="3046"/>
      <c r="M331" s="3023" t="s">
        <v>28</v>
      </c>
      <c r="N331" s="3039"/>
      <c r="O331" s="3040"/>
      <c r="P331" s="3041"/>
      <c r="Q331" s="3042"/>
      <c r="R331" s="3043"/>
      <c r="S331" s="3043"/>
      <c r="T331" s="3043"/>
      <c r="U331" s="3044"/>
      <c r="V331" s="3045"/>
      <c r="W331" s="3048"/>
      <c r="X331" s="3046"/>
      <c r="Y331" s="3023" t="s">
        <v>28</v>
      </c>
      <c r="Z331" s="3039"/>
      <c r="AA331" s="3040"/>
      <c r="AB331" s="3041"/>
      <c r="AC331" s="3042"/>
      <c r="AD331" s="3043"/>
      <c r="AE331" s="3044"/>
      <c r="AF331" s="3044"/>
      <c r="AG331" s="3044"/>
      <c r="AH331" s="3045"/>
      <c r="AI331" s="3048"/>
      <c r="AJ331" s="3046"/>
      <c r="AK331" s="3023" t="s">
        <v>28</v>
      </c>
      <c r="AL331" s="641"/>
      <c r="AM331" s="641"/>
      <c r="AN331" s="641"/>
      <c r="AO331" s="641"/>
      <c r="AP331" s="3024"/>
      <c r="AQ331" s="216">
        <v>1</v>
      </c>
      <c r="AR331" s="212"/>
      <c r="AS331" s="212"/>
    </row>
    <row r="332" spans="2:45" s="135" customFormat="1" ht="21" customHeight="1">
      <c r="B332" s="3039"/>
      <c r="C332" s="3040"/>
      <c r="D332" s="3047"/>
      <c r="E332" s="3047"/>
      <c r="F332" s="3041"/>
      <c r="G332" s="3044"/>
      <c r="H332" s="3044"/>
      <c r="I332" s="3044"/>
      <c r="J332" s="3045"/>
      <c r="K332" s="3048"/>
      <c r="L332" s="3049"/>
      <c r="M332" s="3023" t="s">
        <v>28</v>
      </c>
      <c r="N332" s="3039"/>
      <c r="O332" s="3040"/>
      <c r="P332" s="3047"/>
      <c r="Q332" s="3047"/>
      <c r="R332" s="3041"/>
      <c r="S332" s="3041"/>
      <c r="T332" s="3041"/>
      <c r="U332" s="3044"/>
      <c r="V332" s="3045"/>
      <c r="W332" s="3048"/>
      <c r="X332" s="3049"/>
      <c r="Y332" s="3023" t="s">
        <v>28</v>
      </c>
      <c r="Z332" s="3039"/>
      <c r="AA332" s="3040"/>
      <c r="AB332" s="3047"/>
      <c r="AC332" s="3047"/>
      <c r="AD332" s="3041"/>
      <c r="AE332" s="3044"/>
      <c r="AF332" s="3044"/>
      <c r="AG332" s="3044"/>
      <c r="AH332" s="3045"/>
      <c r="AI332" s="3048"/>
      <c r="AJ332" s="3049"/>
      <c r="AK332" s="3023" t="s">
        <v>28</v>
      </c>
      <c r="AL332" s="641"/>
      <c r="AM332" s="641"/>
      <c r="AN332" s="641"/>
      <c r="AO332" s="641"/>
      <c r="AP332" s="3024"/>
      <c r="AQ332" s="216">
        <v>1</v>
      </c>
      <c r="AR332" s="212"/>
      <c r="AS332" s="212"/>
    </row>
    <row r="333" spans="2:45" s="135" customFormat="1" ht="21" customHeight="1">
      <c r="B333" s="3039"/>
      <c r="C333" s="3040"/>
      <c r="D333" s="3041"/>
      <c r="E333" s="3042"/>
      <c r="F333" s="3043"/>
      <c r="G333" s="3044"/>
      <c r="H333" s="3044"/>
      <c r="I333" s="3044"/>
      <c r="J333" s="3045"/>
      <c r="K333" s="3048"/>
      <c r="L333" s="3046"/>
      <c r="M333" s="3023" t="s">
        <v>28</v>
      </c>
      <c r="N333" s="3039"/>
      <c r="O333" s="3040"/>
      <c r="P333" s="3041"/>
      <c r="Q333" s="3042"/>
      <c r="R333" s="3043"/>
      <c r="S333" s="3043"/>
      <c r="T333" s="3043"/>
      <c r="U333" s="3044"/>
      <c r="V333" s="3045"/>
      <c r="W333" s="3048"/>
      <c r="X333" s="3046"/>
      <c r="Y333" s="3023" t="s">
        <v>28</v>
      </c>
      <c r="Z333" s="3039"/>
      <c r="AA333" s="3040"/>
      <c r="AB333" s="3041"/>
      <c r="AC333" s="3042"/>
      <c r="AD333" s="3043"/>
      <c r="AE333" s="3044"/>
      <c r="AF333" s="3044"/>
      <c r="AG333" s="3044"/>
      <c r="AH333" s="3045"/>
      <c r="AI333" s="3048"/>
      <c r="AJ333" s="3046"/>
      <c r="AK333" s="3023" t="s">
        <v>28</v>
      </c>
      <c r="AL333" s="641"/>
      <c r="AM333" s="641"/>
      <c r="AN333" s="641"/>
      <c r="AO333" s="641"/>
      <c r="AP333" s="3024"/>
      <c r="AQ333" s="216">
        <v>1</v>
      </c>
      <c r="AR333" s="212"/>
      <c r="AS333" s="212"/>
    </row>
    <row r="334" spans="2:45" s="135" customFormat="1" ht="21" customHeight="1">
      <c r="B334" s="3039"/>
      <c r="C334" s="3040"/>
      <c r="D334" s="3047"/>
      <c r="E334" s="3047"/>
      <c r="F334" s="3041"/>
      <c r="G334" s="3044"/>
      <c r="H334" s="3044"/>
      <c r="I334" s="3044"/>
      <c r="J334" s="3045"/>
      <c r="K334" s="3048"/>
      <c r="L334" s="3049"/>
      <c r="M334" s="3023" t="s">
        <v>28</v>
      </c>
      <c r="N334" s="3039"/>
      <c r="O334" s="3040"/>
      <c r="P334" s="3047"/>
      <c r="Q334" s="3047"/>
      <c r="R334" s="3041"/>
      <c r="S334" s="3041"/>
      <c r="T334" s="3041"/>
      <c r="U334" s="3044"/>
      <c r="V334" s="3045"/>
      <c r="W334" s="3048"/>
      <c r="X334" s="3049"/>
      <c r="Y334" s="3023" t="s">
        <v>28</v>
      </c>
      <c r="Z334" s="3039"/>
      <c r="AA334" s="3040"/>
      <c r="AB334" s="3047"/>
      <c r="AC334" s="3047"/>
      <c r="AD334" s="3041"/>
      <c r="AE334" s="3044"/>
      <c r="AF334" s="3044"/>
      <c r="AG334" s="3044"/>
      <c r="AH334" s="3045"/>
      <c r="AI334" s="3048"/>
      <c r="AJ334" s="3049"/>
      <c r="AK334" s="3023" t="s">
        <v>28</v>
      </c>
      <c r="AL334" s="641"/>
      <c r="AM334" s="641"/>
      <c r="AN334" s="641"/>
      <c r="AO334" s="641"/>
      <c r="AP334" s="3024"/>
      <c r="AQ334" s="216">
        <v>1</v>
      </c>
      <c r="AR334" s="212"/>
      <c r="AS334" s="212"/>
    </row>
    <row r="335" spans="2:45" s="135" customFormat="1" ht="21" customHeight="1">
      <c r="B335" s="3039"/>
      <c r="C335" s="3040"/>
      <c r="D335" s="3041"/>
      <c r="E335" s="3042"/>
      <c r="F335" s="3043"/>
      <c r="G335" s="3044"/>
      <c r="H335" s="3044"/>
      <c r="I335" s="3044"/>
      <c r="J335" s="3045"/>
      <c r="K335" s="3048"/>
      <c r="L335" s="3046"/>
      <c r="M335" s="3023" t="s">
        <v>28</v>
      </c>
      <c r="N335" s="3039"/>
      <c r="O335" s="3040"/>
      <c r="P335" s="3041"/>
      <c r="Q335" s="3042"/>
      <c r="R335" s="3043"/>
      <c r="S335" s="3043"/>
      <c r="T335" s="3043"/>
      <c r="U335" s="3044"/>
      <c r="V335" s="3045"/>
      <c r="W335" s="3048"/>
      <c r="X335" s="3046"/>
      <c r="Y335" s="3023" t="s">
        <v>28</v>
      </c>
      <c r="Z335" s="3039"/>
      <c r="AA335" s="3040"/>
      <c r="AB335" s="3041"/>
      <c r="AC335" s="3042"/>
      <c r="AD335" s="3043"/>
      <c r="AE335" s="3044"/>
      <c r="AF335" s="3044"/>
      <c r="AG335" s="3044"/>
      <c r="AH335" s="3045"/>
      <c r="AI335" s="3048"/>
      <c r="AJ335" s="3046"/>
      <c r="AK335" s="3023" t="s">
        <v>28</v>
      </c>
      <c r="AL335" s="641"/>
      <c r="AM335" s="641"/>
      <c r="AN335" s="641"/>
      <c r="AO335" s="641"/>
      <c r="AP335" s="3024"/>
      <c r="AQ335" s="216">
        <v>1</v>
      </c>
      <c r="AR335" s="212"/>
      <c r="AS335" s="212"/>
    </row>
    <row r="336" spans="2:45" s="135" customFormat="1" ht="21" customHeight="1">
      <c r="B336" s="3039"/>
      <c r="C336" s="3040"/>
      <c r="D336" s="3047"/>
      <c r="E336" s="3047"/>
      <c r="F336" s="3041"/>
      <c r="G336" s="3044"/>
      <c r="H336" s="3044"/>
      <c r="I336" s="3044"/>
      <c r="J336" s="3045"/>
      <c r="K336" s="3048"/>
      <c r="L336" s="3049"/>
      <c r="M336" s="3023" t="s">
        <v>28</v>
      </c>
      <c r="N336" s="3039"/>
      <c r="O336" s="3040"/>
      <c r="P336" s="3047"/>
      <c r="Q336" s="3047"/>
      <c r="R336" s="3041"/>
      <c r="S336" s="3041"/>
      <c r="T336" s="3041"/>
      <c r="U336" s="3044"/>
      <c r="V336" s="3045"/>
      <c r="W336" s="3048"/>
      <c r="X336" s="3049"/>
      <c r="Y336" s="3023" t="s">
        <v>28</v>
      </c>
      <c r="Z336" s="3039"/>
      <c r="AA336" s="3040"/>
      <c r="AB336" s="3047"/>
      <c r="AC336" s="3047"/>
      <c r="AD336" s="3041"/>
      <c r="AE336" s="3044"/>
      <c r="AF336" s="3044"/>
      <c r="AG336" s="3044"/>
      <c r="AH336" s="3045"/>
      <c r="AI336" s="3048"/>
      <c r="AJ336" s="3049"/>
      <c r="AK336" s="3023" t="s">
        <v>28</v>
      </c>
      <c r="AL336" s="641"/>
      <c r="AM336" s="641"/>
      <c r="AN336" s="641"/>
      <c r="AO336" s="641"/>
      <c r="AP336" s="3024"/>
      <c r="AQ336" s="216">
        <v>1</v>
      </c>
      <c r="AR336" s="212"/>
      <c r="AS336" s="212"/>
    </row>
    <row r="337" spans="2:45" s="135" customFormat="1" ht="21" customHeight="1">
      <c r="B337" s="3039"/>
      <c r="C337" s="3040"/>
      <c r="D337" s="3041"/>
      <c r="E337" s="3042"/>
      <c r="F337" s="3043"/>
      <c r="G337" s="3044"/>
      <c r="H337" s="3044"/>
      <c r="I337" s="3044"/>
      <c r="J337" s="3045"/>
      <c r="K337" s="3048"/>
      <c r="L337" s="3046"/>
      <c r="M337" s="3023" t="s">
        <v>28</v>
      </c>
      <c r="N337" s="3039"/>
      <c r="O337" s="3040"/>
      <c r="P337" s="3041"/>
      <c r="Q337" s="3042"/>
      <c r="R337" s="3043"/>
      <c r="S337" s="3043"/>
      <c r="T337" s="3043"/>
      <c r="U337" s="3044"/>
      <c r="V337" s="3045"/>
      <c r="W337" s="3048"/>
      <c r="X337" s="3046"/>
      <c r="Y337" s="3023" t="s">
        <v>28</v>
      </c>
      <c r="Z337" s="3039"/>
      <c r="AA337" s="3040"/>
      <c r="AB337" s="3041"/>
      <c r="AC337" s="3042"/>
      <c r="AD337" s="3043"/>
      <c r="AE337" s="3044"/>
      <c r="AF337" s="3044"/>
      <c r="AG337" s="3044"/>
      <c r="AH337" s="3045"/>
      <c r="AI337" s="3048"/>
      <c r="AJ337" s="3046"/>
      <c r="AK337" s="3023" t="s">
        <v>28</v>
      </c>
      <c r="AL337" s="641"/>
      <c r="AM337" s="641"/>
      <c r="AN337" s="641"/>
      <c r="AO337" s="641"/>
      <c r="AP337" s="3024"/>
      <c r="AQ337" s="216">
        <v>1</v>
      </c>
      <c r="AR337" s="212"/>
      <c r="AS337" s="212"/>
    </row>
    <row r="338" spans="2:45" s="135" customFormat="1" ht="21" customHeight="1">
      <c r="B338" s="3039"/>
      <c r="C338" s="3040"/>
      <c r="D338" s="3047"/>
      <c r="E338" s="3047"/>
      <c r="F338" s="3041"/>
      <c r="G338" s="3044"/>
      <c r="H338" s="3044"/>
      <c r="I338" s="3044"/>
      <c r="J338" s="3045"/>
      <c r="K338" s="3048"/>
      <c r="L338" s="3049"/>
      <c r="M338" s="3023" t="s">
        <v>28</v>
      </c>
      <c r="N338" s="3039"/>
      <c r="O338" s="3040"/>
      <c r="P338" s="3047"/>
      <c r="Q338" s="3047"/>
      <c r="R338" s="3041"/>
      <c r="S338" s="3041"/>
      <c r="T338" s="3041"/>
      <c r="U338" s="3044"/>
      <c r="V338" s="3045"/>
      <c r="W338" s="3048"/>
      <c r="X338" s="3049"/>
      <c r="Y338" s="3023" t="s">
        <v>28</v>
      </c>
      <c r="Z338" s="3039"/>
      <c r="AA338" s="3040"/>
      <c r="AB338" s="3047"/>
      <c r="AC338" s="3047"/>
      <c r="AD338" s="3041"/>
      <c r="AE338" s="3044"/>
      <c r="AF338" s="3044"/>
      <c r="AG338" s="3044"/>
      <c r="AH338" s="3045"/>
      <c r="AI338" s="3048"/>
      <c r="AJ338" s="3049"/>
      <c r="AK338" s="3023" t="s">
        <v>28</v>
      </c>
      <c r="AL338" s="641"/>
      <c r="AM338" s="641"/>
      <c r="AN338" s="641"/>
      <c r="AO338" s="641"/>
      <c r="AP338" s="3024"/>
      <c r="AQ338" s="216">
        <v>1</v>
      </c>
      <c r="AR338" s="212"/>
      <c r="AS338" s="212"/>
    </row>
    <row r="339" spans="2:45" s="135" customFormat="1" ht="21" customHeight="1">
      <c r="B339" s="3039"/>
      <c r="C339" s="3040"/>
      <c r="D339" s="3041"/>
      <c r="E339" s="3042"/>
      <c r="F339" s="3043"/>
      <c r="G339" s="3044"/>
      <c r="H339" s="3044"/>
      <c r="I339" s="3044"/>
      <c r="J339" s="3045"/>
      <c r="K339" s="3048"/>
      <c r="L339" s="3046"/>
      <c r="M339" s="3023" t="s">
        <v>28</v>
      </c>
      <c r="N339" s="3039"/>
      <c r="O339" s="3040"/>
      <c r="P339" s="3041"/>
      <c r="Q339" s="3042"/>
      <c r="R339" s="3043"/>
      <c r="S339" s="3043"/>
      <c r="T339" s="3043"/>
      <c r="U339" s="3044"/>
      <c r="V339" s="3045"/>
      <c r="W339" s="3048"/>
      <c r="X339" s="3046"/>
      <c r="Y339" s="3023" t="s">
        <v>28</v>
      </c>
      <c r="Z339" s="3039"/>
      <c r="AA339" s="3040"/>
      <c r="AB339" s="3041"/>
      <c r="AC339" s="3042"/>
      <c r="AD339" s="3043"/>
      <c r="AE339" s="3044"/>
      <c r="AF339" s="3044"/>
      <c r="AG339" s="3044"/>
      <c r="AH339" s="3045"/>
      <c r="AI339" s="3048"/>
      <c r="AJ339" s="3046"/>
      <c r="AK339" s="3023" t="s">
        <v>28</v>
      </c>
      <c r="AL339" s="641"/>
      <c r="AM339" s="641"/>
      <c r="AN339" s="641"/>
      <c r="AO339" s="641"/>
      <c r="AP339" s="3024"/>
      <c r="AQ339" s="216">
        <v>1</v>
      </c>
      <c r="AR339" s="212"/>
      <c r="AS339" s="212"/>
    </row>
    <row r="340" spans="2:45" s="135" customFormat="1" ht="21" customHeight="1">
      <c r="B340" s="3039"/>
      <c r="C340" s="3040"/>
      <c r="D340" s="3047"/>
      <c r="E340" s="3047"/>
      <c r="F340" s="3041"/>
      <c r="G340" s="3044"/>
      <c r="H340" s="3044"/>
      <c r="I340" s="3044"/>
      <c r="J340" s="3045"/>
      <c r="K340" s="3048"/>
      <c r="L340" s="3049"/>
      <c r="M340" s="3023" t="s">
        <v>28</v>
      </c>
      <c r="N340" s="3039"/>
      <c r="O340" s="3040"/>
      <c r="P340" s="3047"/>
      <c r="Q340" s="3047"/>
      <c r="R340" s="3041"/>
      <c r="S340" s="3041"/>
      <c r="T340" s="3041"/>
      <c r="U340" s="3044"/>
      <c r="V340" s="3045"/>
      <c r="W340" s="3048"/>
      <c r="X340" s="3049"/>
      <c r="Y340" s="3023" t="s">
        <v>28</v>
      </c>
      <c r="Z340" s="3039"/>
      <c r="AA340" s="3040"/>
      <c r="AB340" s="3047"/>
      <c r="AC340" s="3047"/>
      <c r="AD340" s="3041"/>
      <c r="AE340" s="3044"/>
      <c r="AF340" s="3044"/>
      <c r="AG340" s="3044"/>
      <c r="AH340" s="3045"/>
      <c r="AI340" s="3048"/>
      <c r="AJ340" s="3049"/>
      <c r="AK340" s="3023" t="s">
        <v>28</v>
      </c>
      <c r="AL340" s="641"/>
      <c r="AM340" s="641"/>
      <c r="AN340" s="641"/>
      <c r="AO340" s="641"/>
      <c r="AP340" s="3024"/>
      <c r="AQ340" s="216">
        <v>1</v>
      </c>
      <c r="AR340" s="212"/>
      <c r="AS340" s="212"/>
    </row>
    <row r="341" spans="2:45" s="135" customFormat="1" ht="21" customHeight="1">
      <c r="B341" s="3039"/>
      <c r="C341" s="3040"/>
      <c r="D341" s="3041"/>
      <c r="E341" s="3042"/>
      <c r="F341" s="3043"/>
      <c r="G341" s="3044"/>
      <c r="H341" s="3044"/>
      <c r="I341" s="3044"/>
      <c r="J341" s="3045"/>
      <c r="K341" s="3048"/>
      <c r="L341" s="3046"/>
      <c r="M341" s="3023" t="s">
        <v>28</v>
      </c>
      <c r="N341" s="3039"/>
      <c r="O341" s="3040"/>
      <c r="P341" s="3041"/>
      <c r="Q341" s="3042"/>
      <c r="R341" s="3043"/>
      <c r="S341" s="3043"/>
      <c r="T341" s="3043"/>
      <c r="U341" s="3044"/>
      <c r="V341" s="3045"/>
      <c r="W341" s="3048"/>
      <c r="X341" s="3046"/>
      <c r="Y341" s="3023" t="s">
        <v>28</v>
      </c>
      <c r="Z341" s="3039"/>
      <c r="AA341" s="3040"/>
      <c r="AB341" s="3041"/>
      <c r="AC341" s="3042"/>
      <c r="AD341" s="3043"/>
      <c r="AE341" s="3044"/>
      <c r="AF341" s="3044"/>
      <c r="AG341" s="3044"/>
      <c r="AH341" s="3045"/>
      <c r="AI341" s="3048"/>
      <c r="AJ341" s="3046"/>
      <c r="AK341" s="3023" t="s">
        <v>28</v>
      </c>
      <c r="AL341" s="641"/>
      <c r="AM341" s="641"/>
      <c r="AN341" s="641"/>
      <c r="AO341" s="641"/>
      <c r="AP341" s="3024"/>
      <c r="AQ341" s="216">
        <v>1</v>
      </c>
      <c r="AR341" s="212"/>
      <c r="AS341" s="212"/>
    </row>
    <row r="342" spans="2:45" s="135" customFormat="1" ht="21" customHeight="1">
      <c r="B342" s="3039"/>
      <c r="C342" s="3040"/>
      <c r="D342" s="3047"/>
      <c r="E342" s="3047"/>
      <c r="F342" s="3041"/>
      <c r="G342" s="3044"/>
      <c r="H342" s="3044"/>
      <c r="I342" s="3044"/>
      <c r="J342" s="3045"/>
      <c r="K342" s="3048"/>
      <c r="L342" s="3049"/>
      <c r="M342" s="3023" t="s">
        <v>28</v>
      </c>
      <c r="N342" s="3039"/>
      <c r="O342" s="3040"/>
      <c r="P342" s="3047"/>
      <c r="Q342" s="3047"/>
      <c r="R342" s="3041"/>
      <c r="S342" s="3041"/>
      <c r="T342" s="3041"/>
      <c r="U342" s="3044"/>
      <c r="V342" s="3045"/>
      <c r="W342" s="3048"/>
      <c r="X342" s="3049"/>
      <c r="Y342" s="3023" t="s">
        <v>28</v>
      </c>
      <c r="Z342" s="3039"/>
      <c r="AA342" s="3040"/>
      <c r="AB342" s="3047"/>
      <c r="AC342" s="3047"/>
      <c r="AD342" s="3041"/>
      <c r="AE342" s="3044"/>
      <c r="AF342" s="3044"/>
      <c r="AG342" s="3044"/>
      <c r="AH342" s="3045"/>
      <c r="AI342" s="3048"/>
      <c r="AJ342" s="3049"/>
      <c r="AK342" s="3023" t="s">
        <v>28</v>
      </c>
      <c r="AL342" s="641"/>
      <c r="AM342" s="641"/>
      <c r="AN342" s="641"/>
      <c r="AO342" s="641"/>
      <c r="AP342" s="3024"/>
      <c r="AQ342" s="216">
        <v>1</v>
      </c>
      <c r="AR342" s="212"/>
      <c r="AS342" s="212"/>
    </row>
    <row r="343" spans="2:45" s="135" customFormat="1" ht="21" customHeight="1">
      <c r="B343" s="3039"/>
      <c r="C343" s="3040"/>
      <c r="D343" s="3041"/>
      <c r="E343" s="3042"/>
      <c r="F343" s="3043"/>
      <c r="G343" s="3044"/>
      <c r="H343" s="3044"/>
      <c r="I343" s="3044"/>
      <c r="J343" s="3045"/>
      <c r="K343" s="3048"/>
      <c r="L343" s="3046"/>
      <c r="M343" s="3023" t="s">
        <v>28</v>
      </c>
      <c r="N343" s="3039"/>
      <c r="O343" s="3040"/>
      <c r="P343" s="3041"/>
      <c r="Q343" s="3042"/>
      <c r="R343" s="3043"/>
      <c r="S343" s="3043"/>
      <c r="T343" s="3043"/>
      <c r="U343" s="3044"/>
      <c r="V343" s="3045"/>
      <c r="W343" s="3048"/>
      <c r="X343" s="3046"/>
      <c r="Y343" s="3023" t="s">
        <v>28</v>
      </c>
      <c r="Z343" s="3039"/>
      <c r="AA343" s="3040"/>
      <c r="AB343" s="3041"/>
      <c r="AC343" s="3042"/>
      <c r="AD343" s="3043"/>
      <c r="AE343" s="3044"/>
      <c r="AF343" s="3044"/>
      <c r="AG343" s="3044"/>
      <c r="AH343" s="3045"/>
      <c r="AI343" s="3048"/>
      <c r="AJ343" s="3046"/>
      <c r="AK343" s="3023" t="s">
        <v>28</v>
      </c>
      <c r="AL343" s="641"/>
      <c r="AM343" s="641"/>
      <c r="AN343" s="641"/>
      <c r="AO343" s="641"/>
      <c r="AP343" s="3024"/>
      <c r="AQ343" s="216">
        <v>1</v>
      </c>
      <c r="AR343" s="212"/>
      <c r="AS343" s="212"/>
    </row>
    <row r="344" spans="2:45" s="135" customFormat="1" ht="21" customHeight="1">
      <c r="B344" s="3039"/>
      <c r="C344" s="3040"/>
      <c r="D344" s="3047"/>
      <c r="E344" s="3047"/>
      <c r="F344" s="3041"/>
      <c r="G344" s="3044"/>
      <c r="H344" s="3044"/>
      <c r="I344" s="3044"/>
      <c r="J344" s="3045"/>
      <c r="K344" s="3048"/>
      <c r="L344" s="3049"/>
      <c r="M344" s="3023" t="s">
        <v>28</v>
      </c>
      <c r="N344" s="3039"/>
      <c r="O344" s="3040"/>
      <c r="P344" s="3047"/>
      <c r="Q344" s="3047"/>
      <c r="R344" s="3041"/>
      <c r="S344" s="3041"/>
      <c r="T344" s="3041"/>
      <c r="U344" s="3044"/>
      <c r="V344" s="3045"/>
      <c r="W344" s="3048"/>
      <c r="X344" s="3049"/>
      <c r="Y344" s="3023" t="s">
        <v>28</v>
      </c>
      <c r="Z344" s="3039"/>
      <c r="AA344" s="3040"/>
      <c r="AB344" s="3047"/>
      <c r="AC344" s="3047"/>
      <c r="AD344" s="3041"/>
      <c r="AE344" s="3044"/>
      <c r="AF344" s="3044"/>
      <c r="AG344" s="3044"/>
      <c r="AH344" s="3045"/>
      <c r="AI344" s="3048"/>
      <c r="AJ344" s="3049"/>
      <c r="AK344" s="3023" t="s">
        <v>28</v>
      </c>
      <c r="AL344" s="641"/>
      <c r="AM344" s="641"/>
      <c r="AN344" s="641"/>
      <c r="AO344" s="641"/>
      <c r="AP344" s="3024"/>
      <c r="AQ344" s="216">
        <v>1</v>
      </c>
      <c r="AR344" s="212"/>
      <c r="AS344" s="212"/>
    </row>
    <row r="345" spans="2:45" s="135" customFormat="1" ht="21" customHeight="1">
      <c r="B345" s="3039"/>
      <c r="C345" s="3040"/>
      <c r="D345" s="3041"/>
      <c r="E345" s="3042"/>
      <c r="F345" s="3043"/>
      <c r="G345" s="3044"/>
      <c r="H345" s="3044"/>
      <c r="I345" s="3044"/>
      <c r="J345" s="3045"/>
      <c r="K345" s="3048"/>
      <c r="L345" s="3046"/>
      <c r="M345" s="3023" t="s">
        <v>28</v>
      </c>
      <c r="N345" s="3039"/>
      <c r="O345" s="3040"/>
      <c r="P345" s="3041"/>
      <c r="Q345" s="3042"/>
      <c r="R345" s="3043"/>
      <c r="S345" s="3043"/>
      <c r="T345" s="3043"/>
      <c r="U345" s="3044"/>
      <c r="V345" s="3045"/>
      <c r="W345" s="3048"/>
      <c r="X345" s="3046"/>
      <c r="Y345" s="3023" t="s">
        <v>28</v>
      </c>
      <c r="Z345" s="3039"/>
      <c r="AA345" s="3040"/>
      <c r="AB345" s="3041"/>
      <c r="AC345" s="3042"/>
      <c r="AD345" s="3043"/>
      <c r="AE345" s="3044"/>
      <c r="AF345" s="3044"/>
      <c r="AG345" s="3044"/>
      <c r="AH345" s="3045"/>
      <c r="AI345" s="3048"/>
      <c r="AJ345" s="3046"/>
      <c r="AK345" s="3023" t="s">
        <v>28</v>
      </c>
      <c r="AL345" s="641"/>
      <c r="AM345" s="641"/>
      <c r="AN345" s="641"/>
      <c r="AO345" s="641"/>
      <c r="AP345" s="3024"/>
      <c r="AQ345" s="216">
        <v>1</v>
      </c>
      <c r="AR345" s="212"/>
      <c r="AS345" s="212"/>
    </row>
    <row r="346" spans="2:45" s="135" customFormat="1" ht="21" customHeight="1">
      <c r="B346" s="3039"/>
      <c r="C346" s="3040"/>
      <c r="D346" s="3047"/>
      <c r="E346" s="3047"/>
      <c r="F346" s="3041"/>
      <c r="G346" s="3044"/>
      <c r="H346" s="3044"/>
      <c r="I346" s="3044"/>
      <c r="J346" s="3045"/>
      <c r="K346" s="3048"/>
      <c r="L346" s="3049"/>
      <c r="M346" s="3023" t="s">
        <v>28</v>
      </c>
      <c r="N346" s="3039"/>
      <c r="O346" s="3040"/>
      <c r="P346" s="3047"/>
      <c r="Q346" s="3047"/>
      <c r="R346" s="3041"/>
      <c r="S346" s="3041"/>
      <c r="T346" s="3041"/>
      <c r="U346" s="3044"/>
      <c r="V346" s="3045"/>
      <c r="W346" s="3048"/>
      <c r="X346" s="3049"/>
      <c r="Y346" s="3023" t="s">
        <v>28</v>
      </c>
      <c r="Z346" s="3039"/>
      <c r="AA346" s="3040"/>
      <c r="AB346" s="3047"/>
      <c r="AC346" s="3047"/>
      <c r="AD346" s="3041"/>
      <c r="AE346" s="3044"/>
      <c r="AF346" s="3044"/>
      <c r="AG346" s="3044"/>
      <c r="AH346" s="3045"/>
      <c r="AI346" s="3048"/>
      <c r="AJ346" s="3049"/>
      <c r="AK346" s="3023" t="s">
        <v>28</v>
      </c>
      <c r="AL346" s="641"/>
      <c r="AM346" s="641"/>
      <c r="AN346" s="641"/>
      <c r="AO346" s="641"/>
      <c r="AP346" s="3024"/>
      <c r="AQ346" s="216">
        <v>1</v>
      </c>
      <c r="AR346" s="212"/>
      <c r="AS346" s="212"/>
    </row>
    <row r="347" spans="2:45" s="135" customFormat="1" ht="21" customHeight="1">
      <c r="B347" s="3039"/>
      <c r="C347" s="3040"/>
      <c r="D347" s="3041"/>
      <c r="E347" s="3042"/>
      <c r="F347" s="3043"/>
      <c r="G347" s="3044"/>
      <c r="H347" s="3044"/>
      <c r="I347" s="3044"/>
      <c r="J347" s="3045"/>
      <c r="K347" s="3048"/>
      <c r="L347" s="3046"/>
      <c r="M347" s="3023" t="s">
        <v>28</v>
      </c>
      <c r="N347" s="3039"/>
      <c r="O347" s="3040"/>
      <c r="P347" s="3041"/>
      <c r="Q347" s="3042"/>
      <c r="R347" s="3043"/>
      <c r="S347" s="3043"/>
      <c r="T347" s="3043"/>
      <c r="U347" s="3044"/>
      <c r="V347" s="3045"/>
      <c r="W347" s="3048"/>
      <c r="X347" s="3046"/>
      <c r="Y347" s="3023" t="s">
        <v>28</v>
      </c>
      <c r="Z347" s="3039"/>
      <c r="AA347" s="3040"/>
      <c r="AB347" s="3041"/>
      <c r="AC347" s="3042"/>
      <c r="AD347" s="3043"/>
      <c r="AE347" s="3044"/>
      <c r="AF347" s="3044"/>
      <c r="AG347" s="3044"/>
      <c r="AH347" s="3045"/>
      <c r="AI347" s="3048"/>
      <c r="AJ347" s="3046"/>
      <c r="AK347" s="3023" t="s">
        <v>28</v>
      </c>
      <c r="AL347" s="641"/>
      <c r="AM347" s="641"/>
      <c r="AN347" s="641"/>
      <c r="AO347" s="641"/>
      <c r="AP347" s="3024"/>
      <c r="AQ347" s="216">
        <v>1</v>
      </c>
      <c r="AR347" s="212"/>
      <c r="AS347" s="212"/>
    </row>
    <row r="348" spans="2:45" s="135" customFormat="1" ht="21" customHeight="1">
      <c r="B348" s="3039"/>
      <c r="C348" s="3040"/>
      <c r="D348" s="3047"/>
      <c r="E348" s="3047"/>
      <c r="F348" s="3041"/>
      <c r="G348" s="3044"/>
      <c r="H348" s="3044"/>
      <c r="I348" s="3044"/>
      <c r="J348" s="3045"/>
      <c r="K348" s="3048"/>
      <c r="L348" s="3049"/>
      <c r="M348" s="3023" t="s">
        <v>28</v>
      </c>
      <c r="N348" s="3039"/>
      <c r="O348" s="3040"/>
      <c r="P348" s="3047"/>
      <c r="Q348" s="3047"/>
      <c r="R348" s="3041"/>
      <c r="S348" s="3041"/>
      <c r="T348" s="3041"/>
      <c r="U348" s="3044"/>
      <c r="V348" s="3045"/>
      <c r="W348" s="3048"/>
      <c r="X348" s="3049"/>
      <c r="Y348" s="3023" t="s">
        <v>28</v>
      </c>
      <c r="Z348" s="3039"/>
      <c r="AA348" s="3040"/>
      <c r="AB348" s="3047"/>
      <c r="AC348" s="3047"/>
      <c r="AD348" s="3041"/>
      <c r="AE348" s="3044"/>
      <c r="AF348" s="3044"/>
      <c r="AG348" s="3044"/>
      <c r="AH348" s="3045"/>
      <c r="AI348" s="3048"/>
      <c r="AJ348" s="3049"/>
      <c r="AK348" s="3023" t="s">
        <v>28</v>
      </c>
      <c r="AL348" s="641"/>
      <c r="AM348" s="641"/>
      <c r="AN348" s="641"/>
      <c r="AO348" s="641"/>
      <c r="AP348" s="3024"/>
      <c r="AQ348" s="216">
        <v>1</v>
      </c>
      <c r="AR348" s="212"/>
      <c r="AS348" s="212"/>
    </row>
    <row r="349" spans="2:45" s="135" customFormat="1" ht="21" customHeight="1">
      <c r="B349" s="3039"/>
      <c r="C349" s="3040"/>
      <c r="D349" s="3041"/>
      <c r="E349" s="3042"/>
      <c r="F349" s="3043"/>
      <c r="G349" s="3044"/>
      <c r="H349" s="3044"/>
      <c r="I349" s="3044"/>
      <c r="J349" s="3045"/>
      <c r="K349" s="3048"/>
      <c r="L349" s="3046"/>
      <c r="M349" s="3023" t="s">
        <v>28</v>
      </c>
      <c r="N349" s="3039"/>
      <c r="O349" s="3040"/>
      <c r="P349" s="3041"/>
      <c r="Q349" s="3042"/>
      <c r="R349" s="3043"/>
      <c r="S349" s="3043"/>
      <c r="T349" s="3043"/>
      <c r="U349" s="3044"/>
      <c r="V349" s="3045"/>
      <c r="W349" s="3048"/>
      <c r="X349" s="3046"/>
      <c r="Y349" s="3023" t="s">
        <v>28</v>
      </c>
      <c r="Z349" s="3039"/>
      <c r="AA349" s="3040"/>
      <c r="AB349" s="3041"/>
      <c r="AC349" s="3042"/>
      <c r="AD349" s="3043"/>
      <c r="AE349" s="3044"/>
      <c r="AF349" s="3044"/>
      <c r="AG349" s="3044"/>
      <c r="AH349" s="3045"/>
      <c r="AI349" s="3048"/>
      <c r="AJ349" s="3046"/>
      <c r="AK349" s="3023" t="s">
        <v>28</v>
      </c>
      <c r="AL349" s="641"/>
      <c r="AM349" s="641"/>
      <c r="AN349" s="641"/>
      <c r="AO349" s="641"/>
      <c r="AP349" s="3024"/>
      <c r="AQ349" s="216">
        <v>1</v>
      </c>
      <c r="AR349" s="212"/>
      <c r="AS349" s="212"/>
    </row>
    <row r="350" spans="2:45" s="135" customFormat="1" ht="21" customHeight="1">
      <c r="B350" s="3039"/>
      <c r="C350" s="3040"/>
      <c r="D350" s="3047"/>
      <c r="E350" s="3047"/>
      <c r="F350" s="3041"/>
      <c r="G350" s="3044"/>
      <c r="H350" s="3044"/>
      <c r="I350" s="3044"/>
      <c r="J350" s="3045"/>
      <c r="K350" s="3048"/>
      <c r="L350" s="3049"/>
      <c r="M350" s="3023" t="s">
        <v>28</v>
      </c>
      <c r="N350" s="3039"/>
      <c r="O350" s="3040"/>
      <c r="P350" s="3047"/>
      <c r="Q350" s="3047"/>
      <c r="R350" s="3041"/>
      <c r="S350" s="3041"/>
      <c r="T350" s="3041"/>
      <c r="U350" s="3044"/>
      <c r="V350" s="3045"/>
      <c r="W350" s="3048"/>
      <c r="X350" s="3049"/>
      <c r="Y350" s="3023" t="s">
        <v>28</v>
      </c>
      <c r="Z350" s="3039"/>
      <c r="AA350" s="3040"/>
      <c r="AB350" s="3047"/>
      <c r="AC350" s="3047"/>
      <c r="AD350" s="3041"/>
      <c r="AE350" s="3044"/>
      <c r="AF350" s="3044"/>
      <c r="AG350" s="3044"/>
      <c r="AH350" s="3045"/>
      <c r="AI350" s="3048"/>
      <c r="AJ350" s="3049"/>
      <c r="AK350" s="3023" t="s">
        <v>28</v>
      </c>
      <c r="AL350" s="641"/>
      <c r="AM350" s="641"/>
      <c r="AN350" s="641"/>
      <c r="AO350" s="641"/>
      <c r="AP350" s="3024"/>
      <c r="AQ350" s="216">
        <v>1</v>
      </c>
      <c r="AR350" s="212"/>
      <c r="AS350" s="212"/>
    </row>
    <row r="351" spans="2:45" s="135" customFormat="1" ht="21" customHeight="1">
      <c r="B351" s="3039"/>
      <c r="C351" s="3040"/>
      <c r="D351" s="3041"/>
      <c r="E351" s="3042"/>
      <c r="F351" s="3043"/>
      <c r="G351" s="3044"/>
      <c r="H351" s="3044"/>
      <c r="I351" s="3044"/>
      <c r="J351" s="3045"/>
      <c r="K351" s="3048"/>
      <c r="L351" s="3046"/>
      <c r="M351" s="3023" t="s">
        <v>28</v>
      </c>
      <c r="N351" s="3039"/>
      <c r="O351" s="3040"/>
      <c r="P351" s="3041"/>
      <c r="Q351" s="3042"/>
      <c r="R351" s="3043"/>
      <c r="S351" s="3043"/>
      <c r="T351" s="3043"/>
      <c r="U351" s="3044"/>
      <c r="V351" s="3045"/>
      <c r="W351" s="3048"/>
      <c r="X351" s="3046"/>
      <c r="Y351" s="3023" t="s">
        <v>28</v>
      </c>
      <c r="Z351" s="3039"/>
      <c r="AA351" s="3040"/>
      <c r="AB351" s="3041"/>
      <c r="AC351" s="3042"/>
      <c r="AD351" s="3043"/>
      <c r="AE351" s="3044"/>
      <c r="AF351" s="3044"/>
      <c r="AG351" s="3044"/>
      <c r="AH351" s="3045"/>
      <c r="AI351" s="3048"/>
      <c r="AJ351" s="3046"/>
      <c r="AK351" s="3023" t="s">
        <v>28</v>
      </c>
      <c r="AL351" s="641"/>
      <c r="AM351" s="641"/>
      <c r="AN351" s="641"/>
      <c r="AO351" s="641"/>
      <c r="AP351" s="3024"/>
      <c r="AQ351" s="216">
        <v>1</v>
      </c>
      <c r="AR351" s="212"/>
      <c r="AS351" s="212"/>
    </row>
    <row r="352" spans="2:45" s="135" customFormat="1" ht="21" customHeight="1">
      <c r="B352" s="3039"/>
      <c r="C352" s="3040"/>
      <c r="D352" s="3047"/>
      <c r="E352" s="3047"/>
      <c r="F352" s="3041"/>
      <c r="G352" s="3044"/>
      <c r="H352" s="3044"/>
      <c r="I352" s="3044"/>
      <c r="J352" s="3045"/>
      <c r="K352" s="3048"/>
      <c r="L352" s="3049"/>
      <c r="M352" s="3023" t="s">
        <v>28</v>
      </c>
      <c r="N352" s="3039"/>
      <c r="O352" s="3040"/>
      <c r="P352" s="3047"/>
      <c r="Q352" s="3047"/>
      <c r="R352" s="3041"/>
      <c r="S352" s="3041"/>
      <c r="T352" s="3041"/>
      <c r="U352" s="3044"/>
      <c r="V352" s="3045"/>
      <c r="W352" s="3048"/>
      <c r="X352" s="3049"/>
      <c r="Y352" s="3023" t="s">
        <v>28</v>
      </c>
      <c r="Z352" s="3039"/>
      <c r="AA352" s="3040"/>
      <c r="AB352" s="3047"/>
      <c r="AC352" s="3047"/>
      <c r="AD352" s="3041"/>
      <c r="AE352" s="3044"/>
      <c r="AF352" s="3044"/>
      <c r="AG352" s="3044"/>
      <c r="AH352" s="3045"/>
      <c r="AI352" s="3048"/>
      <c r="AJ352" s="3049"/>
      <c r="AK352" s="3023" t="s">
        <v>28</v>
      </c>
      <c r="AL352" s="641"/>
      <c r="AM352" s="641"/>
      <c r="AN352" s="641"/>
      <c r="AO352" s="641"/>
      <c r="AP352" s="3024"/>
      <c r="AQ352" s="216">
        <v>1</v>
      </c>
      <c r="AR352" s="212"/>
      <c r="AS352" s="212"/>
    </row>
    <row r="353" spans="2:45" s="135" customFormat="1" ht="21" customHeight="1">
      <c r="B353" s="3039"/>
      <c r="C353" s="3040"/>
      <c r="D353" s="3041"/>
      <c r="E353" s="3042"/>
      <c r="F353" s="3043"/>
      <c r="G353" s="3044"/>
      <c r="H353" s="3044"/>
      <c r="I353" s="3044"/>
      <c r="J353" s="3045"/>
      <c r="K353" s="3048"/>
      <c r="L353" s="3046"/>
      <c r="M353" s="3023" t="s">
        <v>28</v>
      </c>
      <c r="N353" s="3039"/>
      <c r="O353" s="3040"/>
      <c r="P353" s="3041"/>
      <c r="Q353" s="3042"/>
      <c r="R353" s="3043"/>
      <c r="S353" s="3043"/>
      <c r="T353" s="3043"/>
      <c r="U353" s="3044"/>
      <c r="V353" s="3045"/>
      <c r="W353" s="3048"/>
      <c r="X353" s="3046"/>
      <c r="Y353" s="3023" t="s">
        <v>28</v>
      </c>
      <c r="Z353" s="3039"/>
      <c r="AA353" s="3040"/>
      <c r="AB353" s="3041"/>
      <c r="AC353" s="3042"/>
      <c r="AD353" s="3043"/>
      <c r="AE353" s="3044"/>
      <c r="AF353" s="3044"/>
      <c r="AG353" s="3044"/>
      <c r="AH353" s="3045"/>
      <c r="AI353" s="3048"/>
      <c r="AJ353" s="3046"/>
      <c r="AK353" s="3023" t="s">
        <v>28</v>
      </c>
      <c r="AL353" s="641"/>
      <c r="AM353" s="641"/>
      <c r="AN353" s="641"/>
      <c r="AO353" s="641"/>
      <c r="AP353" s="3024"/>
      <c r="AQ353" s="216">
        <v>1</v>
      </c>
      <c r="AR353" s="212"/>
      <c r="AS353" s="212"/>
    </row>
    <row r="354" spans="2:45" s="135" customFormat="1" ht="21" customHeight="1">
      <c r="B354" s="3039"/>
      <c r="C354" s="3040"/>
      <c r="D354" s="3047"/>
      <c r="E354" s="3047"/>
      <c r="F354" s="3041"/>
      <c r="G354" s="3044"/>
      <c r="H354" s="3044"/>
      <c r="I354" s="3044"/>
      <c r="J354" s="3045"/>
      <c r="K354" s="3048"/>
      <c r="L354" s="3049"/>
      <c r="M354" s="3023" t="s">
        <v>28</v>
      </c>
      <c r="N354" s="3039"/>
      <c r="O354" s="3040"/>
      <c r="P354" s="3047"/>
      <c r="Q354" s="3047"/>
      <c r="R354" s="3041"/>
      <c r="S354" s="3041"/>
      <c r="T354" s="3041"/>
      <c r="U354" s="3044"/>
      <c r="V354" s="3045"/>
      <c r="W354" s="3048"/>
      <c r="X354" s="3049"/>
      <c r="Y354" s="3023" t="s">
        <v>28</v>
      </c>
      <c r="Z354" s="3039"/>
      <c r="AA354" s="3040"/>
      <c r="AB354" s="3047"/>
      <c r="AC354" s="3047"/>
      <c r="AD354" s="3041"/>
      <c r="AE354" s="3044"/>
      <c r="AF354" s="3044"/>
      <c r="AG354" s="3044"/>
      <c r="AH354" s="3045"/>
      <c r="AI354" s="3048"/>
      <c r="AJ354" s="3049"/>
      <c r="AK354" s="3023" t="s">
        <v>28</v>
      </c>
      <c r="AL354" s="641"/>
      <c r="AM354" s="641"/>
      <c r="AN354" s="641"/>
      <c r="AO354" s="641"/>
      <c r="AP354" s="3024"/>
      <c r="AQ354" s="216">
        <v>1</v>
      </c>
      <c r="AR354" s="212"/>
      <c r="AS354" s="212"/>
    </row>
    <row r="355" spans="2:45" s="135" customFormat="1" ht="21" customHeight="1">
      <c r="B355" s="3039"/>
      <c r="C355" s="3040"/>
      <c r="D355" s="3041"/>
      <c r="E355" s="3042"/>
      <c r="F355" s="3043"/>
      <c r="G355" s="3044"/>
      <c r="H355" s="3044"/>
      <c r="I355" s="3044"/>
      <c r="J355" s="3045"/>
      <c r="K355" s="3048"/>
      <c r="L355" s="3046"/>
      <c r="M355" s="3023" t="s">
        <v>28</v>
      </c>
      <c r="N355" s="3039"/>
      <c r="O355" s="3040"/>
      <c r="P355" s="3041"/>
      <c r="Q355" s="3042"/>
      <c r="R355" s="3043"/>
      <c r="S355" s="3043"/>
      <c r="T355" s="3043"/>
      <c r="U355" s="3044"/>
      <c r="V355" s="3045"/>
      <c r="W355" s="3048"/>
      <c r="X355" s="3046"/>
      <c r="Y355" s="3023" t="s">
        <v>28</v>
      </c>
      <c r="Z355" s="3039"/>
      <c r="AA355" s="3040"/>
      <c r="AB355" s="3041"/>
      <c r="AC355" s="3042"/>
      <c r="AD355" s="3043"/>
      <c r="AE355" s="3044"/>
      <c r="AF355" s="3044"/>
      <c r="AG355" s="3044"/>
      <c r="AH355" s="3045"/>
      <c r="AI355" s="3048"/>
      <c r="AJ355" s="3046"/>
      <c r="AK355" s="3023" t="s">
        <v>28</v>
      </c>
      <c r="AL355" s="641"/>
      <c r="AM355" s="641"/>
      <c r="AN355" s="641"/>
      <c r="AO355" s="641"/>
      <c r="AP355" s="3024"/>
      <c r="AQ355" s="216">
        <v>1</v>
      </c>
      <c r="AR355" s="212"/>
      <c r="AS355" s="212"/>
    </row>
    <row r="356" spans="2:45" s="135" customFormat="1" ht="21" customHeight="1">
      <c r="B356" s="3039"/>
      <c r="C356" s="3040"/>
      <c r="D356" s="3047"/>
      <c r="E356" s="3047"/>
      <c r="F356" s="3041"/>
      <c r="G356" s="3044"/>
      <c r="H356" s="3044"/>
      <c r="I356" s="3044"/>
      <c r="J356" s="3045"/>
      <c r="K356" s="3048"/>
      <c r="L356" s="3049"/>
      <c r="M356" s="3023" t="s">
        <v>28</v>
      </c>
      <c r="N356" s="3039"/>
      <c r="O356" s="3040"/>
      <c r="P356" s="3047"/>
      <c r="Q356" s="3047"/>
      <c r="R356" s="3041"/>
      <c r="S356" s="3041"/>
      <c r="T356" s="3041"/>
      <c r="U356" s="3044"/>
      <c r="V356" s="3045"/>
      <c r="W356" s="3048"/>
      <c r="X356" s="3049"/>
      <c r="Y356" s="3023" t="s">
        <v>28</v>
      </c>
      <c r="Z356" s="3039"/>
      <c r="AA356" s="3040"/>
      <c r="AB356" s="3047"/>
      <c r="AC356" s="3047"/>
      <c r="AD356" s="3041"/>
      <c r="AE356" s="3044"/>
      <c r="AF356" s="3044"/>
      <c r="AG356" s="3044"/>
      <c r="AH356" s="3045"/>
      <c r="AI356" s="3048"/>
      <c r="AJ356" s="3049"/>
      <c r="AK356" s="3023" t="s">
        <v>28</v>
      </c>
      <c r="AL356" s="641"/>
      <c r="AM356" s="641"/>
      <c r="AN356" s="641"/>
      <c r="AO356" s="641"/>
      <c r="AP356" s="3024"/>
      <c r="AQ356" s="216">
        <v>1</v>
      </c>
      <c r="AR356" s="212"/>
      <c r="AS356" s="212"/>
    </row>
    <row r="357" spans="2:45" s="135" customFormat="1" ht="21" customHeight="1">
      <c r="B357" s="3039"/>
      <c r="C357" s="3040"/>
      <c r="D357" s="3041"/>
      <c r="E357" s="3042"/>
      <c r="F357" s="3043"/>
      <c r="G357" s="3044"/>
      <c r="H357" s="3044"/>
      <c r="I357" s="3044"/>
      <c r="J357" s="3045"/>
      <c r="K357" s="3048"/>
      <c r="L357" s="3046"/>
      <c r="M357" s="3023" t="s">
        <v>28</v>
      </c>
      <c r="N357" s="3039"/>
      <c r="O357" s="3040"/>
      <c r="P357" s="3041"/>
      <c r="Q357" s="3042"/>
      <c r="R357" s="3043"/>
      <c r="S357" s="3043"/>
      <c r="T357" s="3043"/>
      <c r="U357" s="3044"/>
      <c r="V357" s="3045"/>
      <c r="W357" s="3048"/>
      <c r="X357" s="3046"/>
      <c r="Y357" s="3023" t="s">
        <v>28</v>
      </c>
      <c r="Z357" s="3039"/>
      <c r="AA357" s="3040"/>
      <c r="AB357" s="3041"/>
      <c r="AC357" s="3042"/>
      <c r="AD357" s="3043"/>
      <c r="AE357" s="3044"/>
      <c r="AF357" s="3044"/>
      <c r="AG357" s="3044"/>
      <c r="AH357" s="3045"/>
      <c r="AI357" s="3048"/>
      <c r="AJ357" s="3046"/>
      <c r="AK357" s="3023" t="s">
        <v>28</v>
      </c>
      <c r="AL357" s="641"/>
      <c r="AM357" s="641"/>
      <c r="AN357" s="641"/>
      <c r="AO357" s="641"/>
      <c r="AP357" s="3024"/>
      <c r="AQ357" s="216">
        <v>1</v>
      </c>
      <c r="AR357" s="212"/>
      <c r="AS357" s="212"/>
    </row>
    <row r="358" spans="2:45" s="135" customFormat="1" ht="21" customHeight="1">
      <c r="B358" s="3039"/>
      <c r="C358" s="3040"/>
      <c r="D358" s="3047"/>
      <c r="E358" s="3047"/>
      <c r="F358" s="3041"/>
      <c r="G358" s="3044"/>
      <c r="H358" s="3044"/>
      <c r="I358" s="3044"/>
      <c r="J358" s="3045"/>
      <c r="K358" s="3048"/>
      <c r="L358" s="3049"/>
      <c r="M358" s="3023" t="s">
        <v>28</v>
      </c>
      <c r="N358" s="3039"/>
      <c r="O358" s="3040"/>
      <c r="P358" s="3047"/>
      <c r="Q358" s="3047"/>
      <c r="R358" s="3041"/>
      <c r="S358" s="3041"/>
      <c r="T358" s="3041"/>
      <c r="U358" s="3044"/>
      <c r="V358" s="3045"/>
      <c r="W358" s="3048"/>
      <c r="X358" s="3049"/>
      <c r="Y358" s="3023" t="s">
        <v>28</v>
      </c>
      <c r="Z358" s="3039"/>
      <c r="AA358" s="3040"/>
      <c r="AB358" s="3047"/>
      <c r="AC358" s="3047"/>
      <c r="AD358" s="3041"/>
      <c r="AE358" s="3044"/>
      <c r="AF358" s="3044"/>
      <c r="AG358" s="3044"/>
      <c r="AH358" s="3045"/>
      <c r="AI358" s="3048"/>
      <c r="AJ358" s="3049"/>
      <c r="AK358" s="3023" t="s">
        <v>28</v>
      </c>
      <c r="AL358" s="641"/>
      <c r="AM358" s="641"/>
      <c r="AN358" s="641"/>
      <c r="AO358" s="641"/>
      <c r="AP358" s="3024"/>
      <c r="AQ358" s="216">
        <v>1</v>
      </c>
      <c r="AR358" s="212"/>
      <c r="AS358" s="212"/>
    </row>
    <row r="359" spans="2:45" s="135" customFormat="1" ht="21" customHeight="1">
      <c r="B359" s="3039"/>
      <c r="C359" s="3040"/>
      <c r="D359" s="3041"/>
      <c r="E359" s="3042"/>
      <c r="F359" s="3043"/>
      <c r="G359" s="3044"/>
      <c r="H359" s="3044"/>
      <c r="I359" s="3044"/>
      <c r="J359" s="3045"/>
      <c r="K359" s="3048"/>
      <c r="L359" s="3046"/>
      <c r="M359" s="3023" t="s">
        <v>28</v>
      </c>
      <c r="N359" s="3039"/>
      <c r="O359" s="3040"/>
      <c r="P359" s="3041"/>
      <c r="Q359" s="3042"/>
      <c r="R359" s="3043"/>
      <c r="S359" s="3043"/>
      <c r="T359" s="3043"/>
      <c r="U359" s="3044"/>
      <c r="V359" s="3045"/>
      <c r="W359" s="3048"/>
      <c r="X359" s="3046"/>
      <c r="Y359" s="3023" t="s">
        <v>28</v>
      </c>
      <c r="Z359" s="3039"/>
      <c r="AA359" s="3040"/>
      <c r="AB359" s="3041"/>
      <c r="AC359" s="3042"/>
      <c r="AD359" s="3043"/>
      <c r="AE359" s="3044"/>
      <c r="AF359" s="3044"/>
      <c r="AG359" s="3044"/>
      <c r="AH359" s="3045"/>
      <c r="AI359" s="3048"/>
      <c r="AJ359" s="3046"/>
      <c r="AK359" s="3023" t="s">
        <v>28</v>
      </c>
      <c r="AL359" s="641"/>
      <c r="AM359" s="641"/>
      <c r="AN359" s="641"/>
      <c r="AO359" s="641"/>
      <c r="AP359" s="3024"/>
      <c r="AQ359" s="216">
        <v>1</v>
      </c>
      <c r="AR359" s="212"/>
      <c r="AS359" s="212"/>
    </row>
    <row r="360" spans="2:45" s="135" customFormat="1" ht="21" customHeight="1">
      <c r="B360" s="3039"/>
      <c r="C360" s="3040"/>
      <c r="D360" s="3047"/>
      <c r="E360" s="3047"/>
      <c r="F360" s="3041"/>
      <c r="G360" s="3044"/>
      <c r="H360" s="3044"/>
      <c r="I360" s="3044"/>
      <c r="J360" s="3045"/>
      <c r="K360" s="3048"/>
      <c r="L360" s="3049"/>
      <c r="M360" s="3023" t="s">
        <v>28</v>
      </c>
      <c r="N360" s="3039"/>
      <c r="O360" s="3040"/>
      <c r="P360" s="3047"/>
      <c r="Q360" s="3047"/>
      <c r="R360" s="3041"/>
      <c r="S360" s="3041"/>
      <c r="T360" s="3041"/>
      <c r="U360" s="3044"/>
      <c r="V360" s="3045"/>
      <c r="W360" s="3048"/>
      <c r="X360" s="3049"/>
      <c r="Y360" s="3023" t="s">
        <v>28</v>
      </c>
      <c r="Z360" s="3039"/>
      <c r="AA360" s="3040"/>
      <c r="AB360" s="3047"/>
      <c r="AC360" s="3047"/>
      <c r="AD360" s="3041"/>
      <c r="AE360" s="3044"/>
      <c r="AF360" s="3044"/>
      <c r="AG360" s="3044"/>
      <c r="AH360" s="3045"/>
      <c r="AI360" s="3048"/>
      <c r="AJ360" s="3049"/>
      <c r="AK360" s="3023" t="s">
        <v>28</v>
      </c>
      <c r="AL360" s="641"/>
      <c r="AM360" s="641"/>
      <c r="AN360" s="641"/>
      <c r="AO360" s="641"/>
      <c r="AP360" s="3024"/>
      <c r="AQ360" s="216">
        <v>1</v>
      </c>
      <c r="AR360" s="212"/>
      <c r="AS360" s="212"/>
    </row>
    <row r="361" spans="2:45" s="135" customFormat="1" ht="21" customHeight="1">
      <c r="B361" s="3039"/>
      <c r="C361" s="3040"/>
      <c r="D361" s="3041"/>
      <c r="E361" s="3042"/>
      <c r="F361" s="3043"/>
      <c r="G361" s="3044"/>
      <c r="H361" s="3044"/>
      <c r="I361" s="3044"/>
      <c r="J361" s="3045"/>
      <c r="K361" s="3048"/>
      <c r="L361" s="3046"/>
      <c r="M361" s="3023" t="s">
        <v>28</v>
      </c>
      <c r="N361" s="3039"/>
      <c r="O361" s="3040"/>
      <c r="P361" s="3041"/>
      <c r="Q361" s="3042"/>
      <c r="R361" s="3043"/>
      <c r="S361" s="3043"/>
      <c r="T361" s="3043"/>
      <c r="U361" s="3044"/>
      <c r="V361" s="3045"/>
      <c r="W361" s="3048"/>
      <c r="X361" s="3046"/>
      <c r="Y361" s="3023" t="s">
        <v>28</v>
      </c>
      <c r="Z361" s="3039"/>
      <c r="AA361" s="3040"/>
      <c r="AB361" s="3041"/>
      <c r="AC361" s="3042"/>
      <c r="AD361" s="3043"/>
      <c r="AE361" s="3044"/>
      <c r="AF361" s="3044"/>
      <c r="AG361" s="3044"/>
      <c r="AH361" s="3045"/>
      <c r="AI361" s="3048"/>
      <c r="AJ361" s="3046"/>
      <c r="AK361" s="3023" t="s">
        <v>28</v>
      </c>
      <c r="AL361" s="641"/>
      <c r="AM361" s="641"/>
      <c r="AN361" s="641"/>
      <c r="AO361" s="641"/>
      <c r="AP361" s="3024"/>
      <c r="AQ361" s="216">
        <v>1</v>
      </c>
      <c r="AR361" s="212"/>
      <c r="AS361" s="212"/>
    </row>
    <row r="362" spans="2:45" s="135" customFormat="1" ht="21" customHeight="1">
      <c r="B362" s="3039"/>
      <c r="C362" s="3040"/>
      <c r="D362" s="3047"/>
      <c r="E362" s="3047"/>
      <c r="F362" s="3041"/>
      <c r="G362" s="3044"/>
      <c r="H362" s="3044"/>
      <c r="I362" s="3044"/>
      <c r="J362" s="3045"/>
      <c r="K362" s="3048"/>
      <c r="L362" s="3049"/>
      <c r="M362" s="3023" t="s">
        <v>28</v>
      </c>
      <c r="N362" s="3039"/>
      <c r="O362" s="3040"/>
      <c r="P362" s="3047"/>
      <c r="Q362" s="3047"/>
      <c r="R362" s="3041"/>
      <c r="S362" s="3041"/>
      <c r="T362" s="3041"/>
      <c r="U362" s="3044"/>
      <c r="V362" s="3045"/>
      <c r="W362" s="3048"/>
      <c r="X362" s="3049"/>
      <c r="Y362" s="3023" t="s">
        <v>28</v>
      </c>
      <c r="Z362" s="3039"/>
      <c r="AA362" s="3040"/>
      <c r="AB362" s="3047"/>
      <c r="AC362" s="3047"/>
      <c r="AD362" s="3041"/>
      <c r="AE362" s="3044"/>
      <c r="AF362" s="3044"/>
      <c r="AG362" s="3044"/>
      <c r="AH362" s="3045"/>
      <c r="AI362" s="3048"/>
      <c r="AJ362" s="3049"/>
      <c r="AK362" s="3023" t="s">
        <v>28</v>
      </c>
      <c r="AL362" s="641"/>
      <c r="AM362" s="641"/>
      <c r="AN362" s="641"/>
      <c r="AO362" s="641"/>
      <c r="AP362" s="3024"/>
      <c r="AQ362" s="216">
        <v>1</v>
      </c>
      <c r="AR362" s="212"/>
      <c r="AS362" s="212"/>
    </row>
    <row r="363" spans="2:45" s="135" customFormat="1" ht="21" customHeight="1">
      <c r="B363" s="3039"/>
      <c r="C363" s="3040"/>
      <c r="D363" s="3041"/>
      <c r="E363" s="3042"/>
      <c r="F363" s="3043"/>
      <c r="G363" s="3044"/>
      <c r="H363" s="3044"/>
      <c r="I363" s="3044"/>
      <c r="J363" s="3045"/>
      <c r="K363" s="3048"/>
      <c r="L363" s="3046"/>
      <c r="M363" s="3023" t="s">
        <v>28</v>
      </c>
      <c r="N363" s="3039"/>
      <c r="O363" s="3040"/>
      <c r="P363" s="3041"/>
      <c r="Q363" s="3042"/>
      <c r="R363" s="3043"/>
      <c r="S363" s="3043"/>
      <c r="T363" s="3043"/>
      <c r="U363" s="3044"/>
      <c r="V363" s="3045"/>
      <c r="W363" s="3048"/>
      <c r="X363" s="3046"/>
      <c r="Y363" s="3023" t="s">
        <v>28</v>
      </c>
      <c r="Z363" s="3039"/>
      <c r="AA363" s="3040"/>
      <c r="AB363" s="3041"/>
      <c r="AC363" s="3042"/>
      <c r="AD363" s="3043"/>
      <c r="AE363" s="3044"/>
      <c r="AF363" s="3044"/>
      <c r="AG363" s="3044"/>
      <c r="AH363" s="3045"/>
      <c r="AI363" s="3048"/>
      <c r="AJ363" s="3046"/>
      <c r="AK363" s="3023" t="s">
        <v>28</v>
      </c>
      <c r="AL363" s="641"/>
      <c r="AM363" s="641"/>
      <c r="AN363" s="641"/>
      <c r="AO363" s="641"/>
      <c r="AP363" s="3024"/>
      <c r="AQ363" s="216">
        <v>1</v>
      </c>
      <c r="AR363" s="212"/>
      <c r="AS363" s="212"/>
    </row>
    <row r="364" spans="2:45" s="135" customFormat="1" ht="21" customHeight="1">
      <c r="B364" s="3039"/>
      <c r="C364" s="3040"/>
      <c r="D364" s="3047"/>
      <c r="E364" s="3047"/>
      <c r="F364" s="3041"/>
      <c r="G364" s="3044"/>
      <c r="H364" s="3044"/>
      <c r="I364" s="3044"/>
      <c r="J364" s="3045"/>
      <c r="K364" s="3048"/>
      <c r="L364" s="3049"/>
      <c r="M364" s="3023" t="s">
        <v>28</v>
      </c>
      <c r="N364" s="3039"/>
      <c r="O364" s="3040"/>
      <c r="P364" s="3047"/>
      <c r="Q364" s="3047"/>
      <c r="R364" s="3041"/>
      <c r="S364" s="3041"/>
      <c r="T364" s="3041"/>
      <c r="U364" s="3044"/>
      <c r="V364" s="3045"/>
      <c r="W364" s="3048"/>
      <c r="X364" s="3049"/>
      <c r="Y364" s="3023" t="s">
        <v>28</v>
      </c>
      <c r="Z364" s="3039"/>
      <c r="AA364" s="3040"/>
      <c r="AB364" s="3047"/>
      <c r="AC364" s="3047"/>
      <c r="AD364" s="3041"/>
      <c r="AE364" s="3044"/>
      <c r="AF364" s="3044"/>
      <c r="AG364" s="3044"/>
      <c r="AH364" s="3045"/>
      <c r="AI364" s="3048"/>
      <c r="AJ364" s="3049"/>
      <c r="AK364" s="3023" t="s">
        <v>28</v>
      </c>
      <c r="AL364" s="641"/>
      <c r="AM364" s="641"/>
      <c r="AN364" s="641"/>
      <c r="AO364" s="641"/>
      <c r="AP364" s="3024"/>
      <c r="AQ364" s="216">
        <v>1</v>
      </c>
      <c r="AR364" s="212"/>
      <c r="AS364" s="212"/>
    </row>
    <row r="365" spans="2:45" s="135" customFormat="1" ht="21" customHeight="1">
      <c r="B365" s="3039"/>
      <c r="C365" s="3040"/>
      <c r="D365" s="3041"/>
      <c r="E365" s="3042"/>
      <c r="F365" s="3043"/>
      <c r="G365" s="3044"/>
      <c r="H365" s="3044"/>
      <c r="I365" s="3044"/>
      <c r="J365" s="3045"/>
      <c r="K365" s="3048"/>
      <c r="L365" s="3046"/>
      <c r="M365" s="3023" t="s">
        <v>28</v>
      </c>
      <c r="N365" s="3039"/>
      <c r="O365" s="3040"/>
      <c r="P365" s="3041"/>
      <c r="Q365" s="3042"/>
      <c r="R365" s="3043"/>
      <c r="S365" s="3043"/>
      <c r="T365" s="3043"/>
      <c r="U365" s="3044"/>
      <c r="V365" s="3045"/>
      <c r="W365" s="3048"/>
      <c r="X365" s="3046"/>
      <c r="Y365" s="3023" t="s">
        <v>28</v>
      </c>
      <c r="Z365" s="3039"/>
      <c r="AA365" s="3040"/>
      <c r="AB365" s="3041"/>
      <c r="AC365" s="3042"/>
      <c r="AD365" s="3043"/>
      <c r="AE365" s="3044"/>
      <c r="AF365" s="3044"/>
      <c r="AG365" s="3044"/>
      <c r="AH365" s="3045"/>
      <c r="AI365" s="3048"/>
      <c r="AJ365" s="3046"/>
      <c r="AK365" s="3023" t="s">
        <v>28</v>
      </c>
      <c r="AL365" s="641"/>
      <c r="AM365" s="641"/>
      <c r="AN365" s="641"/>
      <c r="AO365" s="641"/>
      <c r="AP365" s="3024"/>
      <c r="AQ365" s="216">
        <v>1</v>
      </c>
      <c r="AR365" s="212"/>
      <c r="AS365" s="212"/>
    </row>
    <row r="366" spans="2:45" s="135" customFormat="1" ht="21" customHeight="1">
      <c r="B366" s="3039"/>
      <c r="C366" s="3040"/>
      <c r="D366" s="3047"/>
      <c r="E366" s="3047"/>
      <c r="F366" s="3041"/>
      <c r="G366" s="3044"/>
      <c r="H366" s="3044"/>
      <c r="I366" s="3044"/>
      <c r="J366" s="3045"/>
      <c r="K366" s="3048"/>
      <c r="L366" s="3049"/>
      <c r="M366" s="3023" t="s">
        <v>28</v>
      </c>
      <c r="N366" s="3039"/>
      <c r="O366" s="3040"/>
      <c r="P366" s="3047"/>
      <c r="Q366" s="3047"/>
      <c r="R366" s="3041"/>
      <c r="S366" s="3041"/>
      <c r="T366" s="3041"/>
      <c r="U366" s="3044"/>
      <c r="V366" s="3045"/>
      <c r="W366" s="3048"/>
      <c r="X366" s="3049"/>
      <c r="Y366" s="3023" t="s">
        <v>28</v>
      </c>
      <c r="Z366" s="3039"/>
      <c r="AA366" s="3040"/>
      <c r="AB366" s="3047"/>
      <c r="AC366" s="3047"/>
      <c r="AD366" s="3041"/>
      <c r="AE366" s="3044"/>
      <c r="AF366" s="3044"/>
      <c r="AG366" s="3044"/>
      <c r="AH366" s="3045"/>
      <c r="AI366" s="3048"/>
      <c r="AJ366" s="3049"/>
      <c r="AK366" s="3023" t="s">
        <v>28</v>
      </c>
      <c r="AL366" s="641"/>
      <c r="AM366" s="641"/>
      <c r="AN366" s="641"/>
      <c r="AO366" s="641"/>
      <c r="AP366" s="3024"/>
      <c r="AQ366" s="216">
        <v>1</v>
      </c>
      <c r="AR366" s="212"/>
      <c r="AS366" s="212"/>
    </row>
    <row r="367" spans="2:45" s="135" customFormat="1" ht="21" customHeight="1">
      <c r="B367" s="3039"/>
      <c r="C367" s="3040"/>
      <c r="D367" s="3041"/>
      <c r="E367" s="3042"/>
      <c r="F367" s="3043"/>
      <c r="G367" s="3044"/>
      <c r="H367" s="3044"/>
      <c r="I367" s="3044"/>
      <c r="J367" s="3045"/>
      <c r="K367" s="3048"/>
      <c r="L367" s="3046"/>
      <c r="M367" s="3023" t="s">
        <v>28</v>
      </c>
      <c r="N367" s="3039"/>
      <c r="O367" s="3040"/>
      <c r="P367" s="3041"/>
      <c r="Q367" s="3042"/>
      <c r="R367" s="3043"/>
      <c r="S367" s="3043"/>
      <c r="T367" s="3043"/>
      <c r="U367" s="3044"/>
      <c r="V367" s="3045"/>
      <c r="W367" s="3048"/>
      <c r="X367" s="3046"/>
      <c r="Y367" s="3023" t="s">
        <v>28</v>
      </c>
      <c r="Z367" s="3039"/>
      <c r="AA367" s="3040"/>
      <c r="AB367" s="3041"/>
      <c r="AC367" s="3042"/>
      <c r="AD367" s="3043"/>
      <c r="AE367" s="3044"/>
      <c r="AF367" s="3044"/>
      <c r="AG367" s="3044"/>
      <c r="AH367" s="3045"/>
      <c r="AI367" s="3048"/>
      <c r="AJ367" s="3046"/>
      <c r="AK367" s="3023" t="s">
        <v>28</v>
      </c>
      <c r="AL367" s="641"/>
      <c r="AM367" s="641"/>
      <c r="AN367" s="641"/>
      <c r="AO367" s="641"/>
      <c r="AP367" s="3024"/>
      <c r="AQ367" s="216">
        <v>1</v>
      </c>
      <c r="AR367" s="212"/>
      <c r="AS367" s="212"/>
    </row>
    <row r="368" spans="2:45" s="135" customFormat="1" ht="21" customHeight="1">
      <c r="B368" s="3039"/>
      <c r="C368" s="3040"/>
      <c r="D368" s="3047"/>
      <c r="E368" s="3047"/>
      <c r="F368" s="3041"/>
      <c r="G368" s="3044"/>
      <c r="H368" s="3044"/>
      <c r="I368" s="3044"/>
      <c r="J368" s="3045"/>
      <c r="K368" s="3048"/>
      <c r="L368" s="3049"/>
      <c r="M368" s="3023" t="s">
        <v>28</v>
      </c>
      <c r="N368" s="3039"/>
      <c r="O368" s="3040"/>
      <c r="P368" s="3047"/>
      <c r="Q368" s="3047"/>
      <c r="R368" s="3041"/>
      <c r="S368" s="3041"/>
      <c r="T368" s="3041"/>
      <c r="U368" s="3044"/>
      <c r="V368" s="3045"/>
      <c r="W368" s="3048"/>
      <c r="X368" s="3049"/>
      <c r="Y368" s="3023" t="s">
        <v>28</v>
      </c>
      <c r="Z368" s="3039"/>
      <c r="AA368" s="3040"/>
      <c r="AB368" s="3047"/>
      <c r="AC368" s="3047"/>
      <c r="AD368" s="3041"/>
      <c r="AE368" s="3044"/>
      <c r="AF368" s="3044"/>
      <c r="AG368" s="3044"/>
      <c r="AH368" s="3045"/>
      <c r="AI368" s="3048"/>
      <c r="AJ368" s="3049"/>
      <c r="AK368" s="3023" t="s">
        <v>28</v>
      </c>
      <c r="AL368" s="641"/>
      <c r="AM368" s="641"/>
      <c r="AN368" s="641"/>
      <c r="AO368" s="641"/>
      <c r="AP368" s="3024"/>
      <c r="AQ368" s="216">
        <v>1</v>
      </c>
      <c r="AR368" s="212"/>
      <c r="AS368" s="212"/>
    </row>
    <row r="369" spans="2:45" s="135" customFormat="1" ht="21" customHeight="1">
      <c r="B369" s="3039"/>
      <c r="C369" s="3040"/>
      <c r="D369" s="3041"/>
      <c r="E369" s="3042"/>
      <c r="F369" s="3043"/>
      <c r="G369" s="3044"/>
      <c r="H369" s="3044"/>
      <c r="I369" s="3044"/>
      <c r="J369" s="3045"/>
      <c r="K369" s="3048"/>
      <c r="L369" s="3046"/>
      <c r="M369" s="3023" t="s">
        <v>28</v>
      </c>
      <c r="N369" s="3039"/>
      <c r="O369" s="3040"/>
      <c r="P369" s="3041"/>
      <c r="Q369" s="3042"/>
      <c r="R369" s="3043"/>
      <c r="S369" s="3043"/>
      <c r="T369" s="3043"/>
      <c r="U369" s="3044"/>
      <c r="V369" s="3045"/>
      <c r="W369" s="3048"/>
      <c r="X369" s="3046"/>
      <c r="Y369" s="3023" t="s">
        <v>28</v>
      </c>
      <c r="Z369" s="3039"/>
      <c r="AA369" s="3040"/>
      <c r="AB369" s="3041"/>
      <c r="AC369" s="3042"/>
      <c r="AD369" s="3043"/>
      <c r="AE369" s="3044"/>
      <c r="AF369" s="3044"/>
      <c r="AG369" s="3044"/>
      <c r="AH369" s="3045"/>
      <c r="AI369" s="3048"/>
      <c r="AJ369" s="3046"/>
      <c r="AK369" s="3023" t="s">
        <v>28</v>
      </c>
      <c r="AL369" s="641"/>
      <c r="AM369" s="641"/>
      <c r="AN369" s="641"/>
      <c r="AO369" s="641"/>
      <c r="AP369" s="3024"/>
      <c r="AQ369" s="216">
        <v>1</v>
      </c>
      <c r="AR369" s="212"/>
      <c r="AS369" s="212"/>
    </row>
    <row r="370" spans="2:45" s="135" customFormat="1" ht="21" customHeight="1">
      <c r="B370" s="3039"/>
      <c r="C370" s="3040"/>
      <c r="D370" s="3047"/>
      <c r="E370" s="3047"/>
      <c r="F370" s="3041"/>
      <c r="G370" s="3044"/>
      <c r="H370" s="3044"/>
      <c r="I370" s="3044"/>
      <c r="J370" s="3045"/>
      <c r="K370" s="3048"/>
      <c r="L370" s="3049"/>
      <c r="M370" s="3023" t="s">
        <v>28</v>
      </c>
      <c r="N370" s="3039"/>
      <c r="O370" s="3040"/>
      <c r="P370" s="3047"/>
      <c r="Q370" s="3047"/>
      <c r="R370" s="3041"/>
      <c r="S370" s="3041"/>
      <c r="T370" s="3041"/>
      <c r="U370" s="3044"/>
      <c r="V370" s="3045"/>
      <c r="W370" s="3048"/>
      <c r="X370" s="3049"/>
      <c r="Y370" s="3023" t="s">
        <v>28</v>
      </c>
      <c r="Z370" s="3039"/>
      <c r="AA370" s="3040"/>
      <c r="AB370" s="3047"/>
      <c r="AC370" s="3047"/>
      <c r="AD370" s="3041"/>
      <c r="AE370" s="3044"/>
      <c r="AF370" s="3044"/>
      <c r="AG370" s="3044"/>
      <c r="AH370" s="3045"/>
      <c r="AI370" s="3048"/>
      <c r="AJ370" s="3049"/>
      <c r="AK370" s="3023" t="s">
        <v>28</v>
      </c>
      <c r="AL370" s="641"/>
      <c r="AM370" s="641"/>
      <c r="AN370" s="641"/>
      <c r="AO370" s="641"/>
      <c r="AP370" s="3024"/>
      <c r="AQ370" s="216">
        <v>1</v>
      </c>
      <c r="AR370" s="212"/>
      <c r="AS370" s="212"/>
    </row>
    <row r="371" spans="2:45" s="135" customFormat="1" ht="21" customHeight="1">
      <c r="B371" s="3039"/>
      <c r="C371" s="3040"/>
      <c r="D371" s="3041"/>
      <c r="E371" s="3042"/>
      <c r="F371" s="3043"/>
      <c r="G371" s="3044"/>
      <c r="H371" s="3044"/>
      <c r="I371" s="3044"/>
      <c r="J371" s="3045"/>
      <c r="K371" s="3048"/>
      <c r="L371" s="3046"/>
      <c r="M371" s="3023" t="s">
        <v>28</v>
      </c>
      <c r="N371" s="3039"/>
      <c r="O371" s="3040"/>
      <c r="P371" s="3041"/>
      <c r="Q371" s="3042"/>
      <c r="R371" s="3043"/>
      <c r="S371" s="3043"/>
      <c r="T371" s="3043"/>
      <c r="U371" s="3044"/>
      <c r="V371" s="3045"/>
      <c r="W371" s="3048"/>
      <c r="X371" s="3046"/>
      <c r="Y371" s="3023" t="s">
        <v>28</v>
      </c>
      <c r="Z371" s="3039"/>
      <c r="AA371" s="3040"/>
      <c r="AB371" s="3041"/>
      <c r="AC371" s="3042"/>
      <c r="AD371" s="3043"/>
      <c r="AE371" s="3044"/>
      <c r="AF371" s="3044"/>
      <c r="AG371" s="3044"/>
      <c r="AH371" s="3045"/>
      <c r="AI371" s="3048"/>
      <c r="AJ371" s="3046"/>
      <c r="AK371" s="3023" t="s">
        <v>28</v>
      </c>
      <c r="AL371" s="641"/>
      <c r="AM371" s="641"/>
      <c r="AN371" s="641"/>
      <c r="AO371" s="641"/>
      <c r="AP371" s="3024"/>
      <c r="AQ371" s="216">
        <v>1</v>
      </c>
      <c r="AR371" s="212"/>
      <c r="AS371" s="212"/>
    </row>
    <row r="372" spans="2:45" s="135" customFormat="1" ht="21" customHeight="1">
      <c r="B372" s="3039"/>
      <c r="C372" s="3040"/>
      <c r="D372" s="3047"/>
      <c r="E372" s="3047"/>
      <c r="F372" s="3041"/>
      <c r="G372" s="3044"/>
      <c r="H372" s="3044"/>
      <c r="I372" s="3044"/>
      <c r="J372" s="3045"/>
      <c r="K372" s="3048"/>
      <c r="L372" s="3049"/>
      <c r="M372" s="3023" t="s">
        <v>28</v>
      </c>
      <c r="N372" s="3039"/>
      <c r="O372" s="3040"/>
      <c r="P372" s="3047"/>
      <c r="Q372" s="3047"/>
      <c r="R372" s="3041"/>
      <c r="S372" s="3041"/>
      <c r="T372" s="3041"/>
      <c r="U372" s="3044"/>
      <c r="V372" s="3045"/>
      <c r="W372" s="3048"/>
      <c r="X372" s="3049"/>
      <c r="Y372" s="3023" t="s">
        <v>28</v>
      </c>
      <c r="Z372" s="3039"/>
      <c r="AA372" s="3040"/>
      <c r="AB372" s="3047"/>
      <c r="AC372" s="3047"/>
      <c r="AD372" s="3041"/>
      <c r="AE372" s="3044"/>
      <c r="AF372" s="3044"/>
      <c r="AG372" s="3044"/>
      <c r="AH372" s="3045"/>
      <c r="AI372" s="3048"/>
      <c r="AJ372" s="3049"/>
      <c r="AK372" s="3023" t="s">
        <v>28</v>
      </c>
      <c r="AL372" s="641"/>
      <c r="AM372" s="641"/>
      <c r="AN372" s="641"/>
      <c r="AO372" s="641"/>
      <c r="AP372" s="3024"/>
      <c r="AQ372" s="216">
        <v>1</v>
      </c>
      <c r="AR372" s="212"/>
      <c r="AS372" s="212"/>
    </row>
    <row r="373" spans="2:45" s="135" customFormat="1" ht="21" customHeight="1">
      <c r="B373" s="3039"/>
      <c r="C373" s="3040"/>
      <c r="D373" s="3041"/>
      <c r="E373" s="3042"/>
      <c r="F373" s="3043"/>
      <c r="G373" s="3044"/>
      <c r="H373" s="3044"/>
      <c r="I373" s="3044"/>
      <c r="J373" s="3045"/>
      <c r="K373" s="3048"/>
      <c r="L373" s="3046"/>
      <c r="M373" s="3023" t="s">
        <v>28</v>
      </c>
      <c r="N373" s="3039"/>
      <c r="O373" s="3040"/>
      <c r="P373" s="3041"/>
      <c r="Q373" s="3042"/>
      <c r="R373" s="3043"/>
      <c r="S373" s="3043"/>
      <c r="T373" s="3043"/>
      <c r="U373" s="3044"/>
      <c r="V373" s="3045"/>
      <c r="W373" s="3048"/>
      <c r="X373" s="3046"/>
      <c r="Y373" s="3023" t="s">
        <v>28</v>
      </c>
      <c r="Z373" s="3039"/>
      <c r="AA373" s="3040"/>
      <c r="AB373" s="3041"/>
      <c r="AC373" s="3042"/>
      <c r="AD373" s="3043"/>
      <c r="AE373" s="3044"/>
      <c r="AF373" s="3044"/>
      <c r="AG373" s="3044"/>
      <c r="AH373" s="3045"/>
      <c r="AI373" s="3048"/>
      <c r="AJ373" s="3046"/>
      <c r="AK373" s="3023" t="s">
        <v>28</v>
      </c>
      <c r="AL373" s="641"/>
      <c r="AM373" s="641"/>
      <c r="AN373" s="641"/>
      <c r="AO373" s="641"/>
      <c r="AP373" s="3024"/>
      <c r="AQ373" s="216">
        <v>1</v>
      </c>
      <c r="AR373" s="212"/>
      <c r="AS373" s="212"/>
    </row>
    <row r="374" spans="2:45" s="135" customFormat="1" ht="21" customHeight="1">
      <c r="B374" s="3039"/>
      <c r="C374" s="3040"/>
      <c r="D374" s="3047"/>
      <c r="E374" s="3047"/>
      <c r="F374" s="3041"/>
      <c r="G374" s="3044"/>
      <c r="H374" s="3044"/>
      <c r="I374" s="3044"/>
      <c r="J374" s="3045"/>
      <c r="K374" s="3048"/>
      <c r="L374" s="3049"/>
      <c r="M374" s="3023" t="s">
        <v>28</v>
      </c>
      <c r="N374" s="3039"/>
      <c r="O374" s="3040"/>
      <c r="P374" s="3047"/>
      <c r="Q374" s="3047"/>
      <c r="R374" s="3041"/>
      <c r="S374" s="3041"/>
      <c r="T374" s="3041"/>
      <c r="U374" s="3044"/>
      <c r="V374" s="3045"/>
      <c r="W374" s="3048"/>
      <c r="X374" s="3049"/>
      <c r="Y374" s="3023" t="s">
        <v>28</v>
      </c>
      <c r="Z374" s="3039"/>
      <c r="AA374" s="3040"/>
      <c r="AB374" s="3047"/>
      <c r="AC374" s="3047"/>
      <c r="AD374" s="3041"/>
      <c r="AE374" s="3044"/>
      <c r="AF374" s="3044"/>
      <c r="AG374" s="3044"/>
      <c r="AH374" s="3045"/>
      <c r="AI374" s="3048"/>
      <c r="AJ374" s="3049"/>
      <c r="AK374" s="3023" t="s">
        <v>28</v>
      </c>
      <c r="AL374" s="641"/>
      <c r="AM374" s="641"/>
      <c r="AN374" s="641"/>
      <c r="AO374" s="641"/>
      <c r="AP374" s="3024"/>
      <c r="AQ374" s="216">
        <v>1</v>
      </c>
      <c r="AR374" s="212"/>
      <c r="AS374" s="212"/>
    </row>
    <row r="375" spans="2:45" s="135" customFormat="1" ht="21" customHeight="1">
      <c r="B375" s="3039"/>
      <c r="C375" s="3040"/>
      <c r="D375" s="3041"/>
      <c r="E375" s="3042"/>
      <c r="F375" s="3043"/>
      <c r="G375" s="3044"/>
      <c r="H375" s="3044"/>
      <c r="I375" s="3044"/>
      <c r="J375" s="3045"/>
      <c r="K375" s="3048"/>
      <c r="L375" s="3046"/>
      <c r="M375" s="3023" t="s">
        <v>28</v>
      </c>
      <c r="N375" s="3039"/>
      <c r="O375" s="3040"/>
      <c r="P375" s="3041"/>
      <c r="Q375" s="3042"/>
      <c r="R375" s="3043"/>
      <c r="S375" s="3043"/>
      <c r="T375" s="3043"/>
      <c r="U375" s="3044"/>
      <c r="V375" s="3045"/>
      <c r="W375" s="3048"/>
      <c r="X375" s="3046"/>
      <c r="Y375" s="3023" t="s">
        <v>28</v>
      </c>
      <c r="Z375" s="3039"/>
      <c r="AA375" s="3040"/>
      <c r="AB375" s="3041"/>
      <c r="AC375" s="3042"/>
      <c r="AD375" s="3043"/>
      <c r="AE375" s="3044"/>
      <c r="AF375" s="3044"/>
      <c r="AG375" s="3044"/>
      <c r="AH375" s="3045"/>
      <c r="AI375" s="3048"/>
      <c r="AJ375" s="3046"/>
      <c r="AK375" s="3023" t="s">
        <v>28</v>
      </c>
      <c r="AL375" s="641"/>
      <c r="AM375" s="641"/>
      <c r="AN375" s="641"/>
      <c r="AO375" s="641"/>
      <c r="AP375" s="3024"/>
      <c r="AQ375" s="216">
        <v>1</v>
      </c>
      <c r="AR375" s="212"/>
      <c r="AS375" s="212"/>
    </row>
    <row r="376" spans="2:45" s="135" customFormat="1" ht="21" customHeight="1">
      <c r="B376" s="3039"/>
      <c r="C376" s="3040"/>
      <c r="D376" s="3047"/>
      <c r="E376" s="3047"/>
      <c r="F376" s="3041"/>
      <c r="G376" s="3044"/>
      <c r="H376" s="3044"/>
      <c r="I376" s="3044"/>
      <c r="J376" s="3045"/>
      <c r="K376" s="3048"/>
      <c r="L376" s="3049"/>
      <c r="M376" s="3023" t="s">
        <v>28</v>
      </c>
      <c r="N376" s="3039"/>
      <c r="O376" s="3040"/>
      <c r="P376" s="3047"/>
      <c r="Q376" s="3047"/>
      <c r="R376" s="3041"/>
      <c r="S376" s="3041"/>
      <c r="T376" s="3041"/>
      <c r="U376" s="3044"/>
      <c r="V376" s="3045"/>
      <c r="W376" s="3048"/>
      <c r="X376" s="3049"/>
      <c r="Y376" s="3023" t="s">
        <v>28</v>
      </c>
      <c r="Z376" s="3039"/>
      <c r="AA376" s="3040"/>
      <c r="AB376" s="3047"/>
      <c r="AC376" s="3047"/>
      <c r="AD376" s="3041"/>
      <c r="AE376" s="3044"/>
      <c r="AF376" s="3044"/>
      <c r="AG376" s="3044"/>
      <c r="AH376" s="3045"/>
      <c r="AI376" s="3048"/>
      <c r="AJ376" s="3049"/>
      <c r="AK376" s="3023" t="s">
        <v>28</v>
      </c>
      <c r="AL376" s="641"/>
      <c r="AM376" s="641"/>
      <c r="AN376" s="641"/>
      <c r="AO376" s="641"/>
      <c r="AP376" s="3024"/>
      <c r="AQ376" s="216">
        <v>1</v>
      </c>
      <c r="AR376" s="212"/>
      <c r="AS376" s="212"/>
    </row>
    <row r="377" spans="2:45" s="135" customFormat="1" ht="21" customHeight="1">
      <c r="B377" s="3039"/>
      <c r="C377" s="3040"/>
      <c r="D377" s="3041"/>
      <c r="E377" s="3042"/>
      <c r="F377" s="3043"/>
      <c r="G377" s="3044"/>
      <c r="H377" s="3044"/>
      <c r="I377" s="3044"/>
      <c r="J377" s="3045"/>
      <c r="K377" s="3048"/>
      <c r="L377" s="3046"/>
      <c r="M377" s="3023" t="s">
        <v>28</v>
      </c>
      <c r="N377" s="3039"/>
      <c r="O377" s="3040"/>
      <c r="P377" s="3041"/>
      <c r="Q377" s="3042"/>
      <c r="R377" s="3043"/>
      <c r="S377" s="3043"/>
      <c r="T377" s="3043"/>
      <c r="U377" s="3044"/>
      <c r="V377" s="3045"/>
      <c r="W377" s="3048"/>
      <c r="X377" s="3046"/>
      <c r="Y377" s="3023" t="s">
        <v>28</v>
      </c>
      <c r="Z377" s="3039"/>
      <c r="AA377" s="3040"/>
      <c r="AB377" s="3041"/>
      <c r="AC377" s="3042"/>
      <c r="AD377" s="3043"/>
      <c r="AE377" s="3044"/>
      <c r="AF377" s="3044"/>
      <c r="AG377" s="3044"/>
      <c r="AH377" s="3045"/>
      <c r="AI377" s="3048"/>
      <c r="AJ377" s="3046"/>
      <c r="AK377" s="3023" t="s">
        <v>28</v>
      </c>
      <c r="AL377" s="641"/>
      <c r="AM377" s="641"/>
      <c r="AN377" s="641"/>
      <c r="AO377" s="641"/>
      <c r="AP377" s="3024"/>
      <c r="AQ377" s="216">
        <v>1</v>
      </c>
      <c r="AR377" s="212"/>
      <c r="AS377" s="212"/>
    </row>
    <row r="378" spans="2:45" s="135" customFormat="1" ht="21" customHeight="1">
      <c r="B378" s="3039"/>
      <c r="C378" s="3040"/>
      <c r="D378" s="3047"/>
      <c r="E378" s="3047"/>
      <c r="F378" s="3041"/>
      <c r="G378" s="3044"/>
      <c r="H378" s="3044"/>
      <c r="I378" s="3044"/>
      <c r="J378" s="3045"/>
      <c r="K378" s="3048"/>
      <c r="L378" s="3049"/>
      <c r="M378" s="3023" t="s">
        <v>28</v>
      </c>
      <c r="N378" s="3039"/>
      <c r="O378" s="3040"/>
      <c r="P378" s="3047"/>
      <c r="Q378" s="3047"/>
      <c r="R378" s="3041"/>
      <c r="S378" s="3041"/>
      <c r="T378" s="3041"/>
      <c r="U378" s="3044"/>
      <c r="V378" s="3045"/>
      <c r="W378" s="3048"/>
      <c r="X378" s="3049"/>
      <c r="Y378" s="3023" t="s">
        <v>28</v>
      </c>
      <c r="Z378" s="3039"/>
      <c r="AA378" s="3040"/>
      <c r="AB378" s="3047"/>
      <c r="AC378" s="3047"/>
      <c r="AD378" s="3041"/>
      <c r="AE378" s="3044"/>
      <c r="AF378" s="3044"/>
      <c r="AG378" s="3044"/>
      <c r="AH378" s="3045"/>
      <c r="AI378" s="3048"/>
      <c r="AJ378" s="3049"/>
      <c r="AK378" s="3023" t="s">
        <v>28</v>
      </c>
      <c r="AL378" s="641"/>
      <c r="AM378" s="641"/>
      <c r="AN378" s="641"/>
      <c r="AO378" s="641"/>
      <c r="AP378" s="3024"/>
      <c r="AQ378" s="216">
        <v>1</v>
      </c>
      <c r="AR378" s="212"/>
      <c r="AS378" s="212"/>
    </row>
    <row r="379" spans="2:45" s="135" customFormat="1" ht="21" customHeight="1">
      <c r="B379" s="3039"/>
      <c r="C379" s="3040"/>
      <c r="D379" s="3041"/>
      <c r="E379" s="3042"/>
      <c r="F379" s="3043"/>
      <c r="G379" s="3044"/>
      <c r="H379" s="3044"/>
      <c r="I379" s="3044"/>
      <c r="J379" s="3045"/>
      <c r="K379" s="3048"/>
      <c r="L379" s="3046"/>
      <c r="M379" s="3023" t="s">
        <v>28</v>
      </c>
      <c r="N379" s="3039"/>
      <c r="O379" s="3040"/>
      <c r="P379" s="3041"/>
      <c r="Q379" s="3042"/>
      <c r="R379" s="3043"/>
      <c r="S379" s="3043"/>
      <c r="T379" s="3043"/>
      <c r="U379" s="3044"/>
      <c r="V379" s="3045"/>
      <c r="W379" s="3048"/>
      <c r="X379" s="3046"/>
      <c r="Y379" s="3023" t="s">
        <v>28</v>
      </c>
      <c r="Z379" s="3039"/>
      <c r="AA379" s="3040"/>
      <c r="AB379" s="3041"/>
      <c r="AC379" s="3042"/>
      <c r="AD379" s="3043"/>
      <c r="AE379" s="3044"/>
      <c r="AF379" s="3044"/>
      <c r="AG379" s="3044"/>
      <c r="AH379" s="3045"/>
      <c r="AI379" s="3048"/>
      <c r="AJ379" s="3046"/>
      <c r="AK379" s="3023" t="s">
        <v>28</v>
      </c>
      <c r="AL379" s="641"/>
      <c r="AM379" s="641"/>
      <c r="AN379" s="641"/>
      <c r="AO379" s="641"/>
      <c r="AP379" s="3024"/>
      <c r="AQ379" s="216">
        <v>1</v>
      </c>
      <c r="AR379" s="212"/>
      <c r="AS379" s="212"/>
    </row>
    <row r="380" spans="2:45" s="135" customFormat="1" ht="21" customHeight="1">
      <c r="B380" s="3039"/>
      <c r="C380" s="3040"/>
      <c r="D380" s="3047"/>
      <c r="E380" s="3047"/>
      <c r="F380" s="3041"/>
      <c r="G380" s="3044"/>
      <c r="H380" s="3044"/>
      <c r="I380" s="3044"/>
      <c r="J380" s="3045"/>
      <c r="K380" s="3048"/>
      <c r="L380" s="3049"/>
      <c r="M380" s="3023" t="s">
        <v>28</v>
      </c>
      <c r="N380" s="3039"/>
      <c r="O380" s="3040"/>
      <c r="P380" s="3047"/>
      <c r="Q380" s="3047"/>
      <c r="R380" s="3041"/>
      <c r="S380" s="3041"/>
      <c r="T380" s="3041"/>
      <c r="U380" s="3044"/>
      <c r="V380" s="3045"/>
      <c r="W380" s="3048"/>
      <c r="X380" s="3049"/>
      <c r="Y380" s="3023" t="s">
        <v>28</v>
      </c>
      <c r="Z380" s="3039"/>
      <c r="AA380" s="3040"/>
      <c r="AB380" s="3047"/>
      <c r="AC380" s="3047"/>
      <c r="AD380" s="3041"/>
      <c r="AE380" s="3044"/>
      <c r="AF380" s="3044"/>
      <c r="AG380" s="3044"/>
      <c r="AH380" s="3045"/>
      <c r="AI380" s="3048"/>
      <c r="AJ380" s="3049"/>
      <c r="AK380" s="3023" t="s">
        <v>28</v>
      </c>
      <c r="AL380" s="641"/>
      <c r="AM380" s="641"/>
      <c r="AN380" s="641"/>
      <c r="AO380" s="641"/>
      <c r="AP380" s="3024"/>
      <c r="AQ380" s="216">
        <v>1</v>
      </c>
      <c r="AR380" s="212"/>
      <c r="AS380" s="212"/>
    </row>
    <row r="381" spans="2:45" s="135" customFormat="1" ht="21" customHeight="1">
      <c r="B381" s="3039"/>
      <c r="C381" s="3040"/>
      <c r="D381" s="3041"/>
      <c r="E381" s="3042"/>
      <c r="F381" s="3043"/>
      <c r="G381" s="3044"/>
      <c r="H381" s="3044"/>
      <c r="I381" s="3044"/>
      <c r="J381" s="3045"/>
      <c r="K381" s="3048"/>
      <c r="L381" s="3046"/>
      <c r="M381" s="3023" t="s">
        <v>28</v>
      </c>
      <c r="N381" s="3039"/>
      <c r="O381" s="3040"/>
      <c r="P381" s="3041"/>
      <c r="Q381" s="3042"/>
      <c r="R381" s="3043"/>
      <c r="S381" s="3043"/>
      <c r="T381" s="3043"/>
      <c r="U381" s="3044"/>
      <c r="V381" s="3045"/>
      <c r="W381" s="3048"/>
      <c r="X381" s="3046"/>
      <c r="Y381" s="3023" t="s">
        <v>28</v>
      </c>
      <c r="Z381" s="3039"/>
      <c r="AA381" s="3040"/>
      <c r="AB381" s="3041"/>
      <c r="AC381" s="3042"/>
      <c r="AD381" s="3043"/>
      <c r="AE381" s="3044"/>
      <c r="AF381" s="3044"/>
      <c r="AG381" s="3044"/>
      <c r="AH381" s="3045"/>
      <c r="AI381" s="3048"/>
      <c r="AJ381" s="3046"/>
      <c r="AK381" s="3023" t="s">
        <v>28</v>
      </c>
      <c r="AL381" s="641"/>
      <c r="AM381" s="641"/>
      <c r="AN381" s="641"/>
      <c r="AO381" s="641"/>
      <c r="AP381" s="3024"/>
      <c r="AQ381" s="216">
        <v>1</v>
      </c>
      <c r="AR381" s="212"/>
      <c r="AS381" s="212"/>
    </row>
    <row r="382" spans="2:45" s="135" customFormat="1" ht="21" customHeight="1">
      <c r="B382" s="3039"/>
      <c r="C382" s="3040"/>
      <c r="D382" s="3047"/>
      <c r="E382" s="3047"/>
      <c r="F382" s="3041"/>
      <c r="G382" s="3044"/>
      <c r="H382" s="3044"/>
      <c r="I382" s="3044"/>
      <c r="J382" s="3045"/>
      <c r="K382" s="3048"/>
      <c r="L382" s="3049"/>
      <c r="M382" s="3023" t="s">
        <v>28</v>
      </c>
      <c r="N382" s="3039"/>
      <c r="O382" s="3040"/>
      <c r="P382" s="3047"/>
      <c r="Q382" s="3047"/>
      <c r="R382" s="3041"/>
      <c r="S382" s="3041"/>
      <c r="T382" s="3041"/>
      <c r="U382" s="3044"/>
      <c r="V382" s="3045"/>
      <c r="W382" s="3048"/>
      <c r="X382" s="3049"/>
      <c r="Y382" s="3023" t="s">
        <v>28</v>
      </c>
      <c r="Z382" s="3039"/>
      <c r="AA382" s="3040"/>
      <c r="AB382" s="3047"/>
      <c r="AC382" s="3047"/>
      <c r="AD382" s="3041"/>
      <c r="AE382" s="3044"/>
      <c r="AF382" s="3044"/>
      <c r="AG382" s="3044"/>
      <c r="AH382" s="3045"/>
      <c r="AI382" s="3048"/>
      <c r="AJ382" s="3049"/>
      <c r="AK382" s="3023" t="s">
        <v>28</v>
      </c>
      <c r="AL382" s="641"/>
      <c r="AM382" s="641"/>
      <c r="AN382" s="641"/>
      <c r="AO382" s="641"/>
      <c r="AP382" s="3024"/>
      <c r="AQ382" s="216">
        <v>1</v>
      </c>
      <c r="AR382" s="212"/>
      <c r="AS382" s="212"/>
    </row>
    <row r="383" spans="2:45" s="135" customFormat="1" ht="21" customHeight="1">
      <c r="B383" s="3039"/>
      <c r="C383" s="3040"/>
      <c r="D383" s="3041"/>
      <c r="E383" s="3042"/>
      <c r="F383" s="3043"/>
      <c r="G383" s="3044"/>
      <c r="H383" s="3044"/>
      <c r="I383" s="3044"/>
      <c r="J383" s="3045"/>
      <c r="K383" s="3048"/>
      <c r="L383" s="3046"/>
      <c r="M383" s="3023" t="s">
        <v>28</v>
      </c>
      <c r="N383" s="3039"/>
      <c r="O383" s="3040"/>
      <c r="P383" s="3041"/>
      <c r="Q383" s="3042"/>
      <c r="R383" s="3043"/>
      <c r="S383" s="3043"/>
      <c r="T383" s="3043"/>
      <c r="U383" s="3044"/>
      <c r="V383" s="3045"/>
      <c r="W383" s="3048"/>
      <c r="X383" s="3046"/>
      <c r="Y383" s="3023" t="s">
        <v>28</v>
      </c>
      <c r="Z383" s="3039"/>
      <c r="AA383" s="3040"/>
      <c r="AB383" s="3041"/>
      <c r="AC383" s="3042"/>
      <c r="AD383" s="3043"/>
      <c r="AE383" s="3044"/>
      <c r="AF383" s="3044"/>
      <c r="AG383" s="3044"/>
      <c r="AH383" s="3045"/>
      <c r="AI383" s="3048"/>
      <c r="AJ383" s="3046"/>
      <c r="AK383" s="3023" t="s">
        <v>28</v>
      </c>
      <c r="AL383" s="641"/>
      <c r="AM383" s="641"/>
      <c r="AN383" s="641"/>
      <c r="AO383" s="641"/>
      <c r="AP383" s="3024"/>
      <c r="AQ383" s="216">
        <v>1</v>
      </c>
      <c r="AR383" s="212"/>
      <c r="AS383" s="212"/>
    </row>
    <row r="384" spans="2:45" s="135" customFormat="1" ht="21" customHeight="1">
      <c r="B384" s="3039"/>
      <c r="C384" s="3040"/>
      <c r="D384" s="3047"/>
      <c r="E384" s="3047"/>
      <c r="F384" s="3041"/>
      <c r="G384" s="3044"/>
      <c r="H384" s="3044"/>
      <c r="I384" s="3044"/>
      <c r="J384" s="3045"/>
      <c r="K384" s="3048"/>
      <c r="L384" s="3049"/>
      <c r="M384" s="3023" t="s">
        <v>28</v>
      </c>
      <c r="N384" s="3039"/>
      <c r="O384" s="3040"/>
      <c r="P384" s="3047"/>
      <c r="Q384" s="3047"/>
      <c r="R384" s="3041"/>
      <c r="S384" s="3041"/>
      <c r="T384" s="3041"/>
      <c r="U384" s="3044"/>
      <c r="V384" s="3045"/>
      <c r="W384" s="3048"/>
      <c r="X384" s="3049"/>
      <c r="Y384" s="3023" t="s">
        <v>28</v>
      </c>
      <c r="Z384" s="3039"/>
      <c r="AA384" s="3040"/>
      <c r="AB384" s="3047"/>
      <c r="AC384" s="3047"/>
      <c r="AD384" s="3041"/>
      <c r="AE384" s="3044"/>
      <c r="AF384" s="3044"/>
      <c r="AG384" s="3044"/>
      <c r="AH384" s="3045"/>
      <c r="AI384" s="3048"/>
      <c r="AJ384" s="3049"/>
      <c r="AK384" s="3023" t="s">
        <v>28</v>
      </c>
      <c r="AL384" s="641"/>
      <c r="AM384" s="641"/>
      <c r="AN384" s="641"/>
      <c r="AO384" s="641"/>
      <c r="AP384" s="3024"/>
      <c r="AQ384" s="216">
        <v>1</v>
      </c>
      <c r="AR384" s="212"/>
      <c r="AS384" s="212"/>
    </row>
    <row r="385" spans="2:45" s="135" customFormat="1" ht="21" customHeight="1">
      <c r="B385" s="3039"/>
      <c r="C385" s="3040"/>
      <c r="D385" s="3041"/>
      <c r="E385" s="3042"/>
      <c r="F385" s="3043"/>
      <c r="G385" s="3044"/>
      <c r="H385" s="3044"/>
      <c r="I385" s="3044"/>
      <c r="J385" s="3045"/>
      <c r="K385" s="3048"/>
      <c r="L385" s="3046"/>
      <c r="M385" s="3023" t="s">
        <v>28</v>
      </c>
      <c r="N385" s="3039"/>
      <c r="O385" s="3040"/>
      <c r="P385" s="3041"/>
      <c r="Q385" s="3042"/>
      <c r="R385" s="3043"/>
      <c r="S385" s="3043"/>
      <c r="T385" s="3043"/>
      <c r="U385" s="3044"/>
      <c r="V385" s="3045"/>
      <c r="W385" s="3048"/>
      <c r="X385" s="3046"/>
      <c r="Y385" s="3023" t="s">
        <v>28</v>
      </c>
      <c r="Z385" s="3039"/>
      <c r="AA385" s="3040"/>
      <c r="AB385" s="3041"/>
      <c r="AC385" s="3042"/>
      <c r="AD385" s="3043"/>
      <c r="AE385" s="3044"/>
      <c r="AF385" s="3044"/>
      <c r="AG385" s="3044"/>
      <c r="AH385" s="3045"/>
      <c r="AI385" s="3048"/>
      <c r="AJ385" s="3046"/>
      <c r="AK385" s="3023" t="s">
        <v>28</v>
      </c>
      <c r="AL385" s="641"/>
      <c r="AM385" s="641"/>
      <c r="AN385" s="641"/>
      <c r="AO385" s="641"/>
      <c r="AP385" s="3024"/>
      <c r="AQ385" s="216">
        <v>1</v>
      </c>
      <c r="AR385" s="212"/>
      <c r="AS385" s="212"/>
    </row>
    <row r="386" spans="2:45" s="135" customFormat="1" ht="21" customHeight="1">
      <c r="B386" s="3039"/>
      <c r="C386" s="3040"/>
      <c r="D386" s="3047"/>
      <c r="E386" s="3047"/>
      <c r="F386" s="3041"/>
      <c r="G386" s="3044"/>
      <c r="H386" s="3044"/>
      <c r="I386" s="3044"/>
      <c r="J386" s="3045"/>
      <c r="K386" s="3048"/>
      <c r="L386" s="3049"/>
      <c r="M386" s="3023" t="s">
        <v>28</v>
      </c>
      <c r="N386" s="3039"/>
      <c r="O386" s="3040"/>
      <c r="P386" s="3047"/>
      <c r="Q386" s="3047"/>
      <c r="R386" s="3041"/>
      <c r="S386" s="3041"/>
      <c r="T386" s="3041"/>
      <c r="U386" s="3044"/>
      <c r="V386" s="3045"/>
      <c r="W386" s="3048"/>
      <c r="X386" s="3049"/>
      <c r="Y386" s="3023" t="s">
        <v>28</v>
      </c>
      <c r="Z386" s="3039"/>
      <c r="AA386" s="3040"/>
      <c r="AB386" s="3047"/>
      <c r="AC386" s="3047"/>
      <c r="AD386" s="3041"/>
      <c r="AE386" s="3044"/>
      <c r="AF386" s="3044"/>
      <c r="AG386" s="3044"/>
      <c r="AH386" s="3045"/>
      <c r="AI386" s="3048"/>
      <c r="AJ386" s="3049"/>
      <c r="AK386" s="3023" t="s">
        <v>28</v>
      </c>
      <c r="AL386" s="641"/>
      <c r="AM386" s="641"/>
      <c r="AN386" s="641"/>
      <c r="AO386" s="641"/>
      <c r="AP386" s="3024"/>
      <c r="AQ386" s="216">
        <v>1</v>
      </c>
      <c r="AR386" s="212"/>
      <c r="AS386" s="212"/>
    </row>
    <row r="387" spans="2:45" s="135" customFormat="1" ht="21" customHeight="1">
      <c r="B387" s="3039"/>
      <c r="C387" s="3040"/>
      <c r="D387" s="3041"/>
      <c r="E387" s="3042"/>
      <c r="F387" s="3043"/>
      <c r="G387" s="3044"/>
      <c r="H387" s="3044"/>
      <c r="I387" s="3044"/>
      <c r="J387" s="3045"/>
      <c r="K387" s="3048"/>
      <c r="L387" s="3046"/>
      <c r="M387" s="3023" t="s">
        <v>28</v>
      </c>
      <c r="N387" s="3039"/>
      <c r="O387" s="3040"/>
      <c r="P387" s="3041"/>
      <c r="Q387" s="3042"/>
      <c r="R387" s="3043"/>
      <c r="S387" s="3043"/>
      <c r="T387" s="3043"/>
      <c r="U387" s="3044"/>
      <c r="V387" s="3045"/>
      <c r="W387" s="3048"/>
      <c r="X387" s="3046"/>
      <c r="Y387" s="3023" t="s">
        <v>28</v>
      </c>
      <c r="Z387" s="3039"/>
      <c r="AA387" s="3040"/>
      <c r="AB387" s="3041"/>
      <c r="AC387" s="3042"/>
      <c r="AD387" s="3043"/>
      <c r="AE387" s="3044"/>
      <c r="AF387" s="3044"/>
      <c r="AG387" s="3044"/>
      <c r="AH387" s="3045"/>
      <c r="AI387" s="3048"/>
      <c r="AJ387" s="3046"/>
      <c r="AK387" s="3023" t="s">
        <v>28</v>
      </c>
      <c r="AL387" s="641"/>
      <c r="AM387" s="641"/>
      <c r="AN387" s="641"/>
      <c r="AO387" s="641"/>
      <c r="AP387" s="3024"/>
      <c r="AQ387" s="216">
        <v>1</v>
      </c>
      <c r="AR387" s="212"/>
      <c r="AS387" s="212"/>
    </row>
    <row r="388" spans="2:45" s="135" customFormat="1" ht="21" customHeight="1">
      <c r="B388" s="3039"/>
      <c r="C388" s="3040"/>
      <c r="D388" s="3047"/>
      <c r="E388" s="3047"/>
      <c r="F388" s="3041"/>
      <c r="G388" s="3044"/>
      <c r="H388" s="3044"/>
      <c r="I388" s="3044"/>
      <c r="J388" s="3045"/>
      <c r="K388" s="3048"/>
      <c r="L388" s="3049"/>
      <c r="M388" s="3023" t="s">
        <v>28</v>
      </c>
      <c r="N388" s="3039"/>
      <c r="O388" s="3040"/>
      <c r="P388" s="3047"/>
      <c r="Q388" s="3047"/>
      <c r="R388" s="3041"/>
      <c r="S388" s="3041"/>
      <c r="T388" s="3041"/>
      <c r="U388" s="3044"/>
      <c r="V388" s="3045"/>
      <c r="W388" s="3048"/>
      <c r="X388" s="3049"/>
      <c r="Y388" s="3023" t="s">
        <v>28</v>
      </c>
      <c r="Z388" s="3039"/>
      <c r="AA388" s="3040"/>
      <c r="AB388" s="3047"/>
      <c r="AC388" s="3047"/>
      <c r="AD388" s="3041"/>
      <c r="AE388" s="3044"/>
      <c r="AF388" s="3044"/>
      <c r="AG388" s="3044"/>
      <c r="AH388" s="3045"/>
      <c r="AI388" s="3048"/>
      <c r="AJ388" s="3049"/>
      <c r="AK388" s="3023" t="s">
        <v>28</v>
      </c>
      <c r="AL388" s="641"/>
      <c r="AM388" s="641"/>
      <c r="AN388" s="641"/>
      <c r="AO388" s="641"/>
      <c r="AP388" s="3024"/>
      <c r="AQ388" s="216">
        <v>1</v>
      </c>
      <c r="AR388" s="212"/>
      <c r="AS388" s="212"/>
    </row>
    <row r="389" spans="2:45" s="135" customFormat="1" ht="21" customHeight="1">
      <c r="B389" s="3039"/>
      <c r="C389" s="3040"/>
      <c r="D389" s="3041"/>
      <c r="E389" s="3042"/>
      <c r="F389" s="3043"/>
      <c r="G389" s="3044"/>
      <c r="H389" s="3044"/>
      <c r="I389" s="3044"/>
      <c r="J389" s="3045"/>
      <c r="K389" s="3048"/>
      <c r="L389" s="3046"/>
      <c r="M389" s="3023" t="s">
        <v>28</v>
      </c>
      <c r="N389" s="3039"/>
      <c r="O389" s="3040"/>
      <c r="P389" s="3041"/>
      <c r="Q389" s="3042"/>
      <c r="R389" s="3043"/>
      <c r="S389" s="3043"/>
      <c r="T389" s="3043"/>
      <c r="U389" s="3044"/>
      <c r="V389" s="3045"/>
      <c r="W389" s="3048"/>
      <c r="X389" s="3046"/>
      <c r="Y389" s="3023" t="s">
        <v>28</v>
      </c>
      <c r="Z389" s="3039"/>
      <c r="AA389" s="3040"/>
      <c r="AB389" s="3041"/>
      <c r="AC389" s="3042"/>
      <c r="AD389" s="3043"/>
      <c r="AE389" s="3044"/>
      <c r="AF389" s="3044"/>
      <c r="AG389" s="3044"/>
      <c r="AH389" s="3045"/>
      <c r="AI389" s="3048"/>
      <c r="AJ389" s="3046"/>
      <c r="AK389" s="3023" t="s">
        <v>28</v>
      </c>
      <c r="AL389" s="641"/>
      <c r="AM389" s="641"/>
      <c r="AN389" s="641"/>
      <c r="AO389" s="641"/>
      <c r="AP389" s="3024"/>
      <c r="AQ389" s="216">
        <v>1</v>
      </c>
      <c r="AR389" s="212"/>
      <c r="AS389" s="212"/>
    </row>
    <row r="390" spans="2:45" s="135" customFormat="1" ht="21" customHeight="1">
      <c r="B390" s="3039"/>
      <c r="C390" s="3040"/>
      <c r="D390" s="3047"/>
      <c r="E390" s="3047"/>
      <c r="F390" s="3041"/>
      <c r="G390" s="3044"/>
      <c r="H390" s="3044"/>
      <c r="I390" s="3044"/>
      <c r="J390" s="3045"/>
      <c r="K390" s="3048"/>
      <c r="L390" s="3049"/>
      <c r="M390" s="3023" t="s">
        <v>28</v>
      </c>
      <c r="N390" s="3039"/>
      <c r="O390" s="3040"/>
      <c r="P390" s="3047"/>
      <c r="Q390" s="3047"/>
      <c r="R390" s="3041"/>
      <c r="S390" s="3041"/>
      <c r="T390" s="3041"/>
      <c r="U390" s="3044"/>
      <c r="V390" s="3045"/>
      <c r="W390" s="3048"/>
      <c r="X390" s="3049"/>
      <c r="Y390" s="3023" t="s">
        <v>28</v>
      </c>
      <c r="Z390" s="3039"/>
      <c r="AA390" s="3040"/>
      <c r="AB390" s="3047"/>
      <c r="AC390" s="3047"/>
      <c r="AD390" s="3041"/>
      <c r="AE390" s="3044"/>
      <c r="AF390" s="3044"/>
      <c r="AG390" s="3044"/>
      <c r="AH390" s="3045"/>
      <c r="AI390" s="3048"/>
      <c r="AJ390" s="3049"/>
      <c r="AK390" s="3023" t="s">
        <v>28</v>
      </c>
      <c r="AL390" s="641"/>
      <c r="AM390" s="641"/>
      <c r="AN390" s="641"/>
      <c r="AO390" s="641"/>
      <c r="AP390" s="3024"/>
      <c r="AQ390" s="216">
        <v>1</v>
      </c>
      <c r="AR390" s="212"/>
      <c r="AS390" s="212"/>
    </row>
    <row r="391" spans="2:45" s="135" customFormat="1" ht="21" customHeight="1">
      <c r="B391" s="3039"/>
      <c r="C391" s="3040"/>
      <c r="D391" s="3041"/>
      <c r="E391" s="3042"/>
      <c r="F391" s="3043"/>
      <c r="G391" s="3044"/>
      <c r="H391" s="3044"/>
      <c r="I391" s="3044"/>
      <c r="J391" s="3045"/>
      <c r="K391" s="3048"/>
      <c r="L391" s="3046"/>
      <c r="M391" s="3023" t="s">
        <v>28</v>
      </c>
      <c r="N391" s="3039"/>
      <c r="O391" s="3040"/>
      <c r="P391" s="3041"/>
      <c r="Q391" s="3042"/>
      <c r="R391" s="3043"/>
      <c r="S391" s="3043"/>
      <c r="T391" s="3043"/>
      <c r="U391" s="3044"/>
      <c r="V391" s="3045"/>
      <c r="W391" s="3048"/>
      <c r="X391" s="3046"/>
      <c r="Y391" s="3023" t="s">
        <v>28</v>
      </c>
      <c r="Z391" s="3039"/>
      <c r="AA391" s="3040"/>
      <c r="AB391" s="3041"/>
      <c r="AC391" s="3042"/>
      <c r="AD391" s="3043"/>
      <c r="AE391" s="3044"/>
      <c r="AF391" s="3044"/>
      <c r="AG391" s="3044"/>
      <c r="AH391" s="3045"/>
      <c r="AI391" s="3048"/>
      <c r="AJ391" s="3046"/>
      <c r="AK391" s="3023" t="s">
        <v>28</v>
      </c>
      <c r="AL391" s="641"/>
      <c r="AM391" s="641"/>
      <c r="AN391" s="641"/>
      <c r="AO391" s="641"/>
      <c r="AP391" s="3024"/>
      <c r="AQ391" s="216">
        <v>1</v>
      </c>
      <c r="AR391" s="212"/>
      <c r="AS391" s="212"/>
    </row>
    <row r="392" spans="2:45" s="135" customFormat="1" ht="21" customHeight="1">
      <c r="B392" s="3039"/>
      <c r="C392" s="3040"/>
      <c r="D392" s="3047"/>
      <c r="E392" s="3047"/>
      <c r="F392" s="3041"/>
      <c r="G392" s="3044"/>
      <c r="H392" s="3044"/>
      <c r="I392" s="3044"/>
      <c r="J392" s="3045"/>
      <c r="K392" s="3048"/>
      <c r="L392" s="3049"/>
      <c r="M392" s="3023" t="s">
        <v>28</v>
      </c>
      <c r="N392" s="3039"/>
      <c r="O392" s="3040"/>
      <c r="P392" s="3047"/>
      <c r="Q392" s="3047"/>
      <c r="R392" s="3041"/>
      <c r="S392" s="3041"/>
      <c r="T392" s="3041"/>
      <c r="U392" s="3044"/>
      <c r="V392" s="3045"/>
      <c r="W392" s="3048"/>
      <c r="X392" s="3049"/>
      <c r="Y392" s="3023" t="s">
        <v>28</v>
      </c>
      <c r="Z392" s="3039"/>
      <c r="AA392" s="3040"/>
      <c r="AB392" s="3047"/>
      <c r="AC392" s="3047"/>
      <c r="AD392" s="3041"/>
      <c r="AE392" s="3044"/>
      <c r="AF392" s="3044"/>
      <c r="AG392" s="3044"/>
      <c r="AH392" s="3045"/>
      <c r="AI392" s="3048"/>
      <c r="AJ392" s="3049"/>
      <c r="AK392" s="3023" t="s">
        <v>28</v>
      </c>
      <c r="AL392" s="641"/>
      <c r="AM392" s="641"/>
      <c r="AN392" s="641"/>
      <c r="AO392" s="641"/>
      <c r="AP392" s="3024"/>
      <c r="AQ392" s="216">
        <v>1</v>
      </c>
      <c r="AR392" s="212"/>
      <c r="AS392" s="212"/>
    </row>
    <row r="393" spans="2:45" s="135" customFormat="1" ht="21" customHeight="1">
      <c r="B393" s="3039"/>
      <c r="C393" s="3040"/>
      <c r="D393" s="3041"/>
      <c r="E393" s="3042"/>
      <c r="F393" s="3043"/>
      <c r="G393" s="3044"/>
      <c r="H393" s="3044"/>
      <c r="I393" s="3044"/>
      <c r="J393" s="3045"/>
      <c r="K393" s="3048"/>
      <c r="L393" s="3046"/>
      <c r="M393" s="3023" t="s">
        <v>28</v>
      </c>
      <c r="N393" s="3039"/>
      <c r="O393" s="3040"/>
      <c r="P393" s="3041"/>
      <c r="Q393" s="3042"/>
      <c r="R393" s="3043"/>
      <c r="S393" s="3043"/>
      <c r="T393" s="3043"/>
      <c r="U393" s="3044"/>
      <c r="V393" s="3045"/>
      <c r="W393" s="3048"/>
      <c r="X393" s="3046"/>
      <c r="Y393" s="3023" t="s">
        <v>28</v>
      </c>
      <c r="Z393" s="3039"/>
      <c r="AA393" s="3040"/>
      <c r="AB393" s="3041"/>
      <c r="AC393" s="3042"/>
      <c r="AD393" s="3043"/>
      <c r="AE393" s="3044"/>
      <c r="AF393" s="3044"/>
      <c r="AG393" s="3044"/>
      <c r="AH393" s="3045"/>
      <c r="AI393" s="3048"/>
      <c r="AJ393" s="3046"/>
      <c r="AK393" s="3023" t="s">
        <v>28</v>
      </c>
      <c r="AL393" s="641"/>
      <c r="AM393" s="641"/>
      <c r="AN393" s="641"/>
      <c r="AO393" s="641"/>
      <c r="AP393" s="3024"/>
      <c r="AQ393" s="216">
        <v>1</v>
      </c>
      <c r="AR393" s="212"/>
      <c r="AS393" s="212"/>
    </row>
    <row r="394" spans="2:45" s="135" customFormat="1" ht="21" customHeight="1">
      <c r="B394" s="3039"/>
      <c r="C394" s="3040"/>
      <c r="D394" s="3047"/>
      <c r="E394" s="3047"/>
      <c r="F394" s="3041"/>
      <c r="G394" s="3044"/>
      <c r="H394" s="3044"/>
      <c r="I394" s="3044"/>
      <c r="J394" s="3045"/>
      <c r="K394" s="3048"/>
      <c r="L394" s="3049"/>
      <c r="M394" s="3023" t="s">
        <v>28</v>
      </c>
      <c r="N394" s="3039"/>
      <c r="O394" s="3040"/>
      <c r="P394" s="3047"/>
      <c r="Q394" s="3047"/>
      <c r="R394" s="3041"/>
      <c r="S394" s="3041"/>
      <c r="T394" s="3041"/>
      <c r="U394" s="3044"/>
      <c r="V394" s="3045"/>
      <c r="W394" s="3048"/>
      <c r="X394" s="3049"/>
      <c r="Y394" s="3023" t="s">
        <v>28</v>
      </c>
      <c r="Z394" s="3039"/>
      <c r="AA394" s="3040"/>
      <c r="AB394" s="3047"/>
      <c r="AC394" s="3047"/>
      <c r="AD394" s="3041"/>
      <c r="AE394" s="3044"/>
      <c r="AF394" s="3044"/>
      <c r="AG394" s="3044"/>
      <c r="AH394" s="3045"/>
      <c r="AI394" s="3048"/>
      <c r="AJ394" s="3049"/>
      <c r="AK394" s="3023" t="s">
        <v>28</v>
      </c>
      <c r="AL394" s="641"/>
      <c r="AM394" s="641"/>
      <c r="AN394" s="641"/>
      <c r="AO394" s="641"/>
      <c r="AP394" s="3024"/>
      <c r="AQ394" s="216">
        <v>1</v>
      </c>
      <c r="AR394" s="212"/>
      <c r="AS394" s="212"/>
    </row>
    <row r="395" spans="2:45" s="135" customFormat="1" ht="21" customHeight="1">
      <c r="B395" s="3039"/>
      <c r="C395" s="3040"/>
      <c r="D395" s="3041"/>
      <c r="E395" s="3042"/>
      <c r="F395" s="3043"/>
      <c r="G395" s="3044"/>
      <c r="H395" s="3044"/>
      <c r="I395" s="3044"/>
      <c r="J395" s="3045"/>
      <c r="K395" s="3048"/>
      <c r="L395" s="3046"/>
      <c r="M395" s="3023" t="s">
        <v>28</v>
      </c>
      <c r="N395" s="3039"/>
      <c r="O395" s="3040"/>
      <c r="P395" s="3041"/>
      <c r="Q395" s="3042"/>
      <c r="R395" s="3043"/>
      <c r="S395" s="3043"/>
      <c r="T395" s="3043"/>
      <c r="U395" s="3044"/>
      <c r="V395" s="3045"/>
      <c r="W395" s="3048"/>
      <c r="X395" s="3046"/>
      <c r="Y395" s="3023" t="s">
        <v>28</v>
      </c>
      <c r="Z395" s="3039"/>
      <c r="AA395" s="3040"/>
      <c r="AB395" s="3041"/>
      <c r="AC395" s="3042"/>
      <c r="AD395" s="3043"/>
      <c r="AE395" s="3044"/>
      <c r="AF395" s="3044"/>
      <c r="AG395" s="3044"/>
      <c r="AH395" s="3045"/>
      <c r="AI395" s="3048"/>
      <c r="AJ395" s="3046"/>
      <c r="AK395" s="3023" t="s">
        <v>28</v>
      </c>
      <c r="AL395" s="641"/>
      <c r="AM395" s="641"/>
      <c r="AN395" s="641"/>
      <c r="AO395" s="641"/>
      <c r="AP395" s="3024"/>
      <c r="AQ395" s="216">
        <v>1</v>
      </c>
      <c r="AR395" s="212"/>
      <c r="AS395" s="212"/>
    </row>
    <row r="396" spans="2:45" s="135" customFormat="1" ht="21" customHeight="1">
      <c r="B396" s="3039"/>
      <c r="C396" s="3040"/>
      <c r="D396" s="3047"/>
      <c r="E396" s="3047"/>
      <c r="F396" s="3041"/>
      <c r="G396" s="3044"/>
      <c r="H396" s="3044"/>
      <c r="I396" s="3044"/>
      <c r="J396" s="3045"/>
      <c r="K396" s="3048"/>
      <c r="L396" s="3049"/>
      <c r="M396" s="3023" t="s">
        <v>28</v>
      </c>
      <c r="N396" s="3039"/>
      <c r="O396" s="3040"/>
      <c r="P396" s="3047"/>
      <c r="Q396" s="3047"/>
      <c r="R396" s="3041"/>
      <c r="S396" s="3041"/>
      <c r="T396" s="3041"/>
      <c r="U396" s="3044"/>
      <c r="V396" s="3045"/>
      <c r="W396" s="3048"/>
      <c r="X396" s="3049"/>
      <c r="Y396" s="3023" t="s">
        <v>28</v>
      </c>
      <c r="Z396" s="3039"/>
      <c r="AA396" s="3040"/>
      <c r="AB396" s="3047"/>
      <c r="AC396" s="3047"/>
      <c r="AD396" s="3041"/>
      <c r="AE396" s="3044"/>
      <c r="AF396" s="3044"/>
      <c r="AG396" s="3044"/>
      <c r="AH396" s="3045"/>
      <c r="AI396" s="3048"/>
      <c r="AJ396" s="3049"/>
      <c r="AK396" s="3023" t="s">
        <v>28</v>
      </c>
      <c r="AL396" s="641"/>
      <c r="AM396" s="641"/>
      <c r="AN396" s="641"/>
      <c r="AO396" s="641"/>
      <c r="AP396" s="3024"/>
      <c r="AQ396" s="216">
        <v>1</v>
      </c>
      <c r="AR396" s="212"/>
      <c r="AS396" s="212"/>
    </row>
    <row r="397" spans="2:45" s="135" customFormat="1" ht="21" customHeight="1">
      <c r="B397" s="3039"/>
      <c r="C397" s="3040"/>
      <c r="D397" s="3041"/>
      <c r="E397" s="3042"/>
      <c r="F397" s="3043"/>
      <c r="G397" s="3044"/>
      <c r="H397" s="3044"/>
      <c r="I397" s="3044"/>
      <c r="J397" s="3045"/>
      <c r="K397" s="3048"/>
      <c r="L397" s="3046"/>
      <c r="M397" s="3023" t="s">
        <v>28</v>
      </c>
      <c r="N397" s="3039"/>
      <c r="O397" s="3040"/>
      <c r="P397" s="3041"/>
      <c r="Q397" s="3042"/>
      <c r="R397" s="3043"/>
      <c r="S397" s="3043"/>
      <c r="T397" s="3043"/>
      <c r="U397" s="3044"/>
      <c r="V397" s="3045"/>
      <c r="W397" s="3048"/>
      <c r="X397" s="3046"/>
      <c r="Y397" s="3023" t="s">
        <v>28</v>
      </c>
      <c r="Z397" s="3039"/>
      <c r="AA397" s="3040"/>
      <c r="AB397" s="3041"/>
      <c r="AC397" s="3042"/>
      <c r="AD397" s="3043"/>
      <c r="AE397" s="3044"/>
      <c r="AF397" s="3044"/>
      <c r="AG397" s="3044"/>
      <c r="AH397" s="3045"/>
      <c r="AI397" s="3048"/>
      <c r="AJ397" s="3046"/>
      <c r="AK397" s="3023" t="s">
        <v>28</v>
      </c>
      <c r="AL397" s="641"/>
      <c r="AM397" s="641"/>
      <c r="AN397" s="641"/>
      <c r="AO397" s="641"/>
      <c r="AP397" s="3024"/>
      <c r="AQ397" s="216">
        <v>1</v>
      </c>
      <c r="AR397" s="212"/>
      <c r="AS397" s="212"/>
    </row>
    <row r="398" spans="2:45" s="135" customFormat="1" ht="21" customHeight="1">
      <c r="B398" s="3039"/>
      <c r="C398" s="3040"/>
      <c r="D398" s="3047"/>
      <c r="E398" s="3047"/>
      <c r="F398" s="3041"/>
      <c r="G398" s="3044"/>
      <c r="H398" s="3044"/>
      <c r="I398" s="3044"/>
      <c r="J398" s="3045"/>
      <c r="K398" s="3048"/>
      <c r="L398" s="3049"/>
      <c r="M398" s="3023" t="s">
        <v>28</v>
      </c>
      <c r="N398" s="3039"/>
      <c r="O398" s="3040"/>
      <c r="P398" s="3047"/>
      <c r="Q398" s="3047"/>
      <c r="R398" s="3041"/>
      <c r="S398" s="3041"/>
      <c r="T398" s="3041"/>
      <c r="U398" s="3044"/>
      <c r="V398" s="3045"/>
      <c r="W398" s="3048"/>
      <c r="X398" s="3049"/>
      <c r="Y398" s="3023" t="s">
        <v>28</v>
      </c>
      <c r="Z398" s="3039"/>
      <c r="AA398" s="3040"/>
      <c r="AB398" s="3047"/>
      <c r="AC398" s="3047"/>
      <c r="AD398" s="3041"/>
      <c r="AE398" s="3044"/>
      <c r="AF398" s="3044"/>
      <c r="AG398" s="3044"/>
      <c r="AH398" s="3045"/>
      <c r="AI398" s="3048"/>
      <c r="AJ398" s="3049"/>
      <c r="AK398" s="3023" t="s">
        <v>28</v>
      </c>
      <c r="AL398" s="641"/>
      <c r="AM398" s="641"/>
      <c r="AN398" s="641"/>
      <c r="AO398" s="641"/>
      <c r="AP398" s="3024"/>
      <c r="AQ398" s="216">
        <v>1</v>
      </c>
      <c r="AR398" s="212"/>
      <c r="AS398" s="212"/>
    </row>
    <row r="399" spans="2:45" s="135" customFormat="1" ht="21" customHeight="1">
      <c r="B399" s="3039"/>
      <c r="C399" s="3040"/>
      <c r="D399" s="3041"/>
      <c r="E399" s="3042"/>
      <c r="F399" s="3043"/>
      <c r="G399" s="3044"/>
      <c r="H399" s="3044"/>
      <c r="I399" s="3044"/>
      <c r="J399" s="3045"/>
      <c r="K399" s="3048"/>
      <c r="L399" s="3046"/>
      <c r="M399" s="3023" t="s">
        <v>28</v>
      </c>
      <c r="N399" s="3039"/>
      <c r="O399" s="3040"/>
      <c r="P399" s="3041"/>
      <c r="Q399" s="3042"/>
      <c r="R399" s="3043"/>
      <c r="S399" s="3043"/>
      <c r="T399" s="3043"/>
      <c r="U399" s="3044"/>
      <c r="V399" s="3045"/>
      <c r="W399" s="3048"/>
      <c r="X399" s="3046"/>
      <c r="Y399" s="3023" t="s">
        <v>28</v>
      </c>
      <c r="Z399" s="3039"/>
      <c r="AA399" s="3040"/>
      <c r="AB399" s="3041"/>
      <c r="AC399" s="3042"/>
      <c r="AD399" s="3043"/>
      <c r="AE399" s="3044"/>
      <c r="AF399" s="3044"/>
      <c r="AG399" s="3044"/>
      <c r="AH399" s="3045"/>
      <c r="AI399" s="3048"/>
      <c r="AJ399" s="3046"/>
      <c r="AK399" s="3023" t="s">
        <v>28</v>
      </c>
      <c r="AL399" s="641"/>
      <c r="AM399" s="641"/>
      <c r="AN399" s="641"/>
      <c r="AO399" s="641"/>
      <c r="AP399" s="3024"/>
      <c r="AQ399" s="216">
        <v>1</v>
      </c>
      <c r="AR399" s="212"/>
      <c r="AS399" s="212"/>
    </row>
    <row r="400" spans="2:45" s="135" customFormat="1" ht="21" customHeight="1">
      <c r="B400" s="3039"/>
      <c r="C400" s="3040"/>
      <c r="D400" s="3047"/>
      <c r="E400" s="3047"/>
      <c r="F400" s="3041"/>
      <c r="G400" s="3044"/>
      <c r="H400" s="3044"/>
      <c r="I400" s="3044"/>
      <c r="J400" s="3045"/>
      <c r="K400" s="3048"/>
      <c r="L400" s="3049"/>
      <c r="M400" s="3023" t="s">
        <v>28</v>
      </c>
      <c r="N400" s="3039"/>
      <c r="O400" s="3040"/>
      <c r="P400" s="3047"/>
      <c r="Q400" s="3047"/>
      <c r="R400" s="3041"/>
      <c r="S400" s="3041"/>
      <c r="T400" s="3041"/>
      <c r="U400" s="3044"/>
      <c r="V400" s="3045"/>
      <c r="W400" s="3048"/>
      <c r="X400" s="3049"/>
      <c r="Y400" s="3023" t="s">
        <v>28</v>
      </c>
      <c r="Z400" s="3039"/>
      <c r="AA400" s="3040"/>
      <c r="AB400" s="3047"/>
      <c r="AC400" s="3047"/>
      <c r="AD400" s="3041"/>
      <c r="AE400" s="3044"/>
      <c r="AF400" s="3044"/>
      <c r="AG400" s="3044"/>
      <c r="AH400" s="3045"/>
      <c r="AI400" s="3048"/>
      <c r="AJ400" s="3049"/>
      <c r="AK400" s="3023" t="s">
        <v>28</v>
      </c>
      <c r="AL400" s="641"/>
      <c r="AM400" s="641"/>
      <c r="AN400" s="641"/>
      <c r="AO400" s="641"/>
      <c r="AP400" s="3024"/>
      <c r="AQ400" s="216">
        <v>1</v>
      </c>
      <c r="AR400" s="212"/>
      <c r="AS400" s="212"/>
    </row>
    <row r="401" spans="2:45" s="135" customFormat="1" ht="21" customHeight="1">
      <c r="B401" s="3039"/>
      <c r="C401" s="3040"/>
      <c r="D401" s="3041"/>
      <c r="E401" s="3042"/>
      <c r="F401" s="3043"/>
      <c r="G401" s="3044"/>
      <c r="H401" s="3044"/>
      <c r="I401" s="3044"/>
      <c r="J401" s="3045"/>
      <c r="K401" s="3048"/>
      <c r="L401" s="3046"/>
      <c r="M401" s="3023" t="s">
        <v>28</v>
      </c>
      <c r="N401" s="3039"/>
      <c r="O401" s="3040"/>
      <c r="P401" s="3041"/>
      <c r="Q401" s="3042"/>
      <c r="R401" s="3043"/>
      <c r="S401" s="3043"/>
      <c r="T401" s="3043"/>
      <c r="U401" s="3044"/>
      <c r="V401" s="3045"/>
      <c r="W401" s="3048"/>
      <c r="X401" s="3046"/>
      <c r="Y401" s="3023" t="s">
        <v>28</v>
      </c>
      <c r="Z401" s="3039"/>
      <c r="AA401" s="3040"/>
      <c r="AB401" s="3041"/>
      <c r="AC401" s="3042"/>
      <c r="AD401" s="3043"/>
      <c r="AE401" s="3044"/>
      <c r="AF401" s="3044"/>
      <c r="AG401" s="3044"/>
      <c r="AH401" s="3045"/>
      <c r="AI401" s="3048"/>
      <c r="AJ401" s="3046"/>
      <c r="AK401" s="3023" t="s">
        <v>28</v>
      </c>
      <c r="AL401" s="641"/>
      <c r="AM401" s="641"/>
      <c r="AN401" s="641"/>
      <c r="AO401" s="641"/>
      <c r="AP401" s="3024"/>
      <c r="AQ401" s="216">
        <v>1</v>
      </c>
      <c r="AR401" s="212"/>
      <c r="AS401" s="212"/>
    </row>
    <row r="402" spans="2:45" s="135" customFormat="1" ht="21" customHeight="1">
      <c r="B402" s="3039"/>
      <c r="C402" s="3040"/>
      <c r="D402" s="3047"/>
      <c r="E402" s="3047"/>
      <c r="F402" s="3041"/>
      <c r="G402" s="3044"/>
      <c r="H402" s="3044"/>
      <c r="I402" s="3044"/>
      <c r="J402" s="3045"/>
      <c r="K402" s="3048"/>
      <c r="L402" s="3049"/>
      <c r="M402" s="3023" t="s">
        <v>28</v>
      </c>
      <c r="N402" s="3039"/>
      <c r="O402" s="3040"/>
      <c r="P402" s="3047"/>
      <c r="Q402" s="3047"/>
      <c r="R402" s="3041"/>
      <c r="S402" s="3041"/>
      <c r="T402" s="3041"/>
      <c r="U402" s="3044"/>
      <c r="V402" s="3045"/>
      <c r="W402" s="3048"/>
      <c r="X402" s="3049"/>
      <c r="Y402" s="3023" t="s">
        <v>28</v>
      </c>
      <c r="Z402" s="3039"/>
      <c r="AA402" s="3040"/>
      <c r="AB402" s="3047"/>
      <c r="AC402" s="3047"/>
      <c r="AD402" s="3041"/>
      <c r="AE402" s="3044"/>
      <c r="AF402" s="3044"/>
      <c r="AG402" s="3044"/>
      <c r="AH402" s="3045"/>
      <c r="AI402" s="3048"/>
      <c r="AJ402" s="3049"/>
      <c r="AK402" s="3023" t="s">
        <v>28</v>
      </c>
      <c r="AL402" s="641"/>
      <c r="AM402" s="641"/>
      <c r="AN402" s="641"/>
      <c r="AO402" s="641"/>
      <c r="AP402" s="3024"/>
      <c r="AQ402" s="216">
        <v>1</v>
      </c>
      <c r="AR402" s="212"/>
      <c r="AS402" s="212"/>
    </row>
    <row r="403" spans="2:45" s="135" customFormat="1" ht="21" customHeight="1">
      <c r="B403" s="3039"/>
      <c r="C403" s="3040"/>
      <c r="D403" s="3041"/>
      <c r="E403" s="3042"/>
      <c r="F403" s="3043"/>
      <c r="G403" s="3044"/>
      <c r="H403" s="3044"/>
      <c r="I403" s="3044"/>
      <c r="J403" s="3045"/>
      <c r="K403" s="3048"/>
      <c r="L403" s="3046"/>
      <c r="M403" s="3023" t="s">
        <v>28</v>
      </c>
      <c r="N403" s="3039"/>
      <c r="O403" s="3040"/>
      <c r="P403" s="3041"/>
      <c r="Q403" s="3042"/>
      <c r="R403" s="3043"/>
      <c r="S403" s="3043"/>
      <c r="T403" s="3043"/>
      <c r="U403" s="3044"/>
      <c r="V403" s="3045"/>
      <c r="W403" s="3048"/>
      <c r="X403" s="3046"/>
      <c r="Y403" s="3023" t="s">
        <v>28</v>
      </c>
      <c r="Z403" s="3039"/>
      <c r="AA403" s="3040"/>
      <c r="AB403" s="3041"/>
      <c r="AC403" s="3042"/>
      <c r="AD403" s="3043"/>
      <c r="AE403" s="3044"/>
      <c r="AF403" s="3044"/>
      <c r="AG403" s="3044"/>
      <c r="AH403" s="3045"/>
      <c r="AI403" s="3048"/>
      <c r="AJ403" s="3046"/>
      <c r="AK403" s="3023" t="s">
        <v>28</v>
      </c>
      <c r="AL403" s="641"/>
      <c r="AM403" s="641"/>
      <c r="AN403" s="641"/>
      <c r="AO403" s="641"/>
      <c r="AP403" s="3024"/>
      <c r="AQ403" s="216">
        <v>1</v>
      </c>
      <c r="AR403" s="212"/>
      <c r="AS403" s="212"/>
    </row>
    <row r="404" spans="2:45" s="135" customFormat="1" ht="21" customHeight="1">
      <c r="B404" s="3039"/>
      <c r="C404" s="3040"/>
      <c r="D404" s="3047"/>
      <c r="E404" s="3047"/>
      <c r="F404" s="3041"/>
      <c r="G404" s="3044"/>
      <c r="H404" s="3044"/>
      <c r="I404" s="3044"/>
      <c r="J404" s="3045"/>
      <c r="K404" s="3048"/>
      <c r="L404" s="3049"/>
      <c r="M404" s="3023" t="s">
        <v>28</v>
      </c>
      <c r="N404" s="3039"/>
      <c r="O404" s="3040"/>
      <c r="P404" s="3047"/>
      <c r="Q404" s="3047"/>
      <c r="R404" s="3041"/>
      <c r="S404" s="3041"/>
      <c r="T404" s="3041"/>
      <c r="U404" s="3044"/>
      <c r="V404" s="3045"/>
      <c r="W404" s="3048"/>
      <c r="X404" s="3049"/>
      <c r="Y404" s="3023" t="s">
        <v>28</v>
      </c>
      <c r="Z404" s="3039"/>
      <c r="AA404" s="3040"/>
      <c r="AB404" s="3047"/>
      <c r="AC404" s="3047"/>
      <c r="AD404" s="3041"/>
      <c r="AE404" s="3044"/>
      <c r="AF404" s="3044"/>
      <c r="AG404" s="3044"/>
      <c r="AH404" s="3045"/>
      <c r="AI404" s="3048"/>
      <c r="AJ404" s="3049"/>
      <c r="AK404" s="3023" t="s">
        <v>28</v>
      </c>
      <c r="AL404" s="641"/>
      <c r="AM404" s="641"/>
      <c r="AN404" s="641"/>
      <c r="AO404" s="641"/>
      <c r="AP404" s="3024"/>
      <c r="AQ404" s="216">
        <v>1</v>
      </c>
      <c r="AR404" s="212"/>
      <c r="AS404" s="212"/>
    </row>
    <row r="405" spans="2:45" s="135" customFormat="1" ht="21" customHeight="1">
      <c r="B405" s="3039"/>
      <c r="C405" s="3040"/>
      <c r="D405" s="3041"/>
      <c r="E405" s="3042"/>
      <c r="F405" s="3043"/>
      <c r="G405" s="3044"/>
      <c r="H405" s="3044"/>
      <c r="I405" s="3044"/>
      <c r="J405" s="3045"/>
      <c r="K405" s="3048"/>
      <c r="L405" s="3046"/>
      <c r="M405" s="3023" t="s">
        <v>28</v>
      </c>
      <c r="N405" s="3039"/>
      <c r="O405" s="3040"/>
      <c r="P405" s="3041"/>
      <c r="Q405" s="3042"/>
      <c r="R405" s="3043"/>
      <c r="S405" s="3043"/>
      <c r="T405" s="3043"/>
      <c r="U405" s="3044"/>
      <c r="V405" s="3045"/>
      <c r="W405" s="3048"/>
      <c r="X405" s="3046"/>
      <c r="Y405" s="3023" t="s">
        <v>28</v>
      </c>
      <c r="Z405" s="3039"/>
      <c r="AA405" s="3040"/>
      <c r="AB405" s="3041"/>
      <c r="AC405" s="3042"/>
      <c r="AD405" s="3043"/>
      <c r="AE405" s="3044"/>
      <c r="AF405" s="3044"/>
      <c r="AG405" s="3044"/>
      <c r="AH405" s="3045"/>
      <c r="AI405" s="3048"/>
      <c r="AJ405" s="3046"/>
      <c r="AK405" s="3023" t="s">
        <v>28</v>
      </c>
      <c r="AL405" s="641"/>
      <c r="AM405" s="641"/>
      <c r="AN405" s="641"/>
      <c r="AO405" s="641"/>
      <c r="AP405" s="3024"/>
      <c r="AQ405" s="216">
        <v>1</v>
      </c>
      <c r="AR405" s="212"/>
      <c r="AS405" s="212"/>
    </row>
    <row r="406" spans="2:45" s="135" customFormat="1" ht="21" customHeight="1">
      <c r="B406" s="3039"/>
      <c r="C406" s="3040"/>
      <c r="D406" s="3047"/>
      <c r="E406" s="3047"/>
      <c r="F406" s="3041"/>
      <c r="G406" s="3044"/>
      <c r="H406" s="3044"/>
      <c r="I406" s="3044"/>
      <c r="J406" s="3045"/>
      <c r="K406" s="3048"/>
      <c r="L406" s="3049"/>
      <c r="M406" s="3023" t="s">
        <v>28</v>
      </c>
      <c r="N406" s="3039"/>
      <c r="O406" s="3040"/>
      <c r="P406" s="3047"/>
      <c r="Q406" s="3047"/>
      <c r="R406" s="3041"/>
      <c r="S406" s="3041"/>
      <c r="T406" s="3041"/>
      <c r="U406" s="3044"/>
      <c r="V406" s="3045"/>
      <c r="W406" s="3048"/>
      <c r="X406" s="3049"/>
      <c r="Y406" s="3023" t="s">
        <v>28</v>
      </c>
      <c r="Z406" s="3039"/>
      <c r="AA406" s="3040"/>
      <c r="AB406" s="3047"/>
      <c r="AC406" s="3047"/>
      <c r="AD406" s="3041"/>
      <c r="AE406" s="3044"/>
      <c r="AF406" s="3044"/>
      <c r="AG406" s="3044"/>
      <c r="AH406" s="3045"/>
      <c r="AI406" s="3048"/>
      <c r="AJ406" s="3049"/>
      <c r="AK406" s="3023" t="s">
        <v>28</v>
      </c>
      <c r="AL406" s="641"/>
      <c r="AM406" s="641"/>
      <c r="AN406" s="641"/>
      <c r="AO406" s="641"/>
      <c r="AP406" s="3024"/>
      <c r="AQ406" s="216">
        <v>1</v>
      </c>
      <c r="AR406" s="212"/>
      <c r="AS406" s="212"/>
    </row>
    <row r="407" spans="2:45" s="135" customFormat="1" ht="21" customHeight="1">
      <c r="B407" s="3039"/>
      <c r="C407" s="3040"/>
      <c r="D407" s="3041"/>
      <c r="E407" s="3042"/>
      <c r="F407" s="3043"/>
      <c r="G407" s="3044"/>
      <c r="H407" s="3044"/>
      <c r="I407" s="3044"/>
      <c r="J407" s="3045"/>
      <c r="K407" s="3048"/>
      <c r="L407" s="3046"/>
      <c r="M407" s="3023" t="s">
        <v>28</v>
      </c>
      <c r="N407" s="3039"/>
      <c r="O407" s="3040"/>
      <c r="P407" s="3041"/>
      <c r="Q407" s="3042"/>
      <c r="R407" s="3043"/>
      <c r="S407" s="3043"/>
      <c r="T407" s="3043"/>
      <c r="U407" s="3044"/>
      <c r="V407" s="3045"/>
      <c r="W407" s="3048"/>
      <c r="X407" s="3046"/>
      <c r="Y407" s="3023" t="s">
        <v>28</v>
      </c>
      <c r="Z407" s="3039"/>
      <c r="AA407" s="3040"/>
      <c r="AB407" s="3041"/>
      <c r="AC407" s="3042"/>
      <c r="AD407" s="3043"/>
      <c r="AE407" s="3044"/>
      <c r="AF407" s="3044"/>
      <c r="AG407" s="3044"/>
      <c r="AH407" s="3045"/>
      <c r="AI407" s="3048"/>
      <c r="AJ407" s="3046"/>
      <c r="AK407" s="3023" t="s">
        <v>28</v>
      </c>
      <c r="AL407" s="641"/>
      <c r="AM407" s="641"/>
      <c r="AN407" s="641"/>
      <c r="AO407" s="641"/>
      <c r="AP407" s="3024"/>
      <c r="AQ407" s="216">
        <v>1</v>
      </c>
      <c r="AR407" s="212"/>
      <c r="AS407" s="212"/>
    </row>
    <row r="408" spans="2:45" s="135" customFormat="1" ht="21" customHeight="1">
      <c r="B408" s="3039"/>
      <c r="C408" s="3040"/>
      <c r="D408" s="3047"/>
      <c r="E408" s="3047"/>
      <c r="F408" s="3041"/>
      <c r="G408" s="3044"/>
      <c r="H408" s="3044"/>
      <c r="I408" s="3044"/>
      <c r="J408" s="3045"/>
      <c r="K408" s="3048"/>
      <c r="L408" s="3049"/>
      <c r="M408" s="3023" t="s">
        <v>28</v>
      </c>
      <c r="N408" s="3039"/>
      <c r="O408" s="3040"/>
      <c r="P408" s="3047"/>
      <c r="Q408" s="3047"/>
      <c r="R408" s="3041"/>
      <c r="S408" s="3041"/>
      <c r="T408" s="3041"/>
      <c r="U408" s="3044"/>
      <c r="V408" s="3045"/>
      <c r="W408" s="3048"/>
      <c r="X408" s="3049"/>
      <c r="Y408" s="3023" t="s">
        <v>28</v>
      </c>
      <c r="Z408" s="3039"/>
      <c r="AA408" s="3040"/>
      <c r="AB408" s="3047"/>
      <c r="AC408" s="3047"/>
      <c r="AD408" s="3041"/>
      <c r="AE408" s="3044"/>
      <c r="AF408" s="3044"/>
      <c r="AG408" s="3044"/>
      <c r="AH408" s="3045"/>
      <c r="AI408" s="3048"/>
      <c r="AJ408" s="3049"/>
      <c r="AK408" s="3023" t="s">
        <v>28</v>
      </c>
      <c r="AL408" s="641"/>
      <c r="AM408" s="641"/>
      <c r="AN408" s="641"/>
      <c r="AO408" s="641"/>
      <c r="AP408" s="3024"/>
      <c r="AQ408" s="216">
        <v>1</v>
      </c>
      <c r="AR408" s="212"/>
      <c r="AS408" s="212"/>
    </row>
    <row r="409" spans="2:45" s="135" customFormat="1" ht="21" customHeight="1">
      <c r="B409" s="3039"/>
      <c r="C409" s="3040"/>
      <c r="D409" s="3041"/>
      <c r="E409" s="3042"/>
      <c r="F409" s="3043"/>
      <c r="G409" s="3044"/>
      <c r="H409" s="3044"/>
      <c r="I409" s="3044"/>
      <c r="J409" s="3045"/>
      <c r="K409" s="3048"/>
      <c r="L409" s="3046"/>
      <c r="M409" s="3023" t="s">
        <v>28</v>
      </c>
      <c r="N409" s="3039"/>
      <c r="O409" s="3040"/>
      <c r="P409" s="3041"/>
      <c r="Q409" s="3042"/>
      <c r="R409" s="3043"/>
      <c r="S409" s="3043"/>
      <c r="T409" s="3043"/>
      <c r="U409" s="3044"/>
      <c r="V409" s="3045"/>
      <c r="W409" s="3048"/>
      <c r="X409" s="3046"/>
      <c r="Y409" s="3023" t="s">
        <v>28</v>
      </c>
      <c r="Z409" s="3039"/>
      <c r="AA409" s="3040"/>
      <c r="AB409" s="3041"/>
      <c r="AC409" s="3042"/>
      <c r="AD409" s="3043"/>
      <c r="AE409" s="3044"/>
      <c r="AF409" s="3044"/>
      <c r="AG409" s="3044"/>
      <c r="AH409" s="3045"/>
      <c r="AI409" s="3048"/>
      <c r="AJ409" s="3046"/>
      <c r="AK409" s="3023" t="s">
        <v>28</v>
      </c>
      <c r="AL409" s="641"/>
      <c r="AM409" s="641"/>
      <c r="AN409" s="641"/>
      <c r="AO409" s="641"/>
      <c r="AP409" s="3024"/>
      <c r="AQ409" s="216">
        <v>1</v>
      </c>
      <c r="AR409" s="212"/>
      <c r="AS409" s="212"/>
    </row>
    <row r="410" spans="2:45" s="135" customFormat="1" ht="21" customHeight="1">
      <c r="B410" s="3039"/>
      <c r="C410" s="3040"/>
      <c r="D410" s="3047"/>
      <c r="E410" s="3047"/>
      <c r="F410" s="3041"/>
      <c r="G410" s="3044"/>
      <c r="H410" s="3044"/>
      <c r="I410" s="3044"/>
      <c r="J410" s="3045"/>
      <c r="K410" s="3048"/>
      <c r="L410" s="3049"/>
      <c r="M410" s="3023" t="s">
        <v>28</v>
      </c>
      <c r="N410" s="3039"/>
      <c r="O410" s="3040"/>
      <c r="P410" s="3047"/>
      <c r="Q410" s="3047"/>
      <c r="R410" s="3041"/>
      <c r="S410" s="3041"/>
      <c r="T410" s="3041"/>
      <c r="U410" s="3044"/>
      <c r="V410" s="3045"/>
      <c r="W410" s="3048"/>
      <c r="X410" s="3049"/>
      <c r="Y410" s="3023" t="s">
        <v>28</v>
      </c>
      <c r="Z410" s="3039"/>
      <c r="AA410" s="3040"/>
      <c r="AB410" s="3047"/>
      <c r="AC410" s="3047"/>
      <c r="AD410" s="3041"/>
      <c r="AE410" s="3044"/>
      <c r="AF410" s="3044"/>
      <c r="AG410" s="3044"/>
      <c r="AH410" s="3045"/>
      <c r="AI410" s="3048"/>
      <c r="AJ410" s="3049"/>
      <c r="AK410" s="3023" t="s">
        <v>28</v>
      </c>
      <c r="AL410" s="641"/>
      <c r="AM410" s="641"/>
      <c r="AN410" s="641"/>
      <c r="AO410" s="641"/>
      <c r="AP410" s="3024"/>
      <c r="AQ410" s="216">
        <v>1</v>
      </c>
      <c r="AR410" s="212"/>
      <c r="AS410" s="212"/>
    </row>
    <row r="411" spans="2:45" s="135" customFormat="1" ht="21" customHeight="1">
      <c r="B411" s="3039"/>
      <c r="C411" s="3040"/>
      <c r="D411" s="3041"/>
      <c r="E411" s="3042"/>
      <c r="F411" s="3043"/>
      <c r="G411" s="3044"/>
      <c r="H411" s="3044"/>
      <c r="I411" s="3044"/>
      <c r="J411" s="3045"/>
      <c r="K411" s="3048"/>
      <c r="L411" s="3046"/>
      <c r="M411" s="3023" t="s">
        <v>28</v>
      </c>
      <c r="N411" s="3039"/>
      <c r="O411" s="3040"/>
      <c r="P411" s="3041"/>
      <c r="Q411" s="3042"/>
      <c r="R411" s="3043"/>
      <c r="S411" s="3043"/>
      <c r="T411" s="3043"/>
      <c r="U411" s="3044"/>
      <c r="V411" s="3045"/>
      <c r="W411" s="3048"/>
      <c r="X411" s="3046"/>
      <c r="Y411" s="3023" t="s">
        <v>28</v>
      </c>
      <c r="Z411" s="3039"/>
      <c r="AA411" s="3040"/>
      <c r="AB411" s="3041"/>
      <c r="AC411" s="3042"/>
      <c r="AD411" s="3043"/>
      <c r="AE411" s="3044"/>
      <c r="AF411" s="3044"/>
      <c r="AG411" s="3044"/>
      <c r="AH411" s="3045"/>
      <c r="AI411" s="3048"/>
      <c r="AJ411" s="3046"/>
      <c r="AK411" s="3023" t="s">
        <v>28</v>
      </c>
      <c r="AL411" s="641"/>
      <c r="AM411" s="641"/>
      <c r="AN411" s="641"/>
      <c r="AO411" s="641"/>
      <c r="AP411" s="3024"/>
      <c r="AQ411" s="216">
        <v>1</v>
      </c>
      <c r="AR411" s="212"/>
      <c r="AS411" s="212"/>
    </row>
    <row r="412" spans="2:45" s="135" customFormat="1" ht="21" customHeight="1">
      <c r="B412" s="3039"/>
      <c r="C412" s="3040"/>
      <c r="D412" s="3047"/>
      <c r="E412" s="3047"/>
      <c r="F412" s="3041"/>
      <c r="G412" s="3044"/>
      <c r="H412" s="3044"/>
      <c r="I412" s="3044"/>
      <c r="J412" s="3045"/>
      <c r="K412" s="3048"/>
      <c r="L412" s="3049"/>
      <c r="M412" s="3023" t="s">
        <v>28</v>
      </c>
      <c r="N412" s="3039"/>
      <c r="O412" s="3040"/>
      <c r="P412" s="3047"/>
      <c r="Q412" s="3047"/>
      <c r="R412" s="3041"/>
      <c r="S412" s="3041"/>
      <c r="T412" s="3041"/>
      <c r="U412" s="3044"/>
      <c r="V412" s="3045"/>
      <c r="W412" s="3048"/>
      <c r="X412" s="3049"/>
      <c r="Y412" s="3023" t="s">
        <v>28</v>
      </c>
      <c r="Z412" s="3039"/>
      <c r="AA412" s="3040"/>
      <c r="AB412" s="3047"/>
      <c r="AC412" s="3047"/>
      <c r="AD412" s="3041"/>
      <c r="AE412" s="3044"/>
      <c r="AF412" s="3044"/>
      <c r="AG412" s="3044"/>
      <c r="AH412" s="3045"/>
      <c r="AI412" s="3048"/>
      <c r="AJ412" s="3049"/>
      <c r="AK412" s="3023" t="s">
        <v>28</v>
      </c>
      <c r="AL412" s="641"/>
      <c r="AM412" s="641"/>
      <c r="AN412" s="641"/>
      <c r="AO412" s="641"/>
      <c r="AP412" s="3024"/>
      <c r="AQ412" s="216">
        <v>1</v>
      </c>
      <c r="AR412" s="212"/>
      <c r="AS412" s="212"/>
    </row>
    <row r="413" spans="2:45" s="135" customFormat="1" ht="21" customHeight="1">
      <c r="B413" s="3039"/>
      <c r="C413" s="3040"/>
      <c r="D413" s="3041"/>
      <c r="E413" s="3042"/>
      <c r="F413" s="3043"/>
      <c r="G413" s="3044"/>
      <c r="H413" s="3044"/>
      <c r="I413" s="3044"/>
      <c r="J413" s="3045"/>
      <c r="K413" s="3048"/>
      <c r="L413" s="3046"/>
      <c r="M413" s="3023" t="s">
        <v>28</v>
      </c>
      <c r="N413" s="3039"/>
      <c r="O413" s="3040"/>
      <c r="P413" s="3041"/>
      <c r="Q413" s="3042"/>
      <c r="R413" s="3043"/>
      <c r="S413" s="3043"/>
      <c r="T413" s="3043"/>
      <c r="U413" s="3044"/>
      <c r="V413" s="3045"/>
      <c r="W413" s="3048"/>
      <c r="X413" s="3046"/>
      <c r="Y413" s="3023" t="s">
        <v>28</v>
      </c>
      <c r="Z413" s="3039"/>
      <c r="AA413" s="3040"/>
      <c r="AB413" s="3041"/>
      <c r="AC413" s="3042"/>
      <c r="AD413" s="3043"/>
      <c r="AE413" s="3044"/>
      <c r="AF413" s="3044"/>
      <c r="AG413" s="3044"/>
      <c r="AH413" s="3045"/>
      <c r="AI413" s="3048"/>
      <c r="AJ413" s="3046"/>
      <c r="AK413" s="3023" t="s">
        <v>28</v>
      </c>
      <c r="AL413" s="641"/>
      <c r="AM413" s="641"/>
      <c r="AN413" s="641"/>
      <c r="AO413" s="641"/>
      <c r="AP413" s="3024"/>
      <c r="AQ413" s="216">
        <v>1</v>
      </c>
      <c r="AR413" s="212"/>
      <c r="AS413" s="212"/>
    </row>
    <row r="414" spans="2:45" s="135" customFormat="1" ht="21" customHeight="1">
      <c r="B414" s="3039"/>
      <c r="C414" s="3040"/>
      <c r="D414" s="3047"/>
      <c r="E414" s="3047"/>
      <c r="F414" s="3041"/>
      <c r="G414" s="3044"/>
      <c r="H414" s="3044"/>
      <c r="I414" s="3044"/>
      <c r="J414" s="3045"/>
      <c r="K414" s="3048"/>
      <c r="L414" s="3049"/>
      <c r="M414" s="3023" t="s">
        <v>28</v>
      </c>
      <c r="N414" s="3039"/>
      <c r="O414" s="3040"/>
      <c r="P414" s="3047"/>
      <c r="Q414" s="3047"/>
      <c r="R414" s="3041"/>
      <c r="S414" s="3041"/>
      <c r="T414" s="3041"/>
      <c r="U414" s="3044"/>
      <c r="V414" s="3045"/>
      <c r="W414" s="3048"/>
      <c r="X414" s="3049"/>
      <c r="Y414" s="3023" t="s">
        <v>28</v>
      </c>
      <c r="Z414" s="3039"/>
      <c r="AA414" s="3040"/>
      <c r="AB414" s="3047"/>
      <c r="AC414" s="3047"/>
      <c r="AD414" s="3041"/>
      <c r="AE414" s="3044"/>
      <c r="AF414" s="3044"/>
      <c r="AG414" s="3044"/>
      <c r="AH414" s="3045"/>
      <c r="AI414" s="3048"/>
      <c r="AJ414" s="3049"/>
      <c r="AK414" s="3023" t="s">
        <v>28</v>
      </c>
      <c r="AL414" s="641"/>
      <c r="AM414" s="641"/>
      <c r="AN414" s="641"/>
      <c r="AO414" s="641"/>
      <c r="AP414" s="3024"/>
      <c r="AQ414" s="216">
        <v>1</v>
      </c>
      <c r="AR414" s="212"/>
      <c r="AS414" s="212"/>
    </row>
    <row r="415" spans="2:45" s="135" customFormat="1" ht="21" customHeight="1">
      <c r="B415" s="3039"/>
      <c r="C415" s="3040"/>
      <c r="D415" s="3041"/>
      <c r="E415" s="3042"/>
      <c r="F415" s="3043"/>
      <c r="G415" s="3044"/>
      <c r="H415" s="3044"/>
      <c r="I415" s="3044"/>
      <c r="J415" s="3045"/>
      <c r="K415" s="3048"/>
      <c r="L415" s="3046"/>
      <c r="M415" s="3023" t="s">
        <v>28</v>
      </c>
      <c r="N415" s="3039"/>
      <c r="O415" s="3040"/>
      <c r="P415" s="3041"/>
      <c r="Q415" s="3042"/>
      <c r="R415" s="3043"/>
      <c r="S415" s="3043"/>
      <c r="T415" s="3043"/>
      <c r="U415" s="3044"/>
      <c r="V415" s="3045"/>
      <c r="W415" s="3048"/>
      <c r="X415" s="3046"/>
      <c r="Y415" s="3023" t="s">
        <v>28</v>
      </c>
      <c r="Z415" s="3039"/>
      <c r="AA415" s="3040"/>
      <c r="AB415" s="3041"/>
      <c r="AC415" s="3042"/>
      <c r="AD415" s="3043"/>
      <c r="AE415" s="3044"/>
      <c r="AF415" s="3044"/>
      <c r="AG415" s="3044"/>
      <c r="AH415" s="3045"/>
      <c r="AI415" s="3048"/>
      <c r="AJ415" s="3046"/>
      <c r="AK415" s="3023" t="s">
        <v>28</v>
      </c>
      <c r="AL415" s="641"/>
      <c r="AM415" s="641"/>
      <c r="AN415" s="641"/>
      <c r="AO415" s="641"/>
      <c r="AP415" s="3024"/>
      <c r="AQ415" s="216">
        <v>1</v>
      </c>
      <c r="AR415" s="212"/>
      <c r="AS415" s="212"/>
    </row>
    <row r="416" spans="2:45" s="135" customFormat="1" ht="21" customHeight="1">
      <c r="B416" s="3039"/>
      <c r="C416" s="3040"/>
      <c r="D416" s="3047"/>
      <c r="E416" s="3047"/>
      <c r="F416" s="3041"/>
      <c r="G416" s="3044"/>
      <c r="H416" s="3044"/>
      <c r="I416" s="3044"/>
      <c r="J416" s="3045"/>
      <c r="K416" s="3048"/>
      <c r="L416" s="3049"/>
      <c r="M416" s="3023" t="s">
        <v>28</v>
      </c>
      <c r="N416" s="3039"/>
      <c r="O416" s="3040"/>
      <c r="P416" s="3047"/>
      <c r="Q416" s="3047"/>
      <c r="R416" s="3041"/>
      <c r="S416" s="3041"/>
      <c r="T416" s="3041"/>
      <c r="U416" s="3044"/>
      <c r="V416" s="3045"/>
      <c r="W416" s="3048"/>
      <c r="X416" s="3049"/>
      <c r="Y416" s="3023" t="s">
        <v>28</v>
      </c>
      <c r="Z416" s="3039"/>
      <c r="AA416" s="3040"/>
      <c r="AB416" s="3047"/>
      <c r="AC416" s="3047"/>
      <c r="AD416" s="3041"/>
      <c r="AE416" s="3044"/>
      <c r="AF416" s="3044"/>
      <c r="AG416" s="3044"/>
      <c r="AH416" s="3045"/>
      <c r="AI416" s="3048"/>
      <c r="AJ416" s="3049"/>
      <c r="AK416" s="3023" t="s">
        <v>28</v>
      </c>
      <c r="AL416" s="641"/>
      <c r="AM416" s="641"/>
      <c r="AN416" s="641"/>
      <c r="AO416" s="641"/>
      <c r="AP416" s="3024"/>
      <c r="AQ416" s="216">
        <v>1</v>
      </c>
      <c r="AR416" s="212"/>
      <c r="AS416" s="212"/>
    </row>
    <row r="417" spans="1:45" s="135" customFormat="1" ht="21" customHeight="1">
      <c r="B417" s="3039"/>
      <c r="C417" s="3040"/>
      <c r="D417" s="3041"/>
      <c r="E417" s="3042"/>
      <c r="F417" s="3043"/>
      <c r="G417" s="3044"/>
      <c r="H417" s="3044"/>
      <c r="I417" s="3044"/>
      <c r="J417" s="3045"/>
      <c r="K417" s="3048"/>
      <c r="L417" s="3046"/>
      <c r="M417" s="3023" t="s">
        <v>28</v>
      </c>
      <c r="N417" s="3039"/>
      <c r="O417" s="3040"/>
      <c r="P417" s="3041"/>
      <c r="Q417" s="3042"/>
      <c r="R417" s="3043"/>
      <c r="S417" s="3043"/>
      <c r="T417" s="3043"/>
      <c r="U417" s="3044"/>
      <c r="V417" s="3045"/>
      <c r="W417" s="3048"/>
      <c r="X417" s="3046"/>
      <c r="Y417" s="3023" t="s">
        <v>28</v>
      </c>
      <c r="Z417" s="3039"/>
      <c r="AA417" s="3040"/>
      <c r="AB417" s="3041"/>
      <c r="AC417" s="3042"/>
      <c r="AD417" s="3043"/>
      <c r="AE417" s="3044"/>
      <c r="AF417" s="3044"/>
      <c r="AG417" s="3044"/>
      <c r="AH417" s="3045"/>
      <c r="AI417" s="3048"/>
      <c r="AJ417" s="3046"/>
      <c r="AK417" s="3023" t="s">
        <v>28</v>
      </c>
      <c r="AL417" s="641"/>
      <c r="AM417" s="641"/>
      <c r="AN417" s="641"/>
      <c r="AO417" s="641"/>
      <c r="AP417" s="3024"/>
      <c r="AQ417" s="216">
        <v>1</v>
      </c>
      <c r="AR417" s="212"/>
      <c r="AS417" s="212"/>
    </row>
    <row r="418" spans="1:45" s="135" customFormat="1" ht="21" customHeight="1">
      <c r="B418" s="3039"/>
      <c r="C418" s="3040"/>
      <c r="D418" s="3041"/>
      <c r="E418" s="3042"/>
      <c r="F418" s="3043"/>
      <c r="G418" s="3044"/>
      <c r="H418" s="3044"/>
      <c r="I418" s="3044"/>
      <c r="J418" s="3045"/>
      <c r="K418" s="3048"/>
      <c r="L418" s="3046"/>
      <c r="M418" s="3023" t="s">
        <v>28</v>
      </c>
      <c r="N418" s="3039"/>
      <c r="O418" s="3040"/>
      <c r="P418" s="3041"/>
      <c r="Q418" s="3042"/>
      <c r="R418" s="3043"/>
      <c r="S418" s="3043"/>
      <c r="T418" s="3043"/>
      <c r="U418" s="3044"/>
      <c r="V418" s="3045"/>
      <c r="W418" s="3048"/>
      <c r="X418" s="3046"/>
      <c r="Y418" s="3023" t="s">
        <v>28</v>
      </c>
      <c r="Z418" s="3039"/>
      <c r="AA418" s="3040"/>
      <c r="AB418" s="3041"/>
      <c r="AC418" s="3042"/>
      <c r="AD418" s="3043"/>
      <c r="AE418" s="3044"/>
      <c r="AF418" s="3044"/>
      <c r="AG418" s="3044"/>
      <c r="AH418" s="3045"/>
      <c r="AI418" s="3048"/>
      <c r="AJ418" s="3046"/>
      <c r="AK418" s="3023" t="s">
        <v>28</v>
      </c>
      <c r="AL418" s="641"/>
      <c r="AM418" s="641"/>
      <c r="AN418" s="641"/>
      <c r="AO418" s="641"/>
      <c r="AP418" s="3024"/>
      <c r="AQ418" s="216">
        <v>1</v>
      </c>
      <c r="AR418" s="212"/>
      <c r="AS418" s="212"/>
    </row>
    <row r="419" spans="1:45" s="135" customFormat="1" ht="21" customHeight="1">
      <c r="B419" s="3039"/>
      <c r="C419" s="3040"/>
      <c r="D419" s="3041"/>
      <c r="E419" s="3042"/>
      <c r="F419" s="3043"/>
      <c r="G419" s="3044"/>
      <c r="H419" s="3044"/>
      <c r="I419" s="3044"/>
      <c r="J419" s="3045"/>
      <c r="K419" s="3048"/>
      <c r="L419" s="3046"/>
      <c r="M419" s="3023" t="s">
        <v>28</v>
      </c>
      <c r="N419" s="3039"/>
      <c r="O419" s="3040"/>
      <c r="P419" s="3041"/>
      <c r="Q419" s="3042"/>
      <c r="R419" s="3043"/>
      <c r="S419" s="3043"/>
      <c r="T419" s="3043"/>
      <c r="U419" s="3044"/>
      <c r="V419" s="3045"/>
      <c r="W419" s="3048"/>
      <c r="X419" s="3046"/>
      <c r="Y419" s="3023" t="s">
        <v>28</v>
      </c>
      <c r="Z419" s="3039"/>
      <c r="AA419" s="3040"/>
      <c r="AB419" s="3041"/>
      <c r="AC419" s="3042"/>
      <c r="AD419" s="3043"/>
      <c r="AE419" s="3044"/>
      <c r="AF419" s="3044"/>
      <c r="AG419" s="3044"/>
      <c r="AH419" s="3045"/>
      <c r="AI419" s="3048"/>
      <c r="AJ419" s="3046"/>
      <c r="AK419" s="3023" t="s">
        <v>28</v>
      </c>
      <c r="AL419" s="641"/>
      <c r="AM419" s="641"/>
      <c r="AN419" s="641"/>
      <c r="AO419" s="641"/>
      <c r="AP419" s="3024"/>
      <c r="AQ419" s="216">
        <v>1</v>
      </c>
      <c r="AR419" s="212"/>
      <c r="AS419" s="212"/>
    </row>
    <row r="420" spans="1:45" s="135" customFormat="1" ht="21" customHeight="1">
      <c r="B420" s="3039"/>
      <c r="C420" s="3040"/>
      <c r="D420" s="3041"/>
      <c r="E420" s="3042"/>
      <c r="F420" s="3043"/>
      <c r="G420" s="3044"/>
      <c r="H420" s="3044"/>
      <c r="I420" s="3044"/>
      <c r="J420" s="3045"/>
      <c r="K420" s="3048"/>
      <c r="L420" s="3046"/>
      <c r="M420" s="3023" t="s">
        <v>28</v>
      </c>
      <c r="N420" s="3039"/>
      <c r="O420" s="3040"/>
      <c r="P420" s="3041"/>
      <c r="Q420" s="3042"/>
      <c r="R420" s="3043"/>
      <c r="S420" s="3043"/>
      <c r="T420" s="3043"/>
      <c r="U420" s="3044"/>
      <c r="V420" s="3045"/>
      <c r="W420" s="3048"/>
      <c r="X420" s="3046"/>
      <c r="Y420" s="3023" t="s">
        <v>28</v>
      </c>
      <c r="Z420" s="3039"/>
      <c r="AA420" s="3040"/>
      <c r="AB420" s="3041"/>
      <c r="AC420" s="3042"/>
      <c r="AD420" s="3043"/>
      <c r="AE420" s="3044"/>
      <c r="AF420" s="3044"/>
      <c r="AG420" s="3044"/>
      <c r="AH420" s="3045"/>
      <c r="AI420" s="3048"/>
      <c r="AJ420" s="3046"/>
      <c r="AK420" s="3023" t="s">
        <v>28</v>
      </c>
      <c r="AL420" s="641"/>
      <c r="AM420" s="641"/>
      <c r="AN420" s="641"/>
      <c r="AO420" s="641"/>
      <c r="AP420" s="3024"/>
      <c r="AQ420" s="216">
        <v>1</v>
      </c>
      <c r="AR420" s="212"/>
      <c r="AS420" s="212"/>
    </row>
    <row r="421" spans="1:45" s="135" customFormat="1" ht="21" customHeight="1">
      <c r="B421" s="3039"/>
      <c r="C421" s="3040"/>
      <c r="D421" s="3041"/>
      <c r="E421" s="3042"/>
      <c r="F421" s="3043"/>
      <c r="G421" s="3044"/>
      <c r="H421" s="3044"/>
      <c r="I421" s="3044"/>
      <c r="J421" s="3045"/>
      <c r="K421" s="3048"/>
      <c r="L421" s="3046"/>
      <c r="M421" s="3023" t="s">
        <v>28</v>
      </c>
      <c r="N421" s="3039"/>
      <c r="O421" s="3040"/>
      <c r="P421" s="3041"/>
      <c r="Q421" s="3042"/>
      <c r="R421" s="3043"/>
      <c r="S421" s="3043"/>
      <c r="T421" s="3043"/>
      <c r="U421" s="3044"/>
      <c r="V421" s="3045"/>
      <c r="W421" s="3048"/>
      <c r="X421" s="3046"/>
      <c r="Y421" s="3023" t="s">
        <v>28</v>
      </c>
      <c r="Z421" s="3039"/>
      <c r="AA421" s="3040"/>
      <c r="AB421" s="3041"/>
      <c r="AC421" s="3042"/>
      <c r="AD421" s="3043"/>
      <c r="AE421" s="3044"/>
      <c r="AF421" s="3044"/>
      <c r="AG421" s="3044"/>
      <c r="AH421" s="3045"/>
      <c r="AI421" s="3048"/>
      <c r="AJ421" s="3046"/>
      <c r="AK421" s="3023" t="s">
        <v>28</v>
      </c>
      <c r="AL421" s="641"/>
      <c r="AM421" s="641"/>
      <c r="AN421" s="641"/>
      <c r="AO421" s="641"/>
      <c r="AP421" s="3024"/>
      <c r="AQ421" s="216">
        <v>1</v>
      </c>
      <c r="AR421" s="212"/>
      <c r="AS421" s="212"/>
    </row>
    <row r="422" spans="1:45" ht="21" customHeight="1">
      <c r="B422" s="3039"/>
      <c r="C422" s="3040"/>
      <c r="D422" s="3041"/>
      <c r="E422" s="3042"/>
      <c r="F422" s="3043"/>
      <c r="G422" s="3044"/>
      <c r="H422" s="3044"/>
      <c r="I422" s="3044"/>
      <c r="J422" s="3045"/>
      <c r="K422" s="3048"/>
      <c r="L422" s="3046"/>
      <c r="M422" s="3023" t="s">
        <v>28</v>
      </c>
      <c r="N422" s="3039"/>
      <c r="O422" s="3040"/>
      <c r="P422" s="3041"/>
      <c r="Q422" s="3042"/>
      <c r="R422" s="3043"/>
      <c r="S422" s="3043"/>
      <c r="T422" s="3043"/>
      <c r="U422" s="3044"/>
      <c r="V422" s="3045"/>
      <c r="W422" s="3048"/>
      <c r="X422" s="3046"/>
      <c r="Y422" s="3023" t="s">
        <v>28</v>
      </c>
      <c r="Z422" s="3039"/>
      <c r="AA422" s="3040"/>
      <c r="AB422" s="3041"/>
      <c r="AC422" s="3042"/>
      <c r="AD422" s="3043"/>
      <c r="AE422" s="3044"/>
      <c r="AF422" s="3044"/>
      <c r="AG422" s="3044"/>
      <c r="AH422" s="3045"/>
      <c r="AI422" s="3048"/>
      <c r="AJ422" s="3046"/>
      <c r="AK422" s="3023" t="s">
        <v>28</v>
      </c>
      <c r="AL422" s="641"/>
      <c r="AM422" s="641"/>
      <c r="AN422" s="641"/>
      <c r="AO422" s="641"/>
      <c r="AP422" s="3024"/>
      <c r="AQ422" s="629" t="s">
        <v>972</v>
      </c>
    </row>
    <row r="423" spans="1:45">
      <c r="A423" s="216">
        <v>1</v>
      </c>
      <c r="B423" s="216">
        <v>1</v>
      </c>
      <c r="C423" s="216">
        <v>1</v>
      </c>
      <c r="D423" s="216">
        <v>1</v>
      </c>
      <c r="E423" s="216">
        <v>1</v>
      </c>
      <c r="F423" s="216">
        <v>1</v>
      </c>
      <c r="G423" s="216">
        <v>1</v>
      </c>
      <c r="H423" s="216">
        <v>1</v>
      </c>
      <c r="I423" s="216">
        <v>1</v>
      </c>
      <c r="J423" s="216">
        <v>1</v>
      </c>
      <c r="K423" s="216">
        <v>1</v>
      </c>
      <c r="L423" s="216">
        <v>1</v>
      </c>
      <c r="M423" s="216">
        <v>1</v>
      </c>
      <c r="N423" s="216">
        <v>1</v>
      </c>
      <c r="O423" s="216">
        <v>1</v>
      </c>
      <c r="P423" s="216">
        <v>1</v>
      </c>
      <c r="Q423" s="216">
        <v>1</v>
      </c>
      <c r="R423" s="216">
        <v>1</v>
      </c>
      <c r="S423" s="216">
        <v>1</v>
      </c>
      <c r="T423" s="216">
        <v>1</v>
      </c>
      <c r="U423" s="216">
        <v>1</v>
      </c>
      <c r="V423" s="216">
        <v>1</v>
      </c>
      <c r="W423" s="216">
        <v>1</v>
      </c>
      <c r="X423" s="216">
        <v>1</v>
      </c>
      <c r="Y423" s="216">
        <v>1</v>
      </c>
      <c r="Z423" s="216">
        <v>1</v>
      </c>
      <c r="AA423" s="216">
        <v>1</v>
      </c>
      <c r="AB423" s="216">
        <v>1</v>
      </c>
      <c r="AC423" s="216">
        <v>1</v>
      </c>
      <c r="AD423" s="216">
        <v>1</v>
      </c>
      <c r="AE423" s="216">
        <v>1</v>
      </c>
      <c r="AF423" s="216">
        <v>1</v>
      </c>
      <c r="AG423" s="216">
        <v>1</v>
      </c>
      <c r="AH423" s="216">
        <v>1</v>
      </c>
      <c r="AI423" s="216">
        <v>1</v>
      </c>
      <c r="AJ423" s="216">
        <v>1</v>
      </c>
      <c r="AK423" s="216">
        <v>1</v>
      </c>
      <c r="AL423" s="216">
        <v>1</v>
      </c>
      <c r="AM423" s="216">
        <v>1</v>
      </c>
      <c r="AN423" s="216">
        <v>1</v>
      </c>
      <c r="AO423" s="216">
        <v>1</v>
      </c>
      <c r="AP423" s="216"/>
      <c r="AQ423" s="1" t="str">
        <f>ADDRESS(ROW(),COLUMN(),4)</f>
        <v>AQ423</v>
      </c>
      <c r="AR423" s="630"/>
      <c r="AS423" s="631" t="str">
        <f>ADDRESS(ROW(),COLUMN(),4)</f>
        <v>AS423</v>
      </c>
    </row>
  </sheetData>
  <mergeCells count="15">
    <mergeCell ref="B18:L18"/>
    <mergeCell ref="N18:X18"/>
    <mergeCell ref="Z18:AJ18"/>
    <mergeCell ref="AJ3:AJ6"/>
    <mergeCell ref="D5:K7"/>
    <mergeCell ref="P5:W7"/>
    <mergeCell ref="AB5:AI7"/>
    <mergeCell ref="G3:H3"/>
    <mergeCell ref="S3:T3"/>
    <mergeCell ref="AE3:AF3"/>
    <mergeCell ref="B2:B7"/>
    <mergeCell ref="N2:N7"/>
    <mergeCell ref="Z2:Z7"/>
    <mergeCell ref="L3:L6"/>
    <mergeCell ref="X3:X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F803-52FD-4AEB-A7B3-3508E5235069}">
  <dimension ref="A1:DA704"/>
  <sheetViews>
    <sheetView showZeros="0" topLeftCell="F1" zoomScaleNormal="100" workbookViewId="0">
      <selection activeCell="N704" sqref="N704"/>
    </sheetView>
  </sheetViews>
  <sheetFormatPr baseColWidth="10" defaultRowHeight="15"/>
  <cols>
    <col min="1" max="1" width="5.85546875" style="658" customWidth="1"/>
    <col min="2" max="2" width="32.7109375" style="658" customWidth="1"/>
    <col min="3" max="3" width="16.7109375" style="658" customWidth="1"/>
    <col min="4" max="4" width="11.140625" style="658" customWidth="1"/>
    <col min="5" max="5" width="19.7109375" style="658" customWidth="1"/>
    <col min="6" max="6" width="13.7109375" style="658" customWidth="1"/>
    <col min="7" max="7" width="10.7109375" style="658" customWidth="1"/>
    <col min="8" max="8" width="4.7109375" style="658" customWidth="1"/>
    <col min="9" max="11" width="2.7109375" style="658" customWidth="1"/>
    <col min="12" max="12" width="3.7109375" style="658" customWidth="1"/>
    <col min="13" max="13" width="13.7109375" style="658" customWidth="1"/>
    <col min="14" max="14" width="14.7109375" style="658" customWidth="1"/>
    <col min="15" max="16" width="11.7109375" style="658" customWidth="1"/>
    <col min="17" max="17" width="12.7109375" style="658" customWidth="1"/>
    <col min="18" max="18" width="40.7109375" style="658" customWidth="1"/>
    <col min="19" max="19" width="3.85546875" style="658" customWidth="1"/>
    <col min="20" max="20" width="8.7109375" style="658" customWidth="1"/>
    <col min="21" max="21" width="16.85546875" style="658" customWidth="1"/>
    <col min="22" max="22" width="14" style="658" customWidth="1"/>
    <col min="23" max="23" width="10.42578125" style="658" customWidth="1"/>
    <col min="24" max="24" width="5.5703125" style="658" customWidth="1"/>
    <col min="25" max="25" width="10.7109375" style="658" customWidth="1"/>
    <col min="26" max="26" width="10.140625" style="658" customWidth="1"/>
    <col min="27" max="27" width="27.42578125" style="658" customWidth="1"/>
    <col min="28" max="29" width="13" style="658" customWidth="1"/>
    <col min="30" max="30" width="11.7109375" style="658" customWidth="1"/>
    <col min="31" max="31" width="15.5703125" style="658" customWidth="1"/>
    <col min="32" max="33" width="11.7109375" style="658" customWidth="1"/>
    <col min="34" max="34" width="5.85546875" style="658" customWidth="1"/>
    <col min="35" max="35" width="9.28515625" style="664" customWidth="1"/>
    <col min="36" max="36" width="12" style="664" customWidth="1"/>
    <col min="37" max="39" width="11.7109375" style="664" customWidth="1"/>
    <col min="40" max="40" width="11.42578125" style="658" customWidth="1"/>
    <col min="41" max="44" width="11.7109375" style="664" customWidth="1"/>
    <col min="45" max="45" width="12.7109375" style="317" customWidth="1"/>
    <col min="46" max="46" width="40.7109375" style="317" customWidth="1"/>
    <col min="47" max="50" width="11.42578125" style="658" customWidth="1"/>
    <col min="51" max="51" width="11.7109375" style="664" customWidth="1"/>
    <col min="52" max="53" width="11.7109375" style="641" customWidth="1"/>
    <col min="54" max="56" width="11.7109375" customWidth="1"/>
    <col min="57" max="98" width="11.7109375" style="658" customWidth="1"/>
    <col min="99" max="104" width="11.42578125" style="658"/>
    <col min="105" max="105" width="27.7109375" style="658" customWidth="1"/>
    <col min="106" max="16384" width="11.42578125" style="658"/>
  </cols>
  <sheetData>
    <row r="1" spans="1:105" ht="15" customHeight="1" thickTop="1">
      <c r="A1" s="1" t="str">
        <f>ADDRESS(ROW(),COLUMN(),4)</f>
        <v>A1</v>
      </c>
      <c r="B1" s="170" t="str">
        <f t="shared" ref="B1:BA1" si="0">SUBSTITUTE(ADDRESS(1,COLUMN(),4),"1","")</f>
        <v>B</v>
      </c>
      <c r="C1" s="170" t="str">
        <f t="shared" si="0"/>
        <v>C</v>
      </c>
      <c r="D1" s="170" t="str">
        <f t="shared" si="0"/>
        <v>D</v>
      </c>
      <c r="E1" s="170" t="str">
        <f t="shared" si="0"/>
        <v>E</v>
      </c>
      <c r="F1" s="170" t="str">
        <f t="shared" si="0"/>
        <v>F</v>
      </c>
      <c r="G1" s="170" t="str">
        <f t="shared" si="0"/>
        <v>G</v>
      </c>
      <c r="H1" s="170" t="str">
        <f t="shared" si="0"/>
        <v>H</v>
      </c>
      <c r="I1" s="170" t="str">
        <f t="shared" si="0"/>
        <v>I</v>
      </c>
      <c r="J1" s="170" t="str">
        <f t="shared" si="0"/>
        <v>J</v>
      </c>
      <c r="K1" s="170" t="str">
        <f t="shared" si="0"/>
        <v>K</v>
      </c>
      <c r="L1" s="170" t="str">
        <f t="shared" si="0"/>
        <v>L</v>
      </c>
      <c r="M1" s="170" t="str">
        <f t="shared" si="0"/>
        <v>M</v>
      </c>
      <c r="N1" s="170" t="str">
        <f t="shared" si="0"/>
        <v>N</v>
      </c>
      <c r="O1" s="170" t="str">
        <f t="shared" si="0"/>
        <v>O</v>
      </c>
      <c r="P1" s="170" t="str">
        <f t="shared" si="0"/>
        <v>P</v>
      </c>
      <c r="Q1" s="170" t="str">
        <f t="shared" si="0"/>
        <v>Q</v>
      </c>
      <c r="R1" s="170" t="str">
        <f t="shared" si="0"/>
        <v>R</v>
      </c>
      <c r="S1" s="170" t="str">
        <f t="shared" si="0"/>
        <v>S</v>
      </c>
      <c r="T1" s="170" t="str">
        <f t="shared" si="0"/>
        <v>T</v>
      </c>
      <c r="U1" s="170" t="str">
        <f t="shared" si="0"/>
        <v>U</v>
      </c>
      <c r="V1" s="170" t="str">
        <f t="shared" si="0"/>
        <v>V</v>
      </c>
      <c r="W1" s="170" t="str">
        <f t="shared" si="0"/>
        <v>W</v>
      </c>
      <c r="X1" s="170" t="str">
        <f t="shared" si="0"/>
        <v>X</v>
      </c>
      <c r="Y1" s="170" t="str">
        <f t="shared" si="0"/>
        <v>Y</v>
      </c>
      <c r="Z1" s="170" t="str">
        <f t="shared" si="0"/>
        <v>Z</v>
      </c>
      <c r="AA1" s="170" t="str">
        <f t="shared" si="0"/>
        <v>AA</v>
      </c>
      <c r="AB1" s="170" t="str">
        <f t="shared" si="0"/>
        <v>AB</v>
      </c>
      <c r="AC1" s="170" t="str">
        <f t="shared" si="0"/>
        <v>AC</v>
      </c>
      <c r="AD1" s="170" t="str">
        <f t="shared" si="0"/>
        <v>AD</v>
      </c>
      <c r="AE1" s="170" t="str">
        <f t="shared" si="0"/>
        <v>AE</v>
      </c>
      <c r="AF1" s="170" t="str">
        <f t="shared" si="0"/>
        <v>AF</v>
      </c>
      <c r="AG1" s="170" t="str">
        <f t="shared" si="0"/>
        <v>AG</v>
      </c>
      <c r="AH1" s="741" t="str">
        <f t="shared" si="0"/>
        <v>AH</v>
      </c>
      <c r="AI1" s="741" t="str">
        <f t="shared" si="0"/>
        <v>AI</v>
      </c>
      <c r="AJ1" s="741" t="str">
        <f t="shared" si="0"/>
        <v>AJ</v>
      </c>
      <c r="AK1" s="741" t="str">
        <f t="shared" si="0"/>
        <v>AK</v>
      </c>
      <c r="AL1" s="741" t="str">
        <f t="shared" si="0"/>
        <v>AL</v>
      </c>
      <c r="AM1" s="741" t="str">
        <f t="shared" si="0"/>
        <v>AM</v>
      </c>
      <c r="AN1" s="741" t="str">
        <f t="shared" si="0"/>
        <v>AN</v>
      </c>
      <c r="AO1" s="170" t="str">
        <f t="shared" si="0"/>
        <v>AO</v>
      </c>
      <c r="AP1" s="170" t="str">
        <f t="shared" si="0"/>
        <v>AP</v>
      </c>
      <c r="AQ1" s="170" t="str">
        <f t="shared" si="0"/>
        <v>AQ</v>
      </c>
      <c r="AR1" s="170" t="str">
        <f t="shared" si="0"/>
        <v>AR</v>
      </c>
      <c r="AS1" s="170" t="str">
        <f t="shared" si="0"/>
        <v>AS</v>
      </c>
      <c r="AT1" s="170" t="str">
        <f t="shared" si="0"/>
        <v>AT</v>
      </c>
      <c r="AU1" s="741" t="str">
        <f t="shared" si="0"/>
        <v>AU</v>
      </c>
      <c r="AV1" s="741" t="str">
        <f t="shared" si="0"/>
        <v>AV</v>
      </c>
      <c r="AW1" s="741" t="str">
        <f t="shared" si="0"/>
        <v>AW</v>
      </c>
      <c r="AX1" s="741" t="str">
        <f t="shared" si="0"/>
        <v>AX</v>
      </c>
      <c r="AY1" s="741" t="str">
        <f t="shared" si="0"/>
        <v>AY</v>
      </c>
      <c r="AZ1" s="741" t="str">
        <f t="shared" si="0"/>
        <v>AZ</v>
      </c>
      <c r="BA1" s="741" t="str">
        <f t="shared" si="0"/>
        <v>BA</v>
      </c>
      <c r="CY1" s="216">
        <v>1</v>
      </c>
      <c r="CZ1" s="584" t="str">
        <f>SUBSTITUTE(ADDRESS(1,COLUMN(),4),"1","")</f>
        <v>CZ</v>
      </c>
      <c r="DA1" s="585" t="str">
        <f>SUBSTITUTE(ADDRESS(1,COLUMN(),4),"1","")</f>
        <v>DA</v>
      </c>
    </row>
    <row r="2" spans="1:105" ht="23.25" customHeight="1" thickBot="1">
      <c r="A2" s="659"/>
      <c r="B2" s="171">
        <f t="shared" ref="B2:BA2" ca="1" si="1">CELL("largeur",B2)</f>
        <v>32</v>
      </c>
      <c r="C2" s="171">
        <f t="shared" ca="1" si="1"/>
        <v>16</v>
      </c>
      <c r="D2" s="171">
        <f t="shared" ca="1" si="1"/>
        <v>10</v>
      </c>
      <c r="E2" s="171">
        <f t="shared" ca="1" si="1"/>
        <v>19</v>
      </c>
      <c r="F2" s="171">
        <f t="shared" ca="1" si="1"/>
        <v>13</v>
      </c>
      <c r="G2" s="171">
        <f t="shared" ca="1" si="1"/>
        <v>10</v>
      </c>
      <c r="H2" s="171">
        <f t="shared" ca="1" si="1"/>
        <v>4</v>
      </c>
      <c r="I2" s="171">
        <f t="shared" ca="1" si="1"/>
        <v>2</v>
      </c>
      <c r="J2" s="171">
        <f t="shared" ca="1" si="1"/>
        <v>2</v>
      </c>
      <c r="K2" s="171">
        <f t="shared" ca="1" si="1"/>
        <v>2</v>
      </c>
      <c r="L2" s="171">
        <f t="shared" ca="1" si="1"/>
        <v>3</v>
      </c>
      <c r="M2" s="171">
        <f t="shared" ca="1" si="1"/>
        <v>13</v>
      </c>
      <c r="N2" s="171">
        <f t="shared" ca="1" si="1"/>
        <v>14</v>
      </c>
      <c r="O2" s="171">
        <f t="shared" ca="1" si="1"/>
        <v>11</v>
      </c>
      <c r="P2" s="171">
        <f t="shared" ca="1" si="1"/>
        <v>11</v>
      </c>
      <c r="Q2" s="171">
        <f t="shared" ca="1" si="1"/>
        <v>12</v>
      </c>
      <c r="R2" s="171">
        <f t="shared" ca="1" si="1"/>
        <v>40</v>
      </c>
      <c r="S2" s="171">
        <f t="shared" ca="1" si="1"/>
        <v>3</v>
      </c>
      <c r="T2" s="171">
        <f t="shared" ca="1" si="1"/>
        <v>8</v>
      </c>
      <c r="U2" s="171">
        <f t="shared" ca="1" si="1"/>
        <v>16</v>
      </c>
      <c r="V2" s="171">
        <f t="shared" ca="1" si="1"/>
        <v>13</v>
      </c>
      <c r="W2" s="171">
        <f t="shared" ca="1" si="1"/>
        <v>10</v>
      </c>
      <c r="X2" s="171">
        <f t="shared" ca="1" si="1"/>
        <v>5</v>
      </c>
      <c r="Y2" s="171">
        <f t="shared" ca="1" si="1"/>
        <v>10</v>
      </c>
      <c r="Z2" s="171">
        <f t="shared" ca="1" si="1"/>
        <v>9</v>
      </c>
      <c r="AA2" s="171">
        <f t="shared" ca="1" si="1"/>
        <v>27</v>
      </c>
      <c r="AB2" s="171">
        <f t="shared" ca="1" si="1"/>
        <v>12</v>
      </c>
      <c r="AC2" s="171">
        <f t="shared" ca="1" si="1"/>
        <v>12</v>
      </c>
      <c r="AD2" s="171">
        <f t="shared" ca="1" si="1"/>
        <v>11</v>
      </c>
      <c r="AE2" s="171">
        <f t="shared" ca="1" si="1"/>
        <v>15</v>
      </c>
      <c r="AF2" s="171">
        <f t="shared" ca="1" si="1"/>
        <v>11</v>
      </c>
      <c r="AG2" s="171">
        <f t="shared" ca="1" si="1"/>
        <v>11</v>
      </c>
      <c r="AH2" s="740">
        <f t="shared" ca="1" si="1"/>
        <v>5</v>
      </c>
      <c r="AI2" s="740">
        <f t="shared" ca="1" si="1"/>
        <v>9</v>
      </c>
      <c r="AJ2" s="740">
        <f t="shared" ca="1" si="1"/>
        <v>11</v>
      </c>
      <c r="AK2" s="740">
        <f t="shared" ca="1" si="1"/>
        <v>11</v>
      </c>
      <c r="AL2" s="740">
        <f t="shared" ca="1" si="1"/>
        <v>11</v>
      </c>
      <c r="AM2" s="740">
        <f t="shared" ca="1" si="1"/>
        <v>11</v>
      </c>
      <c r="AN2" s="740">
        <f t="shared" ca="1" si="1"/>
        <v>11</v>
      </c>
      <c r="AO2" s="171">
        <f t="shared" ca="1" si="1"/>
        <v>11</v>
      </c>
      <c r="AP2" s="171">
        <f t="shared" ca="1" si="1"/>
        <v>11</v>
      </c>
      <c r="AQ2" s="171">
        <f t="shared" ca="1" si="1"/>
        <v>11</v>
      </c>
      <c r="AR2" s="171">
        <f t="shared" ca="1" si="1"/>
        <v>11</v>
      </c>
      <c r="AS2" s="171">
        <f t="shared" ca="1" si="1"/>
        <v>12</v>
      </c>
      <c r="AT2" s="171">
        <f t="shared" ca="1" si="1"/>
        <v>40</v>
      </c>
      <c r="AU2" s="740">
        <f t="shared" ca="1" si="1"/>
        <v>11</v>
      </c>
      <c r="AV2" s="740">
        <f t="shared" ca="1" si="1"/>
        <v>11</v>
      </c>
      <c r="AW2" s="740">
        <f t="shared" ca="1" si="1"/>
        <v>11</v>
      </c>
      <c r="AX2" s="740">
        <f t="shared" ca="1" si="1"/>
        <v>11</v>
      </c>
      <c r="AY2" s="740">
        <f t="shared" ca="1" si="1"/>
        <v>11</v>
      </c>
      <c r="AZ2" s="740">
        <f t="shared" ca="1" si="1"/>
        <v>11</v>
      </c>
      <c r="BA2" s="740">
        <f t="shared" ca="1" si="1"/>
        <v>11</v>
      </c>
      <c r="CY2" s="216">
        <v>1</v>
      </c>
      <c r="CZ2" s="660"/>
      <c r="DA2" s="11" t="s">
        <v>2004</v>
      </c>
    </row>
    <row r="3" spans="1:105" ht="23.25" customHeight="1">
      <c r="A3" s="659"/>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200"/>
      <c r="AI3" s="200"/>
      <c r="AJ3" s="200"/>
      <c r="AK3" s="200"/>
      <c r="AL3" s="200"/>
      <c r="AM3" s="200"/>
      <c r="AN3" s="200"/>
      <c r="AO3" s="4"/>
      <c r="AP3" s="4"/>
      <c r="AQ3" s="4"/>
      <c r="AR3" s="4"/>
      <c r="AS3" s="4"/>
      <c r="AT3" s="4"/>
      <c r="AU3" s="200"/>
      <c r="AV3" s="200"/>
      <c r="AW3" s="200"/>
      <c r="AX3" s="200"/>
      <c r="AY3" s="200"/>
      <c r="AZ3" s="200"/>
      <c r="BA3" s="200"/>
      <c r="CY3" s="216">
        <v>1</v>
      </c>
      <c r="CZ3" s="660"/>
      <c r="DA3" s="11"/>
    </row>
    <row r="4" spans="1:105" ht="23.25" customHeight="1" thickBot="1">
      <c r="A4" s="659"/>
      <c r="B4" s="661"/>
      <c r="C4" s="662"/>
      <c r="D4" s="662"/>
      <c r="E4" s="662"/>
      <c r="F4" s="662"/>
      <c r="G4" s="662"/>
      <c r="H4" s="587"/>
      <c r="I4" s="744"/>
      <c r="J4" s="744"/>
      <c r="K4" s="744"/>
      <c r="L4" s="744"/>
      <c r="M4" s="744"/>
      <c r="N4" s="744"/>
      <c r="O4" s="744"/>
      <c r="P4" s="744"/>
      <c r="Q4" s="744"/>
      <c r="R4" s="744"/>
      <c r="S4" s="744"/>
      <c r="T4" s="588"/>
      <c r="U4" s="588"/>
      <c r="V4" s="476" t="s">
        <v>2007</v>
      </c>
      <c r="W4" s="750" t="s">
        <v>2008</v>
      </c>
      <c r="X4" s="750"/>
      <c r="Y4" s="750"/>
      <c r="Z4" s="750"/>
      <c r="AA4" s="751"/>
      <c r="AB4" s="751"/>
      <c r="AC4" s="588"/>
      <c r="AD4" s="588"/>
      <c r="AE4" s="588"/>
      <c r="AF4" s="588"/>
      <c r="AG4" s="588"/>
      <c r="AH4" s="663"/>
      <c r="AI4" s="663"/>
      <c r="AJ4" s="663"/>
      <c r="AK4" s="663"/>
      <c r="AL4" s="663"/>
      <c r="AM4" s="744"/>
      <c r="AN4" s="744"/>
      <c r="AO4" s="744"/>
      <c r="AP4" s="744"/>
      <c r="AQ4" s="744"/>
      <c r="AR4" s="744"/>
      <c r="AS4" s="744"/>
      <c r="AT4" s="744"/>
      <c r="AU4" s="641"/>
      <c r="AV4" s="641"/>
      <c r="AW4" s="641"/>
      <c r="AX4" s="641"/>
      <c r="AY4" s="641"/>
      <c r="CY4" s="216">
        <v>1</v>
      </c>
      <c r="CZ4" s="665">
        <f ca="1">COUNTA(A1:CY704) + COUNTBLANK(A1:CY704)</f>
        <v>74561</v>
      </c>
      <c r="DA4" s="24" t="str">
        <f>"cellules entre"&amp;" " &amp;A1&amp;" et  "&amp;CY704</f>
        <v>cellules entre A1 et  CY704</v>
      </c>
    </row>
    <row r="5" spans="1:105" ht="23.25" customHeight="1">
      <c r="A5" s="659"/>
      <c r="B5" s="586" t="s">
        <v>5349</v>
      </c>
      <c r="C5" s="662"/>
      <c r="D5" s="662"/>
      <c r="E5" s="662"/>
      <c r="F5" s="662"/>
      <c r="G5" s="662"/>
      <c r="H5" s="587"/>
      <c r="I5" s="3167" t="s">
        <v>5652</v>
      </c>
      <c r="J5" s="666"/>
      <c r="K5" s="666"/>
      <c r="L5" s="667"/>
      <c r="M5" s="667"/>
      <c r="N5" s="744"/>
      <c r="O5" s="744"/>
      <c r="P5" s="744"/>
      <c r="Q5" s="744"/>
      <c r="R5" s="744"/>
      <c r="S5" s="744"/>
      <c r="T5" s="3995" t="s">
        <v>2072</v>
      </c>
      <c r="U5" s="3996"/>
      <c r="V5" s="3996"/>
      <c r="W5" s="3996"/>
      <c r="X5" s="3996"/>
      <c r="Y5" s="3996"/>
      <c r="Z5" s="3996"/>
      <c r="AA5" s="3996"/>
      <c r="AB5" s="3996"/>
      <c r="AC5" s="3996"/>
      <c r="AD5" s="3996"/>
      <c r="AE5" s="3996"/>
      <c r="AF5" s="3996"/>
      <c r="AG5" s="3997"/>
      <c r="AH5" s="588"/>
      <c r="AI5" s="588"/>
      <c r="AJ5" s="588"/>
      <c r="AK5" s="657"/>
      <c r="AL5" s="657"/>
      <c r="AM5" s="744"/>
      <c r="AN5" s="744"/>
      <c r="AO5" s="744"/>
      <c r="AP5" s="744"/>
      <c r="AQ5" s="744"/>
      <c r="AR5" s="744"/>
      <c r="AS5" s="744"/>
      <c r="AT5" s="744"/>
      <c r="AU5" s="641"/>
      <c r="AV5" s="641"/>
      <c r="AW5" s="641"/>
      <c r="AX5" s="641"/>
      <c r="AY5" s="641"/>
      <c r="CY5" s="216">
        <v>1</v>
      </c>
      <c r="CZ5" s="665">
        <f ca="1">COUNTA(A1:CY704)</f>
        <v>16009</v>
      </c>
      <c r="DA5" s="24" t="s">
        <v>2006</v>
      </c>
    </row>
    <row r="6" spans="1:105" ht="23.25" customHeight="1">
      <c r="A6" s="668"/>
      <c r="B6" s="589" t="str">
        <f t="shared" ref="B6:G6" si="2">SUBSTITUTE(ADDRESS(1,COLUMN(),4),"1","")</f>
        <v>B</v>
      </c>
      <c r="C6" s="589" t="str">
        <f t="shared" si="2"/>
        <v>C</v>
      </c>
      <c r="D6" s="589" t="str">
        <f t="shared" si="2"/>
        <v>D</v>
      </c>
      <c r="E6" s="589" t="str">
        <f t="shared" si="2"/>
        <v>E</v>
      </c>
      <c r="F6" s="589" t="str">
        <f t="shared" si="2"/>
        <v>F</v>
      </c>
      <c r="G6" s="589" t="str">
        <f t="shared" si="2"/>
        <v>G</v>
      </c>
      <c r="H6" s="587"/>
      <c r="I6" s="3167" t="s">
        <v>5653</v>
      </c>
      <c r="J6" s="744"/>
      <c r="K6" s="744"/>
      <c r="L6" s="744"/>
      <c r="M6" s="744"/>
      <c r="N6" s="744"/>
      <c r="O6" s="744"/>
      <c r="P6" s="744"/>
      <c r="Q6" s="744"/>
      <c r="R6" s="744"/>
      <c r="S6" s="744"/>
      <c r="T6" s="3998" t="s">
        <v>2068</v>
      </c>
      <c r="U6" s="3999"/>
      <c r="V6" s="3999"/>
      <c r="W6" s="3999"/>
      <c r="X6" s="3999"/>
      <c r="Y6" s="3999"/>
      <c r="Z6" s="3999"/>
      <c r="AA6" s="3999"/>
      <c r="AB6" s="3999"/>
      <c r="AC6" s="3999"/>
      <c r="AD6" s="3999"/>
      <c r="AE6" s="3999"/>
      <c r="AF6" s="3999"/>
      <c r="AG6" s="4000"/>
      <c r="AH6" s="588"/>
      <c r="AI6" s="588"/>
      <c r="AJ6" s="588"/>
      <c r="AK6" s="657"/>
      <c r="AL6" s="657"/>
      <c r="AM6" s="744"/>
      <c r="AN6" s="744"/>
      <c r="AO6" s="744"/>
      <c r="AP6" s="744"/>
      <c r="AQ6" s="744"/>
      <c r="AR6" s="744"/>
      <c r="AS6" s="744"/>
      <c r="AT6" s="744"/>
      <c r="AU6" s="641"/>
      <c r="AV6" s="641"/>
      <c r="AW6" s="641"/>
      <c r="AX6" s="641"/>
      <c r="AY6" s="641"/>
      <c r="CY6" s="216">
        <v>1</v>
      </c>
      <c r="CZ6" s="665">
        <f ca="1">COUNTBLANK(A1:CY704)</f>
        <v>58552</v>
      </c>
      <c r="DA6" s="24" t="s">
        <v>21</v>
      </c>
    </row>
    <row r="7" spans="1:105" ht="23.25" customHeight="1" thickBot="1">
      <c r="A7" s="669"/>
      <c r="B7" s="590">
        <f>ROUNDUP(LEN(B18)*0.5/2,0)</f>
        <v>17</v>
      </c>
      <c r="C7" s="590">
        <f>ROUNDUP(LEN(C18)*1,0)</f>
        <v>1</v>
      </c>
      <c r="D7" s="590">
        <f>ROUNDUP(LEN(D18)*1.2,0)</f>
        <v>12</v>
      </c>
      <c r="E7" s="590">
        <f>ROUNDUP(LEN(E18)*0.9,0)</f>
        <v>10</v>
      </c>
      <c r="F7" s="590">
        <f>ROUNDUP(LEN(F18)*0.9,0)</f>
        <v>17</v>
      </c>
      <c r="G7" s="590">
        <f>ROUNDUP(LEN(G18)*0.7,0)</f>
        <v>0</v>
      </c>
      <c r="H7" s="587"/>
      <c r="I7" s="744"/>
      <c r="J7" s="744"/>
      <c r="K7" s="744"/>
      <c r="L7" s="744"/>
      <c r="M7" s="744"/>
      <c r="N7" s="744"/>
      <c r="O7" s="744"/>
      <c r="P7" s="744"/>
      <c r="Q7" s="744"/>
      <c r="R7" s="744"/>
      <c r="S7" s="744"/>
      <c r="T7" s="4001" t="s">
        <v>2069</v>
      </c>
      <c r="U7" s="4002"/>
      <c r="V7" s="4002"/>
      <c r="W7" s="4002"/>
      <c r="X7" s="4002"/>
      <c r="Y7" s="4002"/>
      <c r="Z7" s="4002"/>
      <c r="AA7" s="4002"/>
      <c r="AB7" s="4002"/>
      <c r="AC7" s="4002"/>
      <c r="AD7" s="4002"/>
      <c r="AE7" s="4002"/>
      <c r="AF7" s="4002"/>
      <c r="AG7" s="4003"/>
      <c r="AH7" s="588"/>
      <c r="AI7" s="588"/>
      <c r="AJ7" s="591" t="s">
        <v>722</v>
      </c>
      <c r="AK7" s="1" t="str">
        <f>CY704</f>
        <v>CY704</v>
      </c>
      <c r="AL7" s="657"/>
      <c r="AM7" s="744"/>
      <c r="AN7" s="744"/>
      <c r="AO7" s="744"/>
      <c r="AP7" s="744"/>
      <c r="AQ7" s="744"/>
      <c r="AR7" s="744"/>
      <c r="AS7" s="744"/>
      <c r="AT7" s="744"/>
      <c r="AU7" s="641"/>
      <c r="AV7" s="641"/>
      <c r="AW7" s="641"/>
      <c r="AX7" s="641"/>
      <c r="AY7" s="641"/>
      <c r="CY7" s="216">
        <v>1</v>
      </c>
      <c r="CZ7" s="665">
        <f>SUM(CY1:CY702)+2</f>
        <v>704</v>
      </c>
      <c r="DA7" s="24" t="s">
        <v>392</v>
      </c>
    </row>
    <row r="8" spans="1:105" ht="23.25" customHeight="1" thickBot="1">
      <c r="A8" s="670"/>
      <c r="B8" s="670"/>
      <c r="C8" s="670"/>
      <c r="D8" s="670"/>
      <c r="E8" s="670"/>
      <c r="F8" s="670"/>
      <c r="G8" s="670"/>
      <c r="H8" s="587"/>
      <c r="I8" s="3167"/>
      <c r="J8" s="744"/>
      <c r="K8" s="744"/>
      <c r="L8" s="744"/>
      <c r="M8" s="744"/>
      <c r="N8" s="744"/>
      <c r="O8" s="744"/>
      <c r="P8" s="744"/>
      <c r="Q8" s="744"/>
      <c r="R8" s="744"/>
      <c r="S8" s="671"/>
      <c r="T8" s="3167"/>
      <c r="AH8" s="588"/>
      <c r="AI8" s="588"/>
      <c r="AJ8" s="588"/>
      <c r="AK8" s="657"/>
      <c r="AL8" s="657"/>
      <c r="AM8" s="744"/>
      <c r="AN8" s="744"/>
      <c r="AO8" s="744"/>
      <c r="AP8" s="744"/>
      <c r="AQ8" s="744"/>
      <c r="AR8" s="744"/>
      <c r="AS8" s="744"/>
      <c r="AT8" s="744"/>
      <c r="AU8" s="641"/>
      <c r="AV8" s="641"/>
      <c r="AW8" s="641"/>
      <c r="AX8" s="641"/>
      <c r="AY8" s="641"/>
      <c r="CY8" s="216">
        <v>1</v>
      </c>
      <c r="CZ8" s="665" cm="1">
        <f t="array" ref="CZ8">SUM(A704:CX704+1)</f>
        <v>204</v>
      </c>
      <c r="DA8" s="24" t="s">
        <v>2009</v>
      </c>
    </row>
    <row r="9" spans="1:105" ht="23.25" customHeight="1" thickBot="1">
      <c r="A9" s="592" t="s">
        <v>971</v>
      </c>
      <c r="B9" s="592" t="s">
        <v>38</v>
      </c>
      <c r="C9" s="592" t="s">
        <v>39</v>
      </c>
      <c r="D9" s="592" t="s">
        <v>40</v>
      </c>
      <c r="E9" s="592" t="s">
        <v>41</v>
      </c>
      <c r="F9" s="592" t="s">
        <v>42</v>
      </c>
      <c r="G9" s="593" t="s">
        <v>103</v>
      </c>
      <c r="H9" s="587"/>
      <c r="I9" s="4004" t="s">
        <v>2010</v>
      </c>
      <c r="J9" s="4005"/>
      <c r="K9" s="4005"/>
      <c r="L9" s="4005"/>
      <c r="M9" s="4005"/>
      <c r="N9" s="4005"/>
      <c r="O9" s="4005"/>
      <c r="P9" s="4005"/>
      <c r="Q9" s="4005"/>
      <c r="R9" s="4006"/>
      <c r="S9" s="674" t="s">
        <v>28</v>
      </c>
      <c r="T9" s="632" t="s">
        <v>2071</v>
      </c>
      <c r="U9" s="635"/>
      <c r="V9" s="632"/>
      <c r="W9" s="635"/>
      <c r="X9" s="635"/>
      <c r="Y9" s="635"/>
      <c r="Z9" s="635"/>
      <c r="AA9" s="635"/>
      <c r="AB9" s="632"/>
      <c r="AC9" s="632"/>
      <c r="AD9" s="635"/>
      <c r="AE9" s="635"/>
      <c r="AF9" s="635"/>
      <c r="AG9" s="676"/>
      <c r="AH9" s="588"/>
      <c r="AI9" s="588"/>
      <c r="AJ9" s="588"/>
      <c r="AK9" s="663"/>
      <c r="AL9" s="663"/>
      <c r="AM9" s="744"/>
      <c r="AN9" s="744"/>
      <c r="AO9" s="744"/>
      <c r="AP9" s="744"/>
      <c r="AQ9" s="744"/>
      <c r="AR9" s="744"/>
      <c r="AS9" s="744"/>
      <c r="AT9" s="744"/>
      <c r="AU9" s="641"/>
      <c r="AV9" s="641"/>
      <c r="AW9" s="641"/>
      <c r="AX9" s="641"/>
      <c r="AY9" s="641"/>
      <c r="CY9" s="216">
        <v>1</v>
      </c>
      <c r="CZ9" s="594"/>
      <c r="DA9" s="743"/>
    </row>
    <row r="10" spans="1:105" ht="23.25" customHeight="1">
      <c r="A10" s="672"/>
      <c r="B10" s="595" t="s">
        <v>2005</v>
      </c>
      <c r="C10" s="595" t="s">
        <v>2011</v>
      </c>
      <c r="D10" s="596"/>
      <c r="E10" s="596"/>
      <c r="F10" s="596"/>
      <c r="G10" s="748" t="s">
        <v>2005</v>
      </c>
      <c r="H10" s="587"/>
      <c r="I10" s="4007"/>
      <c r="J10" s="4008"/>
      <c r="K10" s="4008"/>
      <c r="L10" s="4008"/>
      <c r="M10" s="4008"/>
      <c r="N10" s="4008"/>
      <c r="O10" s="4008"/>
      <c r="P10" s="4008"/>
      <c r="Q10" s="4008"/>
      <c r="R10" s="4009"/>
      <c r="S10" s="674" t="s">
        <v>28</v>
      </c>
      <c r="T10" s="609" t="str">
        <f t="shared" ref="T10:V10" si="3">SUBSTITUTE(ADDRESS(1,COLUMN(),4),"1","")</f>
        <v>T</v>
      </c>
      <c r="U10" s="634" t="str">
        <f t="shared" si="3"/>
        <v>U</v>
      </c>
      <c r="V10" s="634" t="str">
        <f t="shared" si="3"/>
        <v>V</v>
      </c>
      <c r="W10" s="636"/>
      <c r="X10" s="636"/>
      <c r="Y10" s="636"/>
      <c r="Z10" s="636"/>
      <c r="AA10" s="636"/>
      <c r="AB10" s="634" t="str">
        <f t="shared" ref="AB10:AC10" si="4">SUBSTITUTE(ADDRESS(1,COLUMN(),4),"1","")</f>
        <v>AB</v>
      </c>
      <c r="AC10" s="634" t="str">
        <f t="shared" si="4"/>
        <v>AC</v>
      </c>
      <c r="AD10" s="636"/>
      <c r="AE10" s="636"/>
      <c r="AF10" s="636"/>
      <c r="AG10" s="677"/>
      <c r="AH10" s="657"/>
      <c r="AI10" s="663"/>
      <c r="AJ10" s="663"/>
      <c r="AK10" s="663"/>
      <c r="AL10" s="663"/>
      <c r="AM10" s="663"/>
      <c r="AN10" s="657"/>
      <c r="AO10" s="3758" t="s">
        <v>1782</v>
      </c>
      <c r="AP10" s="3759"/>
      <c r="AQ10" s="3759"/>
      <c r="AR10" s="3759"/>
      <c r="AS10" s="3759"/>
      <c r="AT10" s="3760"/>
      <c r="AU10" s="641"/>
      <c r="AV10" s="3766" t="s">
        <v>1296</v>
      </c>
      <c r="AW10" s="99"/>
      <c r="AX10" s="99"/>
      <c r="AY10" s="99"/>
      <c r="AZ10" s="532" t="s">
        <v>1890</v>
      </c>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317"/>
      <c r="CU10" s="317"/>
      <c r="CV10" s="317"/>
      <c r="CW10" s="317"/>
      <c r="CY10" s="216">
        <v>1</v>
      </c>
    </row>
    <row r="11" spans="1:105" ht="23.25" customHeight="1" thickBot="1">
      <c r="A11" s="672"/>
      <c r="B11" s="3994" t="s">
        <v>2012</v>
      </c>
      <c r="C11" s="3994"/>
      <c r="D11" s="3994"/>
      <c r="E11" s="3994"/>
      <c r="F11" s="3994"/>
      <c r="G11" s="3994"/>
      <c r="H11" s="587"/>
      <c r="I11" s="4010"/>
      <c r="J11" s="4011"/>
      <c r="K11" s="4011"/>
      <c r="L11" s="4011"/>
      <c r="M11" s="4011"/>
      <c r="N11" s="4011"/>
      <c r="O11" s="4011"/>
      <c r="P11" s="4011"/>
      <c r="Q11" s="4011"/>
      <c r="R11" s="4012"/>
      <c r="S11" s="674" t="s">
        <v>28</v>
      </c>
      <c r="T11" s="491" t="s">
        <v>2063</v>
      </c>
      <c r="U11" s="708"/>
      <c r="V11" s="491"/>
      <c r="W11" s="175"/>
      <c r="X11" s="175"/>
      <c r="Y11" s="175"/>
      <c r="Z11" s="175"/>
      <c r="AA11" s="678"/>
      <c r="AB11" s="678"/>
      <c r="AC11" s="678"/>
      <c r="AD11" s="679"/>
      <c r="AE11" s="678"/>
      <c r="AF11" s="678"/>
      <c r="AG11" s="678"/>
      <c r="AH11" s="657"/>
      <c r="AI11" s="663"/>
      <c r="AJ11" s="663"/>
      <c r="AK11" s="663"/>
      <c r="AL11" s="663"/>
      <c r="AM11" s="663"/>
      <c r="AN11" s="657"/>
      <c r="AO11" s="3761"/>
      <c r="AP11" s="3762"/>
      <c r="AQ11" s="3762"/>
      <c r="AR11" s="3762"/>
      <c r="AS11" s="3762"/>
      <c r="AT11" s="3763"/>
      <c r="AU11" s="641"/>
      <c r="AV11" s="3766"/>
      <c r="AW11" s="13"/>
      <c r="AX11" s="478" t="s">
        <v>1888</v>
      </c>
      <c r="AY11" s="497" t="s">
        <v>43</v>
      </c>
      <c r="AZ11" s="2832" t="s">
        <v>69</v>
      </c>
      <c r="BA11" s="2833" t="s">
        <v>377</v>
      </c>
      <c r="BB11" s="3086" t="s">
        <v>1280</v>
      </c>
      <c r="BC11" s="3086" t="s">
        <v>1286</v>
      </c>
      <c r="BD11" s="3086" t="s">
        <v>1291</v>
      </c>
      <c r="BE11" s="2836" t="s">
        <v>731</v>
      </c>
      <c r="BF11" s="2837" t="s">
        <v>730</v>
      </c>
      <c r="BG11" s="2835" t="s">
        <v>91</v>
      </c>
      <c r="BH11" s="2835" t="s">
        <v>90</v>
      </c>
      <c r="BI11" s="3092" t="s">
        <v>68</v>
      </c>
      <c r="BJ11" s="2834" t="s">
        <v>70</v>
      </c>
      <c r="BK11" s="2834" t="s">
        <v>77</v>
      </c>
      <c r="BL11" s="2834" t="s">
        <v>78</v>
      </c>
      <c r="BM11" s="2834" t="s">
        <v>79</v>
      </c>
      <c r="BN11" s="3314" t="s">
        <v>5806</v>
      </c>
      <c r="BO11" s="3166" t="s">
        <v>743</v>
      </c>
      <c r="BP11" s="3166" t="s">
        <v>5807</v>
      </c>
      <c r="BQ11" s="3166" t="s">
        <v>5808</v>
      </c>
      <c r="BR11" s="3166" t="s">
        <v>225</v>
      </c>
      <c r="BS11" s="3314" t="s">
        <v>724</v>
      </c>
      <c r="BT11" s="3314" t="s">
        <v>5809</v>
      </c>
      <c r="BU11" s="3314" t="s">
        <v>727</v>
      </c>
      <c r="BV11" s="3314" t="s">
        <v>5810</v>
      </c>
      <c r="BW11" s="3314" t="s">
        <v>5823</v>
      </c>
      <c r="BX11" s="3314" t="s">
        <v>5811</v>
      </c>
      <c r="BY11" s="3314" t="s">
        <v>725</v>
      </c>
      <c r="BZ11" s="3314" t="s">
        <v>726</v>
      </c>
      <c r="CA11" s="3166" t="s">
        <v>753</v>
      </c>
      <c r="CB11" s="3166" t="s">
        <v>752</v>
      </c>
      <c r="CC11" s="3314" t="s">
        <v>723</v>
      </c>
      <c r="CD11" s="3166" t="s">
        <v>732</v>
      </c>
      <c r="CE11" s="3314" t="s">
        <v>5822</v>
      </c>
      <c r="CF11" s="3166" t="s">
        <v>742</v>
      </c>
      <c r="CG11" s="3166" t="s">
        <v>207</v>
      </c>
      <c r="CH11" s="3166" t="s">
        <v>728</v>
      </c>
      <c r="CI11" s="3160" t="s">
        <v>5764</v>
      </c>
      <c r="CJ11" s="3160" t="s">
        <v>5765</v>
      </c>
      <c r="CK11" s="3160" t="s">
        <v>1358</v>
      </c>
      <c r="CL11" s="3160" t="s">
        <v>5768</v>
      </c>
      <c r="CM11" s="3160" t="s">
        <v>1360</v>
      </c>
      <c r="CN11" s="3160" t="s">
        <v>5766</v>
      </c>
      <c r="CO11" s="3166" t="s">
        <v>744</v>
      </c>
      <c r="CP11" s="3166" t="s">
        <v>744</v>
      </c>
      <c r="CQ11" s="3166" t="s">
        <v>744</v>
      </c>
      <c r="CR11" s="3166" t="s">
        <v>744</v>
      </c>
      <c r="CS11" s="497" t="s">
        <v>43</v>
      </c>
      <c r="CT11" s="491" t="s">
        <v>1788</v>
      </c>
      <c r="CU11" s="327"/>
      <c r="CV11" s="3781" t="s">
        <v>1296</v>
      </c>
      <c r="CW11" s="3782"/>
      <c r="CY11" s="216">
        <v>1</v>
      </c>
    </row>
    <row r="12" spans="1:105" s="673" customFormat="1" ht="23.25" customHeight="1" thickBot="1">
      <c r="A12" s="672"/>
      <c r="B12" s="3994"/>
      <c r="C12" s="3994"/>
      <c r="D12" s="3994"/>
      <c r="E12" s="3994"/>
      <c r="F12" s="3994"/>
      <c r="G12" s="3994"/>
      <c r="H12" s="657"/>
      <c r="I12" s="657"/>
      <c r="J12" s="657"/>
      <c r="K12" s="657"/>
      <c r="L12" s="657"/>
      <c r="M12" s="657"/>
      <c r="N12" s="657"/>
      <c r="O12" s="657"/>
      <c r="P12" s="657"/>
      <c r="Q12" s="657"/>
      <c r="R12" s="657"/>
      <c r="S12" s="674" t="s">
        <v>28</v>
      </c>
      <c r="T12" s="708"/>
      <c r="U12" s="708"/>
      <c r="V12" s="175" t="s">
        <v>2064</v>
      </c>
      <c r="W12" s="175"/>
      <c r="X12" s="175"/>
      <c r="Y12" s="175"/>
      <c r="Z12" s="175"/>
      <c r="AA12" s="678"/>
      <c r="AB12" s="678"/>
      <c r="AC12" s="678"/>
      <c r="AD12" s="679" t="s">
        <v>2037</v>
      </c>
      <c r="AE12" s="680"/>
      <c r="AF12" s="678"/>
      <c r="AG12" s="678"/>
      <c r="AH12" s="143"/>
      <c r="AI12" s="143"/>
      <c r="AJ12" s="143"/>
      <c r="AK12" s="143"/>
      <c r="AL12" s="663"/>
      <c r="AM12" s="663"/>
      <c r="AN12" s="143"/>
      <c r="AO12" s="3761"/>
      <c r="AP12" s="3762"/>
      <c r="AQ12" s="3762"/>
      <c r="AR12" s="3762"/>
      <c r="AS12" s="3762"/>
      <c r="AT12" s="3763"/>
      <c r="AU12" s="641"/>
      <c r="AV12" s="3766"/>
      <c r="AW12" s="13"/>
      <c r="AX12" s="475"/>
      <c r="AY12" s="475" t="s">
        <v>1786</v>
      </c>
      <c r="AZ12" s="520">
        <v>1E-3</v>
      </c>
      <c r="BA12" s="521">
        <v>1</v>
      </c>
      <c r="BB12" s="522">
        <v>0</v>
      </c>
      <c r="BC12" s="522">
        <v>0</v>
      </c>
      <c r="BD12" s="522">
        <v>0</v>
      </c>
      <c r="BE12" s="523">
        <v>0.25</v>
      </c>
      <c r="BF12" s="523">
        <v>0.5</v>
      </c>
      <c r="BG12" s="479">
        <v>0.25</v>
      </c>
      <c r="BH12" s="479">
        <v>0.5</v>
      </c>
      <c r="BI12" s="479">
        <v>0.1</v>
      </c>
      <c r="BJ12" s="479">
        <v>1</v>
      </c>
      <c r="BK12" s="479">
        <v>0.1</v>
      </c>
      <c r="BL12" s="479">
        <v>0.01</v>
      </c>
      <c r="BM12" s="479">
        <v>1E-3</v>
      </c>
      <c r="BN12" s="479">
        <f t="shared" ref="BN12" si="5">BN13 / 1000</f>
        <v>5.0000000000000001E-3</v>
      </c>
      <c r="BO12" s="479">
        <f>BO13 / 1000</f>
        <v>0.35</v>
      </c>
      <c r="BP12" s="479">
        <f t="shared" ref="BP12:CH12" si="6">BP13 / 1000</f>
        <v>4.9299999999999995E-3</v>
      </c>
      <c r="BQ12" s="479">
        <f t="shared" si="6"/>
        <v>0.01</v>
      </c>
      <c r="BR12" s="479">
        <f t="shared" si="6"/>
        <v>4.9299999999999995E-3</v>
      </c>
      <c r="BS12" s="479">
        <f t="shared" si="6"/>
        <v>2.5000000000000001E-3</v>
      </c>
      <c r="BT12" s="479">
        <f t="shared" si="6"/>
        <v>5.67E-2</v>
      </c>
      <c r="BU12" s="479">
        <f t="shared" si="6"/>
        <v>4.4999999999999998E-2</v>
      </c>
      <c r="BV12" s="530">
        <f t="shared" si="6"/>
        <v>2.8300000000000002E-2</v>
      </c>
      <c r="BW12" s="479">
        <f t="shared" si="6"/>
        <v>0.03</v>
      </c>
      <c r="BX12" s="479">
        <f t="shared" si="6"/>
        <v>2.9600000000000001E-2</v>
      </c>
      <c r="BY12" s="479">
        <f t="shared" si="6"/>
        <v>0.15</v>
      </c>
      <c r="BZ12" s="479">
        <f t="shared" si="6"/>
        <v>0.04</v>
      </c>
      <c r="CA12" s="479">
        <f t="shared" si="6"/>
        <v>0.32</v>
      </c>
      <c r="CB12" s="479">
        <f t="shared" si="6"/>
        <v>0.12</v>
      </c>
      <c r="CC12" s="479">
        <f t="shared" si="6"/>
        <v>5.9000000000000007E-3</v>
      </c>
      <c r="CD12" s="479">
        <f t="shared" si="6"/>
        <v>0.15</v>
      </c>
      <c r="CE12" s="479">
        <f t="shared" si="6"/>
        <v>1E-3</v>
      </c>
      <c r="CF12" s="479">
        <f t="shared" si="6"/>
        <v>0.2366</v>
      </c>
      <c r="CG12" s="479">
        <f t="shared" si="6"/>
        <v>0.03</v>
      </c>
      <c r="CH12" s="479">
        <f t="shared" si="6"/>
        <v>0.22500000000000001</v>
      </c>
      <c r="CI12" s="479">
        <f>CI13 / 1000</f>
        <v>0.35</v>
      </c>
      <c r="CJ12" s="479">
        <f t="shared" ref="CJ12:CR12" si="7">CJ13 / 1000</f>
        <v>7.4999999999999997E-2</v>
      </c>
      <c r="CK12" s="479">
        <f t="shared" si="7"/>
        <v>0.19500000000000001</v>
      </c>
      <c r="CL12" s="479">
        <f t="shared" si="7"/>
        <v>0.27500000000000002</v>
      </c>
      <c r="CM12" s="479">
        <f t="shared" si="7"/>
        <v>0.25</v>
      </c>
      <c r="CN12" s="479">
        <f t="shared" si="7"/>
        <v>0.3</v>
      </c>
      <c r="CO12" s="3353">
        <f t="shared" si="7"/>
        <v>5.0000000000000001E-4</v>
      </c>
      <c r="CP12" s="3353">
        <f t="shared" si="7"/>
        <v>5.0000000000000001E-4</v>
      </c>
      <c r="CQ12" s="3353">
        <f t="shared" si="7"/>
        <v>5.0000000000000001E-4</v>
      </c>
      <c r="CR12" s="3353">
        <f t="shared" si="7"/>
        <v>5.0000000000000001E-4</v>
      </c>
      <c r="CS12" s="475"/>
      <c r="CT12" s="54" t="s">
        <v>1789</v>
      </c>
      <c r="CU12" s="327"/>
      <c r="CV12" s="3783"/>
      <c r="CW12" s="3784"/>
      <c r="CY12" s="216">
        <v>1</v>
      </c>
    </row>
    <row r="13" spans="1:105" s="641" customFormat="1" ht="18" customHeight="1" thickBot="1">
      <c r="A13" s="672"/>
      <c r="B13" s="597" t="s">
        <v>2013</v>
      </c>
      <c r="C13" s="597" t="s">
        <v>2014</v>
      </c>
      <c r="D13" s="597" t="s">
        <v>2015</v>
      </c>
      <c r="E13" s="597" t="s">
        <v>2016</v>
      </c>
      <c r="F13" s="597" t="s">
        <v>2017</v>
      </c>
      <c r="G13" s="597" t="s">
        <v>2018</v>
      </c>
      <c r="H13" s="172"/>
      <c r="I13" s="173"/>
      <c r="J13" s="747" t="s">
        <v>825</v>
      </c>
      <c r="K13" s="173"/>
      <c r="L13" s="173"/>
      <c r="M13" s="173"/>
      <c r="N13" s="173"/>
      <c r="O13" s="173"/>
      <c r="P13" s="173"/>
      <c r="Q13" s="173"/>
      <c r="R13" s="174"/>
      <c r="S13" s="674" t="s">
        <v>28</v>
      </c>
      <c r="T13" s="708"/>
      <c r="U13" s="708"/>
      <c r="V13" s="175"/>
      <c r="W13" s="175"/>
      <c r="X13" s="175"/>
      <c r="Y13" s="175"/>
      <c r="Z13" s="175"/>
      <c r="AA13" s="678"/>
      <c r="AB13" s="678"/>
      <c r="AC13" s="678"/>
      <c r="AD13" s="678"/>
      <c r="AE13" s="678"/>
      <c r="AF13" s="678"/>
      <c r="AG13" s="678"/>
      <c r="AH13" s="657"/>
      <c r="AI13" s="709" t="s">
        <v>2019</v>
      </c>
      <c r="AJ13" s="657"/>
      <c r="AK13" s="143"/>
      <c r="AL13" s="663"/>
      <c r="AM13" s="663"/>
      <c r="AN13" s="598"/>
      <c r="AO13" s="3793" t="s">
        <v>1922</v>
      </c>
      <c r="AP13" s="3794"/>
      <c r="AQ13" s="3794"/>
      <c r="AR13" s="3794"/>
      <c r="AS13" s="3794"/>
      <c r="AT13" s="3795"/>
      <c r="AV13" s="3766"/>
      <c r="AW13" s="13"/>
      <c r="AX13" s="477" t="s">
        <v>1887</v>
      </c>
      <c r="AY13" s="497" t="s">
        <v>740</v>
      </c>
      <c r="AZ13" s="483"/>
      <c r="BA13" s="483"/>
      <c r="BB13" s="483"/>
      <c r="BC13" s="483"/>
      <c r="BD13" s="483"/>
      <c r="BE13" s="483"/>
      <c r="BF13" s="483"/>
      <c r="BG13" s="483"/>
      <c r="BH13" s="483"/>
      <c r="BI13" s="483"/>
      <c r="BJ13" s="484"/>
      <c r="BK13" s="483"/>
      <c r="BL13" s="483"/>
      <c r="BM13" s="483"/>
      <c r="BN13" s="472">
        <v>5</v>
      </c>
      <c r="BO13" s="472">
        <v>350</v>
      </c>
      <c r="BP13" s="481">
        <v>4.93</v>
      </c>
      <c r="BQ13" s="472">
        <v>10</v>
      </c>
      <c r="BR13" s="481">
        <v>4.93</v>
      </c>
      <c r="BS13" s="481">
        <v>2.5</v>
      </c>
      <c r="BT13" s="480">
        <v>56.7</v>
      </c>
      <c r="BU13" s="472">
        <v>45</v>
      </c>
      <c r="BV13" s="531">
        <v>28.3</v>
      </c>
      <c r="BW13" s="472">
        <v>30</v>
      </c>
      <c r="BX13" s="480">
        <v>29.6</v>
      </c>
      <c r="BY13" s="472">
        <v>150</v>
      </c>
      <c r="BZ13" s="472">
        <v>40</v>
      </c>
      <c r="CA13" s="472">
        <v>320</v>
      </c>
      <c r="CB13" s="472">
        <v>120</v>
      </c>
      <c r="CC13" s="481">
        <v>5.9</v>
      </c>
      <c r="CD13" s="472">
        <v>150</v>
      </c>
      <c r="CE13" s="472">
        <v>1</v>
      </c>
      <c r="CF13" s="480">
        <v>236.6</v>
      </c>
      <c r="CG13" s="472">
        <v>30</v>
      </c>
      <c r="CH13" s="472">
        <v>225</v>
      </c>
      <c r="CI13" s="472">
        <v>350</v>
      </c>
      <c r="CJ13" s="472">
        <v>75</v>
      </c>
      <c r="CK13" s="472">
        <v>195</v>
      </c>
      <c r="CL13" s="472">
        <v>275</v>
      </c>
      <c r="CM13" s="472">
        <v>250</v>
      </c>
      <c r="CN13" s="472">
        <v>300</v>
      </c>
      <c r="CO13" s="480">
        <v>0.5</v>
      </c>
      <c r="CP13" s="480">
        <v>0.5</v>
      </c>
      <c r="CQ13" s="480">
        <v>0.5</v>
      </c>
      <c r="CR13" s="480">
        <v>0.5</v>
      </c>
      <c r="CS13" s="497" t="s">
        <v>740</v>
      </c>
      <c r="CT13" s="175" t="s">
        <v>1889</v>
      </c>
      <c r="CU13" s="327"/>
      <c r="CV13" s="3785"/>
      <c r="CW13" s="3786"/>
      <c r="CY13" s="216">
        <v>1</v>
      </c>
    </row>
    <row r="14" spans="1:105" s="641" customFormat="1" ht="26.25" customHeight="1" thickTop="1">
      <c r="A14" s="672"/>
      <c r="B14" s="599" t="s">
        <v>2013</v>
      </c>
      <c r="C14" s="599" t="s">
        <v>2014</v>
      </c>
      <c r="D14" s="599" t="s">
        <v>2015</v>
      </c>
      <c r="E14" s="600" t="s">
        <v>2016</v>
      </c>
      <c r="F14" s="600" t="s">
        <v>2017</v>
      </c>
      <c r="G14" s="600" t="s">
        <v>2018</v>
      </c>
      <c r="H14" s="601"/>
      <c r="I14" s="106"/>
      <c r="J14" s="106"/>
      <c r="K14" s="106"/>
      <c r="L14" s="106"/>
      <c r="M14" s="106"/>
      <c r="N14" s="106"/>
      <c r="O14" s="106"/>
      <c r="P14" s="106"/>
      <c r="Q14" s="106"/>
      <c r="R14" s="745" t="s">
        <v>1413</v>
      </c>
      <c r="S14" s="674" t="s">
        <v>28</v>
      </c>
      <c r="T14" s="4013" t="s">
        <v>2054</v>
      </c>
      <c r="U14" s="4014"/>
      <c r="V14" s="4017" t="s">
        <v>2055</v>
      </c>
      <c r="W14" s="4019" t="s">
        <v>2070</v>
      </c>
      <c r="X14" s="4020"/>
      <c r="Y14" s="4020"/>
      <c r="Z14" s="4020"/>
      <c r="AA14" s="4020" t="s">
        <v>1297</v>
      </c>
      <c r="AB14" s="3986"/>
      <c r="AC14" s="3986"/>
      <c r="AD14" s="3988" t="s">
        <v>2065</v>
      </c>
      <c r="AE14" s="3990" t="s">
        <v>2022</v>
      </c>
      <c r="AF14" s="3992" t="s">
        <v>2023</v>
      </c>
      <c r="AG14" s="3984" t="s">
        <v>122</v>
      </c>
      <c r="AH14" s="657"/>
      <c r="AI14" s="602" t="s">
        <v>2020</v>
      </c>
      <c r="AJ14" s="657"/>
      <c r="AK14" s="143"/>
      <c r="AL14" s="663"/>
      <c r="AM14" s="663"/>
      <c r="AN14" s="598"/>
      <c r="AO14" s="3793"/>
      <c r="AP14" s="3794"/>
      <c r="AQ14" s="3794"/>
      <c r="AR14" s="3794"/>
      <c r="AS14" s="3794"/>
      <c r="AT14" s="3795"/>
      <c r="AV14" s="3766"/>
      <c r="AW14" s="13"/>
      <c r="AX14" s="13"/>
      <c r="AY14" s="477"/>
      <c r="AZ14" s="471"/>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c r="CA14" s="327"/>
      <c r="CB14" s="327"/>
      <c r="CC14" s="327"/>
      <c r="CD14" s="327"/>
      <c r="CE14" s="327"/>
      <c r="CF14" s="327"/>
      <c r="CG14" s="327"/>
      <c r="CH14" s="469" t="s">
        <v>1783</v>
      </c>
      <c r="CI14" s="473">
        <v>200</v>
      </c>
      <c r="CJ14" s="473">
        <v>30</v>
      </c>
      <c r="CK14" s="473">
        <v>150</v>
      </c>
      <c r="CL14" s="473">
        <v>200</v>
      </c>
      <c r="CM14" s="473">
        <v>200</v>
      </c>
      <c r="CN14" s="473">
        <v>200</v>
      </c>
      <c r="CO14" s="327"/>
      <c r="CP14" s="327"/>
      <c r="CQ14" s="327"/>
      <c r="CR14" s="327"/>
      <c r="CS14" s="477"/>
      <c r="CT14" s="327"/>
      <c r="CU14" s="327"/>
      <c r="CV14" s="317"/>
      <c r="CW14" s="317"/>
      <c r="CY14" s="216">
        <v>1</v>
      </c>
    </row>
    <row r="15" spans="1:105" s="641" customFormat="1" ht="18" customHeight="1" thickBot="1">
      <c r="A15" s="603" t="str">
        <f t="shared" ref="A15:A22" si="8">IF(OR(H15="A",T8="A"),"A",IF(AND(H15="►",T8="►"),"►",IF(AND(ISBLANK(H15),ISBLANK(T8)),"►","►")))</f>
        <v>►</v>
      </c>
      <c r="B15" s="604" t="str">
        <f>IF(A15="►","►",IF(A15="A",IF(AND(ISTEXT(I15),ISTEXT(I15)),I15,IF(ISTEXT(I15),I15,IF(ISBLANK(I15),I15,I15)))))</f>
        <v>►</v>
      </c>
      <c r="C15" s="604" t="str">
        <f t="shared" ref="C15:C78" si="9">IF(B15="►","►",IFERROR(LEFT(B15,SEARCH(".",B15)-1),0))</f>
        <v>►</v>
      </c>
      <c r="D15" s="604" t="str">
        <f t="shared" ref="D15:D78" si="10">IF(B15="►","►",IFERROR(MID(B15,SEARCH(".",B15)+1,SEARCH(".",B15,SEARCH(".",B15)+1)-SEARCH(".",B15)-1),0))</f>
        <v>►</v>
      </c>
      <c r="E15" s="604" t="str">
        <f t="shared" ref="E15:E78" si="11">IF(B15="►","►",IFERROR(MID(B15,SEARCH(".",B15,SEARCH(".",B15)+1)+1,SEARCH(".",B15,SEARCH(".",B15,SEARCH(".",B15)+1)+1)-SEARCH(".",B15,SEARCH(".",B15)+1)-1),0))</f>
        <v>►</v>
      </c>
      <c r="F15" s="604" t="str">
        <f t="shared" ref="F15:F78" si="12">IF(B15="►","►",IFERROR(MID(I15,SEARCH(".",B15,SEARCH(".",B15,SEARCH(".",B15)+1)+1)+1,SEARCH(".",B15,SEARCH(".",B15,SEARCH(".",B15,SEARCH(".",B15)+1)+1)+1)-SEARCH(".",B15,SEARCH(".",B15,SEARCH(".",B15)+1)+1)-1),0))</f>
        <v>►</v>
      </c>
      <c r="G15" s="604" t="str">
        <f>IF(ISBLANK(B15),"►",IFERROR(RIGHT(B15,LEN(B15)-FIND("Couleur",B15)+1),""))</f>
        <v/>
      </c>
      <c r="H15" s="742"/>
      <c r="I15" s="605"/>
      <c r="J15" s="605"/>
      <c r="K15" s="605"/>
      <c r="L15" s="605"/>
      <c r="M15" s="605"/>
      <c r="N15" s="605"/>
      <c r="O15" s="605"/>
      <c r="P15" s="605"/>
      <c r="Q15" s="605"/>
      <c r="R15" s="746"/>
      <c r="S15" s="674" t="s">
        <v>28</v>
      </c>
      <c r="T15" s="4015"/>
      <c r="U15" s="4016"/>
      <c r="V15" s="4018"/>
      <c r="W15" s="4021"/>
      <c r="X15" s="4022"/>
      <c r="Y15" s="4022"/>
      <c r="Z15" s="4022"/>
      <c r="AA15" s="4022"/>
      <c r="AB15" s="3987"/>
      <c r="AC15" s="3987"/>
      <c r="AD15" s="3989"/>
      <c r="AE15" s="3991"/>
      <c r="AF15" s="3993"/>
      <c r="AG15" s="3985"/>
      <c r="AH15" s="657"/>
      <c r="AI15" s="606" t="s">
        <v>2005</v>
      </c>
      <c r="AJ15" s="749" t="s">
        <v>2074</v>
      </c>
      <c r="AK15" s="657"/>
      <c r="AL15" s="657"/>
      <c r="AM15" s="657"/>
      <c r="AN15" s="598"/>
      <c r="AO15" s="3793"/>
      <c r="AP15" s="3794"/>
      <c r="AQ15" s="3794"/>
      <c r="AR15" s="3794"/>
      <c r="AS15" s="3794"/>
      <c r="AT15" s="3795"/>
      <c r="AV15" s="3766"/>
      <c r="AW15" s="13"/>
      <c r="AX15" s="13"/>
      <c r="AY15" s="327"/>
      <c r="AZ15" s="498" t="s">
        <v>1787</v>
      </c>
      <c r="BA15" s="327"/>
      <c r="BB15" s="327"/>
      <c r="BC15" s="327"/>
      <c r="BD15" s="327"/>
      <c r="BE15" s="327"/>
      <c r="BF15" s="327"/>
      <c r="BG15" s="327"/>
      <c r="BH15" s="532" t="s">
        <v>5650</v>
      </c>
      <c r="BI15" s="327"/>
      <c r="BJ15" s="327"/>
      <c r="BK15" s="327"/>
      <c r="BL15" s="327"/>
      <c r="BM15" s="327"/>
      <c r="BN15" s="327"/>
      <c r="BO15" s="340"/>
      <c r="BP15" s="327"/>
      <c r="BQ15" s="327"/>
      <c r="BR15" s="327"/>
      <c r="BS15" s="105"/>
      <c r="BT15" s="428"/>
      <c r="BU15" s="428"/>
      <c r="BV15" s="428"/>
      <c r="BW15" s="428"/>
      <c r="BX15" s="428"/>
      <c r="BY15" s="428"/>
      <c r="BZ15" s="428"/>
      <c r="CA15" s="428"/>
      <c r="CB15" s="407"/>
      <c r="CC15" s="3321" t="s">
        <v>1787</v>
      </c>
      <c r="CD15" s="407"/>
      <c r="CE15" s="407"/>
      <c r="CF15" s="327"/>
      <c r="CG15" s="327"/>
      <c r="CH15" s="470" t="s">
        <v>1784</v>
      </c>
      <c r="CI15" s="474">
        <v>500</v>
      </c>
      <c r="CJ15" s="474">
        <v>120</v>
      </c>
      <c r="CK15" s="474">
        <v>240</v>
      </c>
      <c r="CL15" s="474">
        <v>350</v>
      </c>
      <c r="CM15" s="474">
        <v>300</v>
      </c>
      <c r="CN15" s="474">
        <v>400</v>
      </c>
      <c r="CO15" s="327"/>
      <c r="CP15" s="327"/>
      <c r="CQ15" s="327"/>
      <c r="CR15" s="327"/>
      <c r="CS15" s="327"/>
      <c r="CT15" s="327"/>
      <c r="CU15" s="327"/>
      <c r="CV15" s="327"/>
      <c r="CW15" s="488" t="s">
        <v>1787</v>
      </c>
      <c r="CY15" s="216">
        <v>1</v>
      </c>
    </row>
    <row r="16" spans="1:105" s="641" customFormat="1" ht="24" customHeight="1">
      <c r="A16" s="603" t="str">
        <f t="shared" si="8"/>
        <v>A</v>
      </c>
      <c r="B16" s="604" t="str">
        <f>IF(A16="►","►",IF(A16="A",IF(AND(ISTEXT(I16),ISTEXT(I16)),I16,IF(ISTEXT(I16),I16,IF(ISBLANK(I16),I16,I16)))))</f>
        <v>C.Caipirinha.Avec alcool.All day (ou fancy).Verre Old fashioned(s)</v>
      </c>
      <c r="C16" s="604" t="str">
        <f t="shared" si="9"/>
        <v>C</v>
      </c>
      <c r="D16" s="604" t="str">
        <f t="shared" si="10"/>
        <v>Caipirinha</v>
      </c>
      <c r="E16" s="604" t="str">
        <f t="shared" si="11"/>
        <v>Avec alcool</v>
      </c>
      <c r="F16" s="604" t="str">
        <f t="shared" si="12"/>
        <v>All day (ou fancy)</v>
      </c>
      <c r="G16" s="604" t="str">
        <f>IF(ISBLANK(B16),"►",IFERROR(RIGHT(B16,LEN(B16)-FIND("Couleur",B16)+1),""))</f>
        <v/>
      </c>
      <c r="H16" s="176" t="s">
        <v>43</v>
      </c>
      <c r="I16" s="2829" t="str">
        <f>I23</f>
        <v>C.Caipirinha.Avec alcool.All day (ou fancy).Verre Old fashioned(s)</v>
      </c>
      <c r="J16" s="2829">
        <f>J23</f>
        <v>1</v>
      </c>
      <c r="K16" s="2829" t="str">
        <f>K23</f>
        <v>Old Fashioned(s)</v>
      </c>
      <c r="L16" s="2830"/>
      <c r="M16" s="3815" t="s">
        <v>1046</v>
      </c>
      <c r="N16" s="3815"/>
      <c r="O16" s="3827" t="s">
        <v>831</v>
      </c>
      <c r="P16" s="3827"/>
      <c r="Q16" s="3827"/>
      <c r="R16" s="3828"/>
      <c r="S16" s="674" t="s">
        <v>28</v>
      </c>
      <c r="T16" s="638"/>
      <c r="U16" s="251"/>
      <c r="V16" s="614"/>
      <c r="W16" s="644">
        <f t="shared" ref="W16:W79" si="13">IFERROR(IF(V16&gt;0,(AG16*AF16)*Q16,0),0)</f>
        <v>0</v>
      </c>
      <c r="X16" s="643" t="str">
        <f t="shared" ref="X16:X79" si="14">IF(W16=0, "", IF(OR(N16="Kg", N16="g"), "Kg", "L"))</f>
        <v/>
      </c>
      <c r="Y16" s="615">
        <f t="shared" ref="Y16:Y26" si="15">IF(W16=0,0,IF(OR(N16="Kg",N16="g",N16="demi(s)",N16="quart(s)"),IF(ROUND(W16,3)&gt;=1,ROUND(W16,3)&amp;" Kg",ROUND(W16*1000,0)&amp;" g"),IF(N16="demi(s)",ROUND(W16*0.5,1)&amp;" demi(s)",IF(N16="quart(s)",ROUND(W16*0.25,1)&amp;" quart(s)",IF(ROUND(W16*100,1)&gt;=1,ROUND(W16*100,1)&amp;" cl",ROUND(W16*100,1)&amp;" cl")))))</f>
        <v>0</v>
      </c>
      <c r="Z16" s="615">
        <f t="shared" ref="Z16:Z26" si="16">IF(W16=0,0,IF(OR(N16="Kg",N16="g",N16="demi(s)",N16="quart(s)"),IF(ROUND(W16,3)&gt;=1,ROUND(W16,3)&amp;" Kg",ROUND(W16*1000,0)&amp;" g"),IF(N16="demi(s)",ROUND(W16*0.5,1)&amp;" demi(s)",IF(N16="quart(s)",ROUND(W16*0.25,1)&amp;" quart(s)",IF(ROUND(W16*100,1)&gt;=1,ROUND(W16*1000,1)&amp;" ml",ROUND(W16*1000,1)&amp;" ml")))))</f>
        <v>0</v>
      </c>
      <c r="AA16" s="190" t="str">
        <f t="shared" ref="AA16:AA25" si="17">IF(V16&gt;0,R16,"")</f>
        <v/>
      </c>
      <c r="AB16" s="684">
        <f t="shared" ref="AB16:AB24" si="18">IF(ISBLANK(V16), 0, IF(AND(W16=0, ISTEXT(N16)), M16*AF16 &amp; " " &amp; N16, 0))</f>
        <v>0</v>
      </c>
      <c r="AC16" s="684">
        <f t="shared" ref="AC16:AC72" si="19">IF(ISBLANK(V16), 0, IF(AND(W16=0, ISTEXT(O16)), M16*AF16 &amp; " " &amp; O16, 0))</f>
        <v>0</v>
      </c>
      <c r="AD16" s="616"/>
      <c r="AE16" s="617">
        <f t="shared" ref="AE16:AE25" si="20">IF(W16=0, IF(M16&gt;0, AF16*AD16, IF(ISBLANK(AD16), 0, 0)), W16*AD16)</f>
        <v>0</v>
      </c>
      <c r="AF16" s="612">
        <f t="shared" ref="AF16:AF79" si="21">IFERROR(IF(ISNUMBER(V16)*ISNUMBER(T16),V16/T16,0),0)</f>
        <v>0</v>
      </c>
      <c r="AG16" s="613">
        <f>IF(ISBLANK(N16), 0, (IF(AND(V16&lt;&gt;"", ISNUMBER(T16)), INDEX(AZ12:CR12, MATCH(N16, AZ11:CR11, 0)) * M16, 0)) + IFERROR(INDEX(AZ17:CR17, MATCH(N16, AZ16:CR16, 0)) * M16, 0))</f>
        <v>0</v>
      </c>
      <c r="AI16" s="176" t="s">
        <v>43</v>
      </c>
      <c r="AJ16" s="177" t="s">
        <v>2021</v>
      </c>
      <c r="AK16" s="657"/>
      <c r="AL16" s="657"/>
      <c r="AM16" s="657"/>
      <c r="AN16" s="598"/>
      <c r="AO16" s="3793"/>
      <c r="AP16" s="3794"/>
      <c r="AQ16" s="3794"/>
      <c r="AR16" s="3794"/>
      <c r="AS16" s="3794"/>
      <c r="AT16" s="3795"/>
      <c r="AV16" s="3766"/>
      <c r="AW16" s="13"/>
      <c r="AX16" s="478" t="s">
        <v>1888</v>
      </c>
      <c r="AY16" s="497" t="s">
        <v>43</v>
      </c>
      <c r="AZ16" s="3160" t="s">
        <v>5769</v>
      </c>
      <c r="BA16" s="3160" t="s">
        <v>729</v>
      </c>
      <c r="BB16" s="3160" t="s">
        <v>5770</v>
      </c>
      <c r="BC16" s="3160" t="s">
        <v>5771</v>
      </c>
      <c r="BD16" s="3160" t="s">
        <v>5772</v>
      </c>
      <c r="BE16" s="3160" t="s">
        <v>5773</v>
      </c>
      <c r="BF16" s="3160" t="s">
        <v>5774</v>
      </c>
      <c r="BG16" s="3160" t="s">
        <v>5775</v>
      </c>
      <c r="BH16" s="3160" t="s">
        <v>5776</v>
      </c>
      <c r="BI16" s="3160" t="s">
        <v>5777</v>
      </c>
      <c r="BJ16" s="3160" t="s">
        <v>5778</v>
      </c>
      <c r="BK16" s="3160" t="s">
        <v>5779</v>
      </c>
      <c r="BL16" s="3160" t="s">
        <v>5780</v>
      </c>
      <c r="BM16" s="3160" t="s">
        <v>5781</v>
      </c>
      <c r="BN16" s="3160" t="s">
        <v>5782</v>
      </c>
      <c r="BO16" s="3160" t="s">
        <v>5783</v>
      </c>
      <c r="BP16" s="3160" t="s">
        <v>5784</v>
      </c>
      <c r="BQ16" s="3160" t="s">
        <v>5785</v>
      </c>
      <c r="BR16" s="3160" t="s">
        <v>5786</v>
      </c>
      <c r="BS16" s="3160" t="s">
        <v>5787</v>
      </c>
      <c r="BT16" s="3160" t="s">
        <v>5788</v>
      </c>
      <c r="BU16" s="3160" t="s">
        <v>5789</v>
      </c>
      <c r="BV16" s="3160" t="s">
        <v>1776</v>
      </c>
      <c r="BW16" s="3160" t="s">
        <v>5790</v>
      </c>
      <c r="BX16" s="3160" t="s">
        <v>5791</v>
      </c>
      <c r="BY16" s="3160" t="s">
        <v>5792</v>
      </c>
      <c r="BZ16" s="3160" t="s">
        <v>5793</v>
      </c>
      <c r="CA16" s="3160" t="s">
        <v>5794</v>
      </c>
      <c r="CB16" s="3160" t="s">
        <v>5795</v>
      </c>
      <c r="CC16" s="3160" t="s">
        <v>5702</v>
      </c>
      <c r="CD16" s="3160" t="s">
        <v>5796</v>
      </c>
      <c r="CE16" s="3160" t="s">
        <v>5797</v>
      </c>
      <c r="CF16" s="3160" t="s">
        <v>5798</v>
      </c>
      <c r="CG16" s="3160" t="s">
        <v>5799</v>
      </c>
      <c r="CH16" s="3160" t="s">
        <v>5706</v>
      </c>
      <c r="CI16" s="3160" t="s">
        <v>5767</v>
      </c>
      <c r="CJ16" s="3160" t="s">
        <v>5800</v>
      </c>
      <c r="CK16" s="3160" t="s">
        <v>5801</v>
      </c>
      <c r="CL16" s="3160" t="s">
        <v>5802</v>
      </c>
      <c r="CM16" s="3160" t="s">
        <v>5803</v>
      </c>
      <c r="CN16" s="3160" t="s">
        <v>5804</v>
      </c>
      <c r="CO16" s="3160" t="s">
        <v>5703</v>
      </c>
      <c r="CP16" s="3160" t="s">
        <v>5805</v>
      </c>
      <c r="CQ16" s="3166" t="s">
        <v>744</v>
      </c>
      <c r="CR16" s="3166" t="s">
        <v>744</v>
      </c>
      <c r="CS16" s="497" t="s">
        <v>43</v>
      </c>
      <c r="CT16" s="491" t="s">
        <v>1788</v>
      </c>
      <c r="CU16" s="327"/>
      <c r="CV16" s="3781" t="s">
        <v>1296</v>
      </c>
      <c r="CW16" s="3782"/>
      <c r="CY16" s="216">
        <v>1</v>
      </c>
    </row>
    <row r="17" spans="1:103" s="641" customFormat="1" ht="24" customHeight="1">
      <c r="A17" s="603" t="str">
        <f t="shared" si="8"/>
        <v>A</v>
      </c>
      <c r="B17" s="604" t="str">
        <f t="shared" ref="B17:B80" si="22">IF(A17="►","►",IF(A17="A",IF(AND(ISTEXT(I17),ISTEXT(I17)),I17,IF(ISTEXT(I17),I17,IF(ISBLANK(I17),I17,I17)))))</f>
        <v>C.Caipirinha.Avec alcool.All day (ou fancy).Verre Old fashioned(s)</v>
      </c>
      <c r="C17" s="604" t="str">
        <f t="shared" si="9"/>
        <v>C</v>
      </c>
      <c r="D17" s="604" t="str">
        <f t="shared" si="10"/>
        <v>Caipirinha</v>
      </c>
      <c r="E17" s="604" t="str">
        <f t="shared" si="11"/>
        <v>Avec alcool</v>
      </c>
      <c r="F17" s="604" t="str">
        <f t="shared" si="12"/>
        <v>All day (ou fancy)</v>
      </c>
      <c r="G17" s="604" t="str">
        <f t="shared" ref="G17:G80" si="23">IF(ISBLANK(B17),"►",IFERROR(RIGHT(B17,LEN(B17)-FIND("Couleur",B17)+1),""))</f>
        <v/>
      </c>
      <c r="H17" s="178" t="s">
        <v>43</v>
      </c>
      <c r="I17" s="2838" t="str">
        <f>I23</f>
        <v>C.Caipirinha.Avec alcool.All day (ou fancy).Verre Old fashioned(s)</v>
      </c>
      <c r="J17" s="2838">
        <f>J23</f>
        <v>1</v>
      </c>
      <c r="K17" s="2838" t="str">
        <f>K23</f>
        <v>Old Fashioned(s)</v>
      </c>
      <c r="L17" s="2839"/>
      <c r="M17" s="3691" t="s">
        <v>1044</v>
      </c>
      <c r="N17" s="3691"/>
      <c r="O17" s="3829"/>
      <c r="P17" s="3829"/>
      <c r="Q17" s="3829"/>
      <c r="R17" s="3830"/>
      <c r="S17" s="674" t="s">
        <v>28</v>
      </c>
      <c r="T17" s="638"/>
      <c r="U17" s="251"/>
      <c r="V17" s="614"/>
      <c r="W17" s="645">
        <f t="shared" si="13"/>
        <v>0</v>
      </c>
      <c r="X17" s="618" t="str">
        <f t="shared" si="14"/>
        <v/>
      </c>
      <c r="Y17" s="619">
        <f t="shared" si="15"/>
        <v>0</v>
      </c>
      <c r="Z17" s="619">
        <f t="shared" si="16"/>
        <v>0</v>
      </c>
      <c r="AA17" s="685" t="str">
        <f t="shared" si="17"/>
        <v/>
      </c>
      <c r="AB17" s="685">
        <f t="shared" si="18"/>
        <v>0</v>
      </c>
      <c r="AC17" s="685">
        <f t="shared" si="19"/>
        <v>0</v>
      </c>
      <c r="AD17" s="616"/>
      <c r="AE17" s="620">
        <f t="shared" si="20"/>
        <v>0</v>
      </c>
      <c r="AF17" s="612">
        <f t="shared" si="21"/>
        <v>0</v>
      </c>
      <c r="AG17" s="613">
        <f>IF(ISBLANK(N17), 0, (IF(AND(V17&lt;&gt;"", ISNUMBER(T17)), INDEX(AZ12:CR12, MATCH(N17, AZ11:CR11, 0)) * M17, 0)) + IFERROR(INDEX(AZ17:CR17, MATCH(N17, AZ16:CR16, 0)) * M17, 0))</f>
        <v>0</v>
      </c>
      <c r="AI17" s="603" t="str">
        <f t="shared" ref="AI17:AI80" si="24">A17</f>
        <v>A</v>
      </c>
      <c r="AJ17" s="710"/>
      <c r="AK17" s="607"/>
      <c r="AL17" s="607"/>
      <c r="AM17" s="607"/>
      <c r="AN17" s="608"/>
      <c r="AO17" s="3796" t="s">
        <v>1787</v>
      </c>
      <c r="AP17" s="3797"/>
      <c r="AQ17" s="3797"/>
      <c r="AR17" s="3797"/>
      <c r="AS17" s="3797"/>
      <c r="AT17" s="3798"/>
      <c r="AV17" s="3766"/>
      <c r="AW17" s="13"/>
      <c r="AX17" s="475"/>
      <c r="AY17" s="475" t="s">
        <v>1786</v>
      </c>
      <c r="AZ17" s="479">
        <f t="shared" ref="AZ17:CR17" si="25">AZ18 / 1000</f>
        <v>0.12</v>
      </c>
      <c r="BA17" s="479">
        <f t="shared" si="25"/>
        <v>0.22500000000000001</v>
      </c>
      <c r="BB17" s="479">
        <f t="shared" si="25"/>
        <v>0.185</v>
      </c>
      <c r="BC17" s="479">
        <f t="shared" si="25"/>
        <v>0.09</v>
      </c>
      <c r="BD17" s="479">
        <f t="shared" si="25"/>
        <v>0.04</v>
      </c>
      <c r="BE17" s="479">
        <f t="shared" si="25"/>
        <v>0.15</v>
      </c>
      <c r="BF17" s="479">
        <f t="shared" si="25"/>
        <v>0.22500000000000001</v>
      </c>
      <c r="BG17" s="479">
        <f t="shared" si="25"/>
        <v>0.12</v>
      </c>
      <c r="BH17" s="479">
        <f t="shared" si="25"/>
        <v>0.19500000000000001</v>
      </c>
      <c r="BI17" s="479">
        <f t="shared" si="25"/>
        <v>9.7500000000000003E-2</v>
      </c>
      <c r="BJ17" s="479">
        <f t="shared" si="25"/>
        <v>0.12</v>
      </c>
      <c r="BK17" s="479">
        <f t="shared" si="25"/>
        <v>0.24</v>
      </c>
      <c r="BL17" s="479">
        <f t="shared" si="25"/>
        <v>0.22500000000000001</v>
      </c>
      <c r="BM17" s="479">
        <f t="shared" si="25"/>
        <v>0.35</v>
      </c>
      <c r="BN17" s="479">
        <f t="shared" si="25"/>
        <v>0.06</v>
      </c>
      <c r="BO17" s="479">
        <f t="shared" si="25"/>
        <v>0.19500000000000001</v>
      </c>
      <c r="BP17" s="479">
        <f t="shared" si="25"/>
        <v>0.18</v>
      </c>
      <c r="BQ17" s="479">
        <f t="shared" si="25"/>
        <v>0.09</v>
      </c>
      <c r="BR17" s="479">
        <f t="shared" si="25"/>
        <v>0.25</v>
      </c>
      <c r="BS17" s="479">
        <f t="shared" si="25"/>
        <v>0.24</v>
      </c>
      <c r="BT17" s="479">
        <f t="shared" si="25"/>
        <v>4.4999999999999998E-2</v>
      </c>
      <c r="BU17" s="479">
        <f t="shared" si="25"/>
        <v>0.105</v>
      </c>
      <c r="BV17" s="479">
        <f t="shared" si="25"/>
        <v>0.25</v>
      </c>
      <c r="BW17" s="479">
        <f t="shared" si="25"/>
        <v>0.56799999999999995</v>
      </c>
      <c r="BX17" s="479">
        <f t="shared" si="25"/>
        <v>0.47299999999999998</v>
      </c>
      <c r="BY17" s="479">
        <f t="shared" si="25"/>
        <v>0.22500000000000001</v>
      </c>
      <c r="BZ17" s="479">
        <f t="shared" si="25"/>
        <v>4.4999999999999998E-2</v>
      </c>
      <c r="CA17" s="479">
        <f t="shared" si="25"/>
        <v>0.27500000000000002</v>
      </c>
      <c r="CB17" s="479">
        <f t="shared" si="25"/>
        <v>0.24</v>
      </c>
      <c r="CC17" s="479">
        <f t="shared" si="25"/>
        <v>0.12</v>
      </c>
      <c r="CD17" s="479">
        <f t="shared" si="25"/>
        <v>0.04</v>
      </c>
      <c r="CE17" s="479">
        <f t="shared" si="25"/>
        <v>9.7500000000000003E-2</v>
      </c>
      <c r="CF17" s="479">
        <f t="shared" si="25"/>
        <v>0.2</v>
      </c>
      <c r="CG17" s="479">
        <f t="shared" si="25"/>
        <v>0.3</v>
      </c>
      <c r="CH17" s="479">
        <f t="shared" si="25"/>
        <v>0.12</v>
      </c>
      <c r="CI17" s="479">
        <f t="shared" si="25"/>
        <v>0.12</v>
      </c>
      <c r="CJ17" s="479">
        <f t="shared" si="25"/>
        <v>0.2</v>
      </c>
      <c r="CK17" s="479">
        <f t="shared" si="25"/>
        <v>4.4999999999999998E-2</v>
      </c>
      <c r="CL17" s="479">
        <f t="shared" si="25"/>
        <v>0.3</v>
      </c>
      <c r="CM17" s="479">
        <f t="shared" si="25"/>
        <v>0.2</v>
      </c>
      <c r="CN17" s="479">
        <f t="shared" si="25"/>
        <v>0.12</v>
      </c>
      <c r="CO17" s="479">
        <f t="shared" si="25"/>
        <v>0.23658999999999999</v>
      </c>
      <c r="CP17" s="479">
        <f t="shared" si="25"/>
        <v>7.0000000000000007E-2</v>
      </c>
      <c r="CQ17" s="3353">
        <f t="shared" si="25"/>
        <v>5.0000000000000001E-4</v>
      </c>
      <c r="CR17" s="3353">
        <f t="shared" si="25"/>
        <v>5.0000000000000001E-4</v>
      </c>
      <c r="CS17" s="475"/>
      <c r="CT17" s="54" t="s">
        <v>1789</v>
      </c>
      <c r="CU17" s="327"/>
      <c r="CV17" s="3783"/>
      <c r="CW17" s="3784"/>
      <c r="CY17" s="216">
        <v>1</v>
      </c>
    </row>
    <row r="18" spans="1:103" s="641" customFormat="1" ht="24" customHeight="1">
      <c r="A18" s="603" t="str">
        <f t="shared" si="8"/>
        <v>A</v>
      </c>
      <c r="B18" s="604" t="str">
        <f t="shared" si="22"/>
        <v>C.Caipirinha.Avec alcool.All day (ou fancy).Verre Old fashioned(s)</v>
      </c>
      <c r="C18" s="604" t="str">
        <f t="shared" si="9"/>
        <v>C</v>
      </c>
      <c r="D18" s="604" t="str">
        <f t="shared" si="10"/>
        <v>Caipirinha</v>
      </c>
      <c r="E18" s="604" t="str">
        <f t="shared" si="11"/>
        <v>Avec alcool</v>
      </c>
      <c r="F18" s="604" t="str">
        <f t="shared" si="12"/>
        <v>All day (ou fancy)</v>
      </c>
      <c r="G18" s="604" t="str">
        <f t="shared" si="23"/>
        <v/>
      </c>
      <c r="H18" s="178" t="s">
        <v>43</v>
      </c>
      <c r="I18" s="2838" t="str">
        <f>I23</f>
        <v>C.Caipirinha.Avec alcool.All day (ou fancy).Verre Old fashioned(s)</v>
      </c>
      <c r="J18" s="2838">
        <f>J23</f>
        <v>1</v>
      </c>
      <c r="K18" s="2838" t="str">
        <f>K23</f>
        <v>Old Fashioned(s)</v>
      </c>
      <c r="L18" s="2839"/>
      <c r="M18" s="3813" t="s">
        <v>1409</v>
      </c>
      <c r="N18" s="3813"/>
      <c r="O18" s="321" t="s">
        <v>827</v>
      </c>
      <c r="P18" s="322" t="s">
        <v>828</v>
      </c>
      <c r="Q18" s="322"/>
      <c r="R18" s="323"/>
      <c r="S18" s="674" t="s">
        <v>28</v>
      </c>
      <c r="T18" s="638"/>
      <c r="U18" s="251"/>
      <c r="V18" s="614"/>
      <c r="W18" s="644">
        <f t="shared" si="13"/>
        <v>0</v>
      </c>
      <c r="X18" s="643" t="str">
        <f t="shared" si="14"/>
        <v/>
      </c>
      <c r="Y18" s="615">
        <f t="shared" si="15"/>
        <v>0</v>
      </c>
      <c r="Z18" s="615">
        <f t="shared" si="16"/>
        <v>0</v>
      </c>
      <c r="AA18" s="190" t="str">
        <f t="shared" si="17"/>
        <v/>
      </c>
      <c r="AB18" s="684">
        <f t="shared" si="18"/>
        <v>0</v>
      </c>
      <c r="AC18" s="684">
        <f t="shared" si="19"/>
        <v>0</v>
      </c>
      <c r="AD18" s="616"/>
      <c r="AE18" s="617">
        <f t="shared" si="20"/>
        <v>0</v>
      </c>
      <c r="AF18" s="612">
        <f t="shared" si="21"/>
        <v>0</v>
      </c>
      <c r="AG18" s="613">
        <f>IF(ISBLANK(N18), 0, (IF(AND(V18&lt;&gt;"", ISNUMBER(T18)), INDEX(AZ12:CR12, MATCH(N18, AZ11:CR11, 0)) * M18, 0)) + IFERROR(INDEX(AZ17:CR17, MATCH(N18, AZ16:CR16, 0)) * M18, 0))</f>
        <v>0</v>
      </c>
      <c r="AI18" s="603" t="str">
        <f t="shared" si="24"/>
        <v>A</v>
      </c>
      <c r="AJ18" s="610" t="s">
        <v>72</v>
      </c>
      <c r="AK18" s="611"/>
      <c r="AL18" s="611"/>
      <c r="AM18" s="607"/>
      <c r="AN18" s="608"/>
      <c r="AO18" s="3796"/>
      <c r="AP18" s="3797"/>
      <c r="AQ18" s="3797"/>
      <c r="AR18" s="3797"/>
      <c r="AS18" s="3797"/>
      <c r="AT18" s="3798"/>
      <c r="AV18" s="3766"/>
      <c r="AW18" s="13"/>
      <c r="AX18" s="477" t="s">
        <v>1887</v>
      </c>
      <c r="AY18" s="497" t="s">
        <v>740</v>
      </c>
      <c r="AZ18" s="472">
        <v>120</v>
      </c>
      <c r="BA18" s="472">
        <v>225</v>
      </c>
      <c r="BB18" s="472">
        <v>185</v>
      </c>
      <c r="BC18" s="472">
        <v>90</v>
      </c>
      <c r="BD18" s="472">
        <v>40</v>
      </c>
      <c r="BE18" s="472">
        <v>150</v>
      </c>
      <c r="BF18" s="472">
        <v>225</v>
      </c>
      <c r="BG18" s="472">
        <v>120</v>
      </c>
      <c r="BH18" s="472">
        <v>195</v>
      </c>
      <c r="BI18" s="472">
        <v>97.5</v>
      </c>
      <c r="BJ18" s="472">
        <v>120</v>
      </c>
      <c r="BK18" s="472">
        <v>240</v>
      </c>
      <c r="BL18" s="472">
        <v>225</v>
      </c>
      <c r="BM18" s="472">
        <v>350</v>
      </c>
      <c r="BN18" s="472">
        <v>60</v>
      </c>
      <c r="BO18" s="472">
        <v>195</v>
      </c>
      <c r="BP18" s="472">
        <v>180</v>
      </c>
      <c r="BQ18" s="472">
        <v>90</v>
      </c>
      <c r="BR18" s="472">
        <v>250</v>
      </c>
      <c r="BS18" s="472">
        <v>240</v>
      </c>
      <c r="BT18" s="472">
        <v>45</v>
      </c>
      <c r="BU18" s="472">
        <v>105</v>
      </c>
      <c r="BV18" s="472">
        <v>250</v>
      </c>
      <c r="BW18" s="472">
        <v>568</v>
      </c>
      <c r="BX18" s="472">
        <v>473</v>
      </c>
      <c r="BY18" s="472">
        <v>225</v>
      </c>
      <c r="BZ18" s="472">
        <v>45</v>
      </c>
      <c r="CA18" s="472">
        <v>275</v>
      </c>
      <c r="CB18" s="472">
        <v>240</v>
      </c>
      <c r="CC18" s="472">
        <v>120</v>
      </c>
      <c r="CD18" s="472">
        <v>40</v>
      </c>
      <c r="CE18" s="472">
        <v>97.5</v>
      </c>
      <c r="CF18" s="472">
        <v>200</v>
      </c>
      <c r="CG18" s="472">
        <v>300</v>
      </c>
      <c r="CH18" s="472">
        <v>120</v>
      </c>
      <c r="CI18" s="472">
        <v>120</v>
      </c>
      <c r="CJ18" s="472">
        <v>200</v>
      </c>
      <c r="CK18" s="485">
        <v>45</v>
      </c>
      <c r="CL18" s="485">
        <v>300</v>
      </c>
      <c r="CM18" s="485">
        <v>200</v>
      </c>
      <c r="CN18" s="485">
        <v>120</v>
      </c>
      <c r="CO18" s="485">
        <v>236.59</v>
      </c>
      <c r="CP18" s="485">
        <v>70</v>
      </c>
      <c r="CQ18" s="480">
        <v>0.5</v>
      </c>
      <c r="CR18" s="480">
        <v>0.5</v>
      </c>
      <c r="CS18" s="497" t="s">
        <v>740</v>
      </c>
      <c r="CT18" s="175" t="s">
        <v>1889</v>
      </c>
      <c r="CU18" s="327"/>
      <c r="CV18" s="3783"/>
      <c r="CW18" s="3784"/>
      <c r="CY18" s="216">
        <v>1</v>
      </c>
    </row>
    <row r="19" spans="1:103" s="641" customFormat="1" ht="24" customHeight="1">
      <c r="A19" s="603" t="str">
        <f t="shared" si="8"/>
        <v>A</v>
      </c>
      <c r="B19" s="604" t="str">
        <f t="shared" si="22"/>
        <v>C.Caipirinha.Avec alcool.All day (ou fancy).Verre Old fashioned(s)</v>
      </c>
      <c r="C19" s="604" t="str">
        <f t="shared" si="9"/>
        <v>C</v>
      </c>
      <c r="D19" s="604" t="str">
        <f t="shared" si="10"/>
        <v>Caipirinha</v>
      </c>
      <c r="E19" s="604" t="str">
        <f t="shared" si="11"/>
        <v>Avec alcool</v>
      </c>
      <c r="F19" s="604" t="str">
        <f t="shared" si="12"/>
        <v>All day (ou fancy)</v>
      </c>
      <c r="G19" s="604" t="str">
        <f t="shared" si="23"/>
        <v/>
      </c>
      <c r="H19" s="178" t="s">
        <v>43</v>
      </c>
      <c r="I19" s="330" t="str">
        <f>I23</f>
        <v>C.Caipirinha.Avec alcool.All day (ou fancy).Verre Old fashioned(s)</v>
      </c>
      <c r="J19" s="505">
        <f>J23</f>
        <v>1</v>
      </c>
      <c r="K19" s="316"/>
      <c r="L19" s="506" t="s">
        <v>1884</v>
      </c>
      <c r="M19" s="218" t="s">
        <v>1812</v>
      </c>
      <c r="N19" s="317"/>
      <c r="O19" s="3639" t="str">
        <f>"❽ Volume du "&amp;N20</f>
        <v>❽ Volume du Old Fashioned(s)</v>
      </c>
      <c r="P19" s="327"/>
      <c r="Q19" s="3731" t="s">
        <v>6184</v>
      </c>
      <c r="R19" s="3732"/>
      <c r="S19" s="674" t="s">
        <v>28</v>
      </c>
      <c r="T19" s="638"/>
      <c r="U19" s="251"/>
      <c r="V19" s="614"/>
      <c r="W19" s="645">
        <f t="shared" si="13"/>
        <v>0</v>
      </c>
      <c r="X19" s="618" t="str">
        <f t="shared" si="14"/>
        <v/>
      </c>
      <c r="Y19" s="619">
        <f t="shared" si="15"/>
        <v>0</v>
      </c>
      <c r="Z19" s="619">
        <f t="shared" si="16"/>
        <v>0</v>
      </c>
      <c r="AA19" s="685" t="str">
        <f t="shared" si="17"/>
        <v/>
      </c>
      <c r="AB19" s="685">
        <f t="shared" si="18"/>
        <v>0</v>
      </c>
      <c r="AC19" s="685">
        <f t="shared" si="19"/>
        <v>0</v>
      </c>
      <c r="AD19" s="616"/>
      <c r="AE19" s="620">
        <f t="shared" si="20"/>
        <v>0</v>
      </c>
      <c r="AF19" s="612">
        <f t="shared" si="21"/>
        <v>0</v>
      </c>
      <c r="AG19" s="613">
        <f>IF(ISBLANK(N19), 0, (IF(AND(V19&lt;&gt;"", ISNUMBER(T19)), INDEX(AZ12:CR12, MATCH(N19, AZ11:CR11, 0)) * M19, 0)) + IFERROR(INDEX(AZ17:CR17, MATCH(N19, AZ16:CR16, 0)) * M19, 0))</f>
        <v>0</v>
      </c>
      <c r="AI19" s="603" t="str">
        <f t="shared" si="24"/>
        <v>A</v>
      </c>
      <c r="AJ19" s="710"/>
      <c r="AK19" s="607"/>
      <c r="AL19" s="607"/>
      <c r="AM19" s="607"/>
      <c r="AN19" s="608"/>
      <c r="AO19" s="538"/>
      <c r="AP19" s="539"/>
      <c r="AQ19" s="539"/>
      <c r="AR19" s="539"/>
      <c r="AS19" s="52"/>
      <c r="AT19" s="681"/>
      <c r="AV19" s="3766"/>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492"/>
      <c r="CT19" s="327"/>
      <c r="CU19" s="327"/>
      <c r="CV19" s="3783"/>
      <c r="CW19" s="3784"/>
      <c r="CY19" s="216">
        <v>1</v>
      </c>
    </row>
    <row r="20" spans="1:103" s="641" customFormat="1" ht="24" customHeight="1">
      <c r="A20" s="603" t="str">
        <f t="shared" si="8"/>
        <v>A</v>
      </c>
      <c r="B20" s="604" t="str">
        <f t="shared" si="22"/>
        <v>C.Caipirinha.Avec alcool.All day (ou fancy).Verre Old fashioned(s)</v>
      </c>
      <c r="C20" s="604" t="str">
        <f t="shared" si="9"/>
        <v>C</v>
      </c>
      <c r="D20" s="604" t="str">
        <f t="shared" si="10"/>
        <v>Caipirinha</v>
      </c>
      <c r="E20" s="604" t="str">
        <f t="shared" si="11"/>
        <v>Avec alcool</v>
      </c>
      <c r="F20" s="604" t="str">
        <f t="shared" si="12"/>
        <v>All day (ou fancy)</v>
      </c>
      <c r="G20" s="604" t="str">
        <f t="shared" si="23"/>
        <v/>
      </c>
      <c r="H20" s="178" t="s">
        <v>43</v>
      </c>
      <c r="I20" s="330" t="str">
        <f>I23</f>
        <v>C.Caipirinha.Avec alcool.All day (ou fancy).Verre Old fashioned(s)</v>
      </c>
      <c r="J20" s="505">
        <f>J23</f>
        <v>1</v>
      </c>
      <c r="K20" s="316"/>
      <c r="L20" s="507" t="s">
        <v>1885</v>
      </c>
      <c r="M20" s="286">
        <v>1</v>
      </c>
      <c r="N20" s="3160" t="s">
        <v>5789</v>
      </c>
      <c r="O20" s="287">
        <v>150</v>
      </c>
      <c r="P20" s="2834" t="s">
        <v>79</v>
      </c>
      <c r="Q20" s="3731"/>
      <c r="R20" s="3732"/>
      <c r="S20" s="674" t="s">
        <v>28</v>
      </c>
      <c r="T20" s="638"/>
      <c r="U20" s="251"/>
      <c r="V20" s="614"/>
      <c r="W20" s="644">
        <f t="shared" si="13"/>
        <v>0</v>
      </c>
      <c r="X20" s="643" t="str">
        <f t="shared" si="14"/>
        <v/>
      </c>
      <c r="Y20" s="615">
        <f t="shared" si="15"/>
        <v>0</v>
      </c>
      <c r="Z20" s="615">
        <f t="shared" si="16"/>
        <v>0</v>
      </c>
      <c r="AA20" s="190" t="str">
        <f t="shared" si="17"/>
        <v/>
      </c>
      <c r="AB20" s="684">
        <f t="shared" si="18"/>
        <v>0</v>
      </c>
      <c r="AC20" s="684">
        <f t="shared" si="19"/>
        <v>0</v>
      </c>
      <c r="AD20" s="616"/>
      <c r="AE20" s="617">
        <f t="shared" si="20"/>
        <v>0</v>
      </c>
      <c r="AF20" s="612">
        <f t="shared" si="21"/>
        <v>0</v>
      </c>
      <c r="AG20" s="613">
        <f>IF(ISBLANK(N20), 0, (IF(AND(V20&lt;&gt;"", ISNUMBER(T20)), INDEX(AZ12:CR12, MATCH(N20, AZ11:CR11, 0)) * M20, 0)) + IFERROR(INDEX(AZ17:CR17, MATCH(N20, AZ16:CR16, 0)) * M20, 0))</f>
        <v>0.105</v>
      </c>
      <c r="AI20" s="603" t="str">
        <f t="shared" si="24"/>
        <v>A</v>
      </c>
      <c r="AJ20" s="610" t="s">
        <v>82</v>
      </c>
      <c r="AK20" s="682"/>
      <c r="AL20" s="611"/>
      <c r="AM20" s="607"/>
      <c r="AN20" s="608"/>
      <c r="AO20" s="540" t="s">
        <v>68</v>
      </c>
      <c r="AP20" s="115" t="s">
        <v>748</v>
      </c>
      <c r="AQ20" s="3160" t="s">
        <v>5796</v>
      </c>
      <c r="AR20" s="3160" t="s">
        <v>5779</v>
      </c>
      <c r="AS20" s="3160" t="s">
        <v>5799</v>
      </c>
      <c r="AT20" s="541" t="s">
        <v>1923</v>
      </c>
      <c r="AV20" s="3766"/>
      <c r="AW20" s="489" t="s">
        <v>1785</v>
      </c>
      <c r="AX20" s="414"/>
      <c r="AY20" s="414"/>
      <c r="AZ20" s="471"/>
      <c r="BA20" s="471"/>
      <c r="BB20" s="471"/>
      <c r="BC20" s="471"/>
      <c r="BD20" s="471"/>
      <c r="BE20" s="471"/>
      <c r="BF20" s="471"/>
      <c r="BG20" s="414"/>
      <c r="BH20" s="489" t="s">
        <v>1785</v>
      </c>
      <c r="BI20" s="471"/>
      <c r="BJ20" s="471"/>
      <c r="BK20" s="471"/>
      <c r="BL20" s="471"/>
      <c r="BM20" s="471"/>
      <c r="BN20" s="471"/>
      <c r="BO20" s="471"/>
      <c r="BP20" s="471"/>
      <c r="BQ20" s="471"/>
      <c r="BR20" s="471"/>
      <c r="BS20" s="471"/>
      <c r="BT20" s="471"/>
      <c r="BU20" s="471"/>
      <c r="BV20" s="471"/>
      <c r="BW20" s="471"/>
      <c r="BX20" s="471"/>
      <c r="BY20" s="471"/>
      <c r="BZ20" s="471"/>
      <c r="CA20" s="471"/>
      <c r="CB20" s="471"/>
      <c r="CC20" s="471"/>
      <c r="CD20" s="471"/>
      <c r="CE20" s="471"/>
      <c r="CF20" s="471"/>
      <c r="CG20" s="471"/>
      <c r="CH20" s="471"/>
      <c r="CI20" s="471"/>
      <c r="CJ20" s="471"/>
      <c r="CK20" s="471"/>
      <c r="CL20" s="471"/>
      <c r="CM20" s="471"/>
      <c r="CN20" s="471"/>
      <c r="CO20" s="471"/>
      <c r="CP20" s="471"/>
      <c r="CQ20" s="490"/>
      <c r="CR20" s="490"/>
      <c r="CS20" s="414"/>
      <c r="CT20" s="327"/>
      <c r="CU20" s="327"/>
      <c r="CV20" s="317"/>
      <c r="CW20" s="317"/>
      <c r="CY20" s="216">
        <v>1</v>
      </c>
    </row>
    <row r="21" spans="1:103" s="641" customFormat="1" ht="24" customHeight="1">
      <c r="A21" s="603" t="str">
        <f t="shared" si="8"/>
        <v>A</v>
      </c>
      <c r="B21" s="604" t="str">
        <f t="shared" si="22"/>
        <v>C.Caipirinha.Avec alcool.All day (ou fancy).Verre Old fashioned(s)</v>
      </c>
      <c r="C21" s="604" t="str">
        <f t="shared" si="9"/>
        <v>C</v>
      </c>
      <c r="D21" s="604" t="str">
        <f t="shared" si="10"/>
        <v>Caipirinha</v>
      </c>
      <c r="E21" s="604" t="str">
        <f t="shared" si="11"/>
        <v>Avec alcool</v>
      </c>
      <c r="F21" s="604" t="str">
        <f t="shared" si="12"/>
        <v>All day (ou fancy)</v>
      </c>
      <c r="G21" s="604" t="str">
        <f t="shared" si="23"/>
        <v/>
      </c>
      <c r="H21" s="178" t="s">
        <v>43</v>
      </c>
      <c r="I21" s="330" t="str">
        <f>I23</f>
        <v>C.Caipirinha.Avec alcool.All day (ou fancy).Verre Old fashioned(s)</v>
      </c>
      <c r="J21" s="505">
        <f>J23</f>
        <v>1</v>
      </c>
      <c r="K21" s="316"/>
      <c r="L21" s="506" t="s">
        <v>392</v>
      </c>
      <c r="M21" s="327"/>
      <c r="N21" s="327"/>
      <c r="O21" s="327"/>
      <c r="P21" s="327"/>
      <c r="Q21" s="3733" t="str">
        <f>I23&amp;"  intensité"&amp;" "&amp;N22&amp;" "&amp;"coût"&amp;P22&amp;" "&amp;" "&amp;M18</f>
        <v>C.Caipirinha.Avec alcool.All day (ou fancy).Verre Old fashioned(s)  intensité ** coût**  Couleur : rouge doux</v>
      </c>
      <c r="R21" s="3734"/>
      <c r="S21" s="674" t="s">
        <v>28</v>
      </c>
      <c r="T21" s="638"/>
      <c r="U21" s="251"/>
      <c r="V21" s="614"/>
      <c r="W21" s="645">
        <f t="shared" si="13"/>
        <v>0</v>
      </c>
      <c r="X21" s="618" t="str">
        <f t="shared" si="14"/>
        <v/>
      </c>
      <c r="Y21" s="619">
        <f t="shared" si="15"/>
        <v>0</v>
      </c>
      <c r="Z21" s="619">
        <f t="shared" si="16"/>
        <v>0</v>
      </c>
      <c r="AA21" s="685" t="str">
        <f t="shared" si="17"/>
        <v/>
      </c>
      <c r="AB21" s="685">
        <f t="shared" si="18"/>
        <v>0</v>
      </c>
      <c r="AC21" s="685">
        <f t="shared" si="19"/>
        <v>0</v>
      </c>
      <c r="AD21" s="616"/>
      <c r="AE21" s="620">
        <f t="shared" si="20"/>
        <v>0</v>
      </c>
      <c r="AF21" s="612">
        <f t="shared" si="21"/>
        <v>0</v>
      </c>
      <c r="AG21" s="613">
        <f>IF(ISBLANK(N21), 0, (IF(AND(V21&lt;&gt;"", ISNUMBER(T21)), INDEX(AZ12:CR12, MATCH(N21, AZ11:CR11, 0)) * M21, 0)) + IFERROR(INDEX(AZ17:CR17, MATCH(N21, AZ16:CR16, 0)) * M21, 0))</f>
        <v>0</v>
      </c>
      <c r="AI21" s="603" t="str">
        <f t="shared" si="24"/>
        <v>A</v>
      </c>
      <c r="AJ21" s="710"/>
      <c r="AK21" s="607"/>
      <c r="AL21" s="607"/>
      <c r="AM21" s="607"/>
      <c r="AN21" s="608"/>
      <c r="AO21" s="542">
        <v>0.1</v>
      </c>
      <c r="AP21" s="479">
        <f t="shared" ref="AP21:AS21" si="26">AP22 / 1000</f>
        <v>0.24</v>
      </c>
      <c r="AQ21" s="479">
        <f t="shared" si="26"/>
        <v>0.02</v>
      </c>
      <c r="AR21" s="479">
        <f t="shared" si="26"/>
        <v>0.15</v>
      </c>
      <c r="AS21" s="479">
        <f t="shared" si="26"/>
        <v>0.25</v>
      </c>
      <c r="AT21" s="543" t="s">
        <v>1789</v>
      </c>
      <c r="AV21" s="3766"/>
      <c r="AW21" s="469"/>
      <c r="AX21" s="469"/>
      <c r="AY21" s="469" t="s">
        <v>1783</v>
      </c>
      <c r="AZ21" s="473">
        <v>90</v>
      </c>
      <c r="BA21" s="473">
        <v>150</v>
      </c>
      <c r="BB21" s="473">
        <v>120</v>
      </c>
      <c r="BC21" s="473">
        <v>60</v>
      </c>
      <c r="BD21" s="473">
        <v>20</v>
      </c>
      <c r="BE21" s="473">
        <v>120</v>
      </c>
      <c r="BF21" s="473">
        <v>150</v>
      </c>
      <c r="BG21" s="473">
        <v>90</v>
      </c>
      <c r="BH21" s="473">
        <v>150</v>
      </c>
      <c r="BI21" s="473">
        <v>75</v>
      </c>
      <c r="BJ21" s="473">
        <v>90</v>
      </c>
      <c r="BK21" s="473">
        <v>180</v>
      </c>
      <c r="BL21" s="473">
        <v>150</v>
      </c>
      <c r="BM21" s="473">
        <v>250</v>
      </c>
      <c r="BN21" s="473">
        <v>30</v>
      </c>
      <c r="BO21" s="473">
        <v>150</v>
      </c>
      <c r="BP21" s="473">
        <v>120</v>
      </c>
      <c r="BQ21" s="473">
        <v>60</v>
      </c>
      <c r="BR21" s="473">
        <v>200</v>
      </c>
      <c r="BS21" s="473">
        <v>180</v>
      </c>
      <c r="BT21" s="473">
        <v>30</v>
      </c>
      <c r="BU21" s="473">
        <v>90</v>
      </c>
      <c r="BV21" s="473">
        <v>200</v>
      </c>
      <c r="BW21" s="473">
        <v>568</v>
      </c>
      <c r="BX21" s="473">
        <v>473</v>
      </c>
      <c r="BY21" s="473">
        <v>150</v>
      </c>
      <c r="BZ21" s="473">
        <v>30</v>
      </c>
      <c r="CA21" s="473">
        <v>150</v>
      </c>
      <c r="CB21" s="473">
        <v>180</v>
      </c>
      <c r="CC21" s="473">
        <v>90</v>
      </c>
      <c r="CD21" s="473">
        <v>20</v>
      </c>
      <c r="CE21" s="473">
        <v>75</v>
      </c>
      <c r="CF21" s="473">
        <v>150</v>
      </c>
      <c r="CG21" s="473">
        <v>200</v>
      </c>
      <c r="CH21" s="473">
        <v>90</v>
      </c>
      <c r="CI21" s="473">
        <v>90</v>
      </c>
      <c r="CJ21" s="473">
        <v>150</v>
      </c>
      <c r="CK21" s="473">
        <v>30</v>
      </c>
      <c r="CL21" s="486">
        <v>200</v>
      </c>
      <c r="CM21" s="486">
        <v>150</v>
      </c>
      <c r="CN21" s="486">
        <v>90</v>
      </c>
      <c r="CO21" s="486">
        <v>236.59</v>
      </c>
      <c r="CP21" s="486">
        <v>50</v>
      </c>
      <c r="CQ21" s="486"/>
      <c r="CR21" s="486"/>
      <c r="CS21" s="493" t="s">
        <v>1790</v>
      </c>
      <c r="CT21" s="493"/>
      <c r="CU21" s="317"/>
      <c r="CV21" s="317"/>
      <c r="CW21" s="317"/>
      <c r="CY21" s="216">
        <v>1</v>
      </c>
    </row>
    <row r="22" spans="1:103" s="641" customFormat="1" ht="24" customHeight="1">
      <c r="A22" s="603" t="str">
        <f t="shared" si="8"/>
        <v>►</v>
      </c>
      <c r="B22" s="604" t="str">
        <f t="shared" si="22"/>
        <v>►</v>
      </c>
      <c r="C22" s="604" t="str">
        <f t="shared" si="9"/>
        <v>►</v>
      </c>
      <c r="D22" s="604" t="str">
        <f t="shared" si="10"/>
        <v>►</v>
      </c>
      <c r="E22" s="604" t="str">
        <f t="shared" si="11"/>
        <v>►</v>
      </c>
      <c r="F22" s="604" t="str">
        <f t="shared" si="12"/>
        <v>►</v>
      </c>
      <c r="G22" s="604" t="str">
        <f t="shared" si="23"/>
        <v/>
      </c>
      <c r="H22" s="178" t="s">
        <v>37</v>
      </c>
      <c r="I22" s="330" t="str">
        <f>I23</f>
        <v>C.Caipirinha.Avec alcool.All day (ou fancy).Verre Old fashioned(s)</v>
      </c>
      <c r="J22" s="330">
        <f>J23</f>
        <v>1</v>
      </c>
      <c r="K22" s="316"/>
      <c r="L22" s="507">
        <v>24</v>
      </c>
      <c r="M22" s="3640" t="s">
        <v>1882</v>
      </c>
      <c r="N22" s="3641" t="s">
        <v>305</v>
      </c>
      <c r="O22" s="3640" t="s">
        <v>1883</v>
      </c>
      <c r="P22" s="3641" t="s">
        <v>305</v>
      </c>
      <c r="Q22" s="3733"/>
      <c r="R22" s="3734"/>
      <c r="S22" s="674" t="s">
        <v>28</v>
      </c>
      <c r="T22" s="638"/>
      <c r="U22" s="251"/>
      <c r="V22" s="614"/>
      <c r="W22" s="644">
        <f t="shared" si="13"/>
        <v>0</v>
      </c>
      <c r="X22" s="643" t="str">
        <f t="shared" si="14"/>
        <v/>
      </c>
      <c r="Y22" s="615">
        <f t="shared" si="15"/>
        <v>0</v>
      </c>
      <c r="Z22" s="615">
        <f t="shared" si="16"/>
        <v>0</v>
      </c>
      <c r="AA22" s="190" t="str">
        <f t="shared" si="17"/>
        <v/>
      </c>
      <c r="AB22" s="684">
        <f t="shared" si="18"/>
        <v>0</v>
      </c>
      <c r="AC22" s="684">
        <f t="shared" si="19"/>
        <v>0</v>
      </c>
      <c r="AD22" s="616"/>
      <c r="AE22" s="617">
        <f t="shared" si="20"/>
        <v>0</v>
      </c>
      <c r="AF22" s="612">
        <f t="shared" si="21"/>
        <v>0</v>
      </c>
      <c r="AG22" s="613">
        <f>IF(ISBLANK(N22), 0, (IF(AND(V22&lt;&gt;"", ISNUMBER(T22)), INDEX(AZ12:CR12, MATCH(N22, AZ11:CR11, 0)) * M22, 0)) + IFERROR(INDEX(AZ17:CR17, MATCH(N22, AZ16:CR16, 0)) * M22, 0))</f>
        <v>0</v>
      </c>
      <c r="AI22" s="603" t="str">
        <f t="shared" si="24"/>
        <v>►</v>
      </c>
      <c r="AJ22" s="610" t="s">
        <v>92</v>
      </c>
      <c r="AK22" s="611"/>
      <c r="AL22" s="611"/>
      <c r="AM22" s="607"/>
      <c r="AN22" s="608"/>
      <c r="AO22" s="544"/>
      <c r="AP22" s="472">
        <v>240</v>
      </c>
      <c r="AQ22" s="472">
        <v>20</v>
      </c>
      <c r="AR22" s="472">
        <v>150</v>
      </c>
      <c r="AS22" s="472">
        <v>250</v>
      </c>
      <c r="AT22" s="541" t="s">
        <v>1924</v>
      </c>
      <c r="AV22" s="3766"/>
      <c r="AW22" s="468"/>
      <c r="AX22" s="470"/>
      <c r="AY22" s="470" t="s">
        <v>1784</v>
      </c>
      <c r="AZ22" s="474">
        <v>150</v>
      </c>
      <c r="BA22" s="474">
        <v>300</v>
      </c>
      <c r="BB22" s="474">
        <v>250</v>
      </c>
      <c r="BC22" s="474">
        <v>120</v>
      </c>
      <c r="BD22" s="474">
        <v>60</v>
      </c>
      <c r="BE22" s="474">
        <v>180</v>
      </c>
      <c r="BF22" s="474">
        <v>300</v>
      </c>
      <c r="BG22" s="474">
        <v>150</v>
      </c>
      <c r="BH22" s="474">
        <v>240</v>
      </c>
      <c r="BI22" s="474">
        <v>120</v>
      </c>
      <c r="BJ22" s="474">
        <v>150</v>
      </c>
      <c r="BK22" s="474">
        <v>300</v>
      </c>
      <c r="BL22" s="474">
        <v>300</v>
      </c>
      <c r="BM22" s="474">
        <v>450</v>
      </c>
      <c r="BN22" s="474">
        <v>90</v>
      </c>
      <c r="BO22" s="474">
        <v>240</v>
      </c>
      <c r="BP22" s="474">
        <v>240</v>
      </c>
      <c r="BQ22" s="474">
        <v>120</v>
      </c>
      <c r="BR22" s="474">
        <v>300</v>
      </c>
      <c r="BS22" s="474">
        <v>300</v>
      </c>
      <c r="BT22" s="474">
        <v>60</v>
      </c>
      <c r="BU22" s="474">
        <v>120</v>
      </c>
      <c r="BV22" s="474">
        <v>300</v>
      </c>
      <c r="BW22" s="474">
        <v>568</v>
      </c>
      <c r="BX22" s="474">
        <v>473</v>
      </c>
      <c r="BY22" s="474">
        <v>300</v>
      </c>
      <c r="BZ22" s="474">
        <v>60</v>
      </c>
      <c r="CA22" s="474">
        <v>400</v>
      </c>
      <c r="CB22" s="474">
        <v>300</v>
      </c>
      <c r="CC22" s="474">
        <v>150</v>
      </c>
      <c r="CD22" s="474">
        <v>60</v>
      </c>
      <c r="CE22" s="474">
        <v>120</v>
      </c>
      <c r="CF22" s="474">
        <v>250</v>
      </c>
      <c r="CG22" s="474">
        <v>400</v>
      </c>
      <c r="CH22" s="474">
        <v>150</v>
      </c>
      <c r="CI22" s="474">
        <v>150</v>
      </c>
      <c r="CJ22" s="474">
        <v>250</v>
      </c>
      <c r="CK22" s="474">
        <v>60</v>
      </c>
      <c r="CL22" s="487">
        <v>400</v>
      </c>
      <c r="CM22" s="487">
        <v>250</v>
      </c>
      <c r="CN22" s="487">
        <v>150</v>
      </c>
      <c r="CO22" s="487">
        <v>236.59</v>
      </c>
      <c r="CP22" s="487">
        <v>90</v>
      </c>
      <c r="CQ22" s="487"/>
      <c r="CR22" s="487"/>
      <c r="CS22" s="494" t="s">
        <v>1791</v>
      </c>
      <c r="CT22" s="494"/>
      <c r="CU22" s="317"/>
      <c r="CV22" s="317"/>
      <c r="CW22" s="317"/>
      <c r="CY22" s="216">
        <v>1</v>
      </c>
    </row>
    <row r="23" spans="1:103" s="641" customFormat="1" ht="24" customHeight="1">
      <c r="A23" s="603" t="str">
        <f t="shared" ref="A23:A87" si="27">IF(OR(H23="A",T23="A"),"A",IF(AND(H23="►",T23="►"),"►",IF(AND(ISBLANK(H23),ISBLANK(T23)),"►","►")))</f>
        <v>►</v>
      </c>
      <c r="B23" s="604" t="str">
        <f t="shared" si="22"/>
        <v>►</v>
      </c>
      <c r="C23" s="604" t="str">
        <f t="shared" si="9"/>
        <v>►</v>
      </c>
      <c r="D23" s="604" t="str">
        <f t="shared" si="10"/>
        <v>►</v>
      </c>
      <c r="E23" s="604" t="str">
        <f t="shared" si="11"/>
        <v>►</v>
      </c>
      <c r="F23" s="604" t="str">
        <f t="shared" si="12"/>
        <v>►</v>
      </c>
      <c r="G23" s="604" t="str">
        <f t="shared" si="23"/>
        <v/>
      </c>
      <c r="H23" s="178" t="s">
        <v>37</v>
      </c>
      <c r="I23" s="3642" t="str">
        <f>UPPER(LEFT(O16,1))&amp;"."&amp;UPPER(LEFT(O16,1))&amp;LOWER(MID(O16,2,999))&amp;"."&amp;UPPER(LEFT(M16,1))&amp;LOWER(MID(M16,2,999))&amp;"."&amp;UPPER(LEFT(M17,1))&amp;LOWER(MID(M17,2,999))&amp;"."&amp;"Verre "&amp;UPPER(LEFT(N20,1))&amp;LOWER(MID(N20,2,999))</f>
        <v>C.Caipirinha.Avec alcool.All day (ou fancy).Verre Old fashioned(s)</v>
      </c>
      <c r="J23" s="3643">
        <f>M20</f>
        <v>1</v>
      </c>
      <c r="K23" s="3644" t="str">
        <f>N20</f>
        <v>Old Fashioned(s)</v>
      </c>
      <c r="L23" s="182" t="s">
        <v>41</v>
      </c>
      <c r="M23" s="182" t="s">
        <v>42</v>
      </c>
      <c r="N23" s="182" t="s">
        <v>103</v>
      </c>
      <c r="O23" s="182" t="s">
        <v>104</v>
      </c>
      <c r="P23" s="182" t="s">
        <v>105</v>
      </c>
      <c r="Q23" s="182" t="s">
        <v>106</v>
      </c>
      <c r="R23" s="183" t="s">
        <v>107</v>
      </c>
      <c r="S23" s="674" t="s">
        <v>28</v>
      </c>
      <c r="T23" s="638"/>
      <c r="U23" s="251"/>
      <c r="V23" s="614"/>
      <c r="W23" s="645">
        <f t="shared" si="13"/>
        <v>0</v>
      </c>
      <c r="X23" s="618" t="str">
        <f t="shared" si="14"/>
        <v/>
      </c>
      <c r="Y23" s="619">
        <f t="shared" si="15"/>
        <v>0</v>
      </c>
      <c r="Z23" s="619">
        <f t="shared" si="16"/>
        <v>0</v>
      </c>
      <c r="AA23" s="685" t="str">
        <f t="shared" si="17"/>
        <v/>
      </c>
      <c r="AB23" s="685">
        <f t="shared" si="18"/>
        <v>0</v>
      </c>
      <c r="AC23" s="685">
        <f t="shared" si="19"/>
        <v>0</v>
      </c>
      <c r="AD23" s="616"/>
      <c r="AE23" s="620">
        <f t="shared" si="20"/>
        <v>0</v>
      </c>
      <c r="AF23" s="612">
        <f t="shared" si="21"/>
        <v>0</v>
      </c>
      <c r="AG23" s="613">
        <f>IF(ISBLANK(N23), 0, (IF(AND(V23&lt;&gt;"", ISNUMBER(T23)), INDEX(AZ12:CR12, MATCH(N23, AZ11:CR11, 0)) * M23, 0)) + IFERROR(INDEX(AZ17:CR17, MATCH(N23, AZ16:CR16, 0)) * M23, 0))</f>
        <v>0</v>
      </c>
      <c r="AI23" s="603" t="str">
        <f t="shared" si="24"/>
        <v>►</v>
      </c>
      <c r="AJ23" s="710"/>
      <c r="AK23" s="607"/>
      <c r="AL23" s="607"/>
      <c r="AM23" s="607"/>
      <c r="AN23" s="608"/>
      <c r="AO23" s="683"/>
      <c r="AP23" s="64"/>
      <c r="AQ23" s="64"/>
      <c r="AR23" s="64"/>
      <c r="AS23" s="52"/>
      <c r="AT23" s="681"/>
      <c r="CV23" s="658"/>
      <c r="CY23" s="216">
        <v>1</v>
      </c>
    </row>
    <row r="24" spans="1:103" s="641" customFormat="1" ht="24" customHeight="1">
      <c r="A24" s="603" t="str">
        <f t="shared" si="27"/>
        <v>A</v>
      </c>
      <c r="B24" s="604" t="str">
        <f t="shared" si="22"/>
        <v>C.Caipirinha.Avec alcool.All day (ou fancy).Verre Old fashioned(s)</v>
      </c>
      <c r="C24" s="604" t="str">
        <f t="shared" si="9"/>
        <v>C</v>
      </c>
      <c r="D24" s="604" t="str">
        <f t="shared" si="10"/>
        <v>Caipirinha</v>
      </c>
      <c r="E24" s="604" t="str">
        <f t="shared" si="11"/>
        <v>Avec alcool</v>
      </c>
      <c r="F24" s="604" t="str">
        <f t="shared" si="12"/>
        <v>All day (ou fancy)</v>
      </c>
      <c r="G24" s="604" t="str">
        <f t="shared" si="23"/>
        <v/>
      </c>
      <c r="H24" s="178" t="s">
        <v>43</v>
      </c>
      <c r="I24" s="330" t="str">
        <f>I23</f>
        <v>C.Caipirinha.Avec alcool.All day (ou fancy).Verre Old fashioned(s)</v>
      </c>
      <c r="J24" s="330">
        <f>J23</f>
        <v>1</v>
      </c>
      <c r="K24" s="179" t="str">
        <f>K23</f>
        <v>Old Fashioned(s)</v>
      </c>
      <c r="L24" s="184"/>
      <c r="M24" s="3735" t="s">
        <v>1431</v>
      </c>
      <c r="N24" s="3737" t="s">
        <v>1432</v>
      </c>
      <c r="O24" s="3739" t="s">
        <v>1434</v>
      </c>
      <c r="P24" s="3741" t="s">
        <v>1433</v>
      </c>
      <c r="Q24" s="3743" t="s">
        <v>1881</v>
      </c>
      <c r="R24" s="315" t="s">
        <v>374</v>
      </c>
      <c r="S24" s="674" t="s">
        <v>28</v>
      </c>
      <c r="T24" s="638"/>
      <c r="U24" s="251"/>
      <c r="V24" s="614"/>
      <c r="W24" s="644">
        <f t="shared" si="13"/>
        <v>0</v>
      </c>
      <c r="X24" s="643" t="str">
        <f t="shared" si="14"/>
        <v/>
      </c>
      <c r="Y24" s="615">
        <f t="shared" si="15"/>
        <v>0</v>
      </c>
      <c r="Z24" s="615">
        <f t="shared" si="16"/>
        <v>0</v>
      </c>
      <c r="AA24" s="190" t="str">
        <f t="shared" si="17"/>
        <v/>
      </c>
      <c r="AB24" s="684">
        <f t="shared" si="18"/>
        <v>0</v>
      </c>
      <c r="AC24" s="684">
        <f t="shared" si="19"/>
        <v>0</v>
      </c>
      <c r="AD24" s="616"/>
      <c r="AE24" s="617">
        <f t="shared" si="20"/>
        <v>0</v>
      </c>
      <c r="AF24" s="612">
        <f t="shared" si="21"/>
        <v>0</v>
      </c>
      <c r="AG24" s="613">
        <f>IF(ISBLANK(N24), 0, (IF(AND(V24&lt;&gt;"", ISNUMBER(T24)), INDEX(AZ12:CR12, MATCH(N24, AZ11:CR11, 0)) * M24, 0)) + IFERROR(INDEX(AZ17:CR17, MATCH(N24, AZ16:CR16, 0)) * M24, 0))</f>
        <v>0</v>
      </c>
      <c r="AI24" s="603" t="str">
        <f t="shared" si="24"/>
        <v>A</v>
      </c>
      <c r="AJ24" s="710"/>
      <c r="AK24" s="607"/>
      <c r="AL24" s="607"/>
      <c r="AM24" s="607"/>
      <c r="AN24" s="608"/>
      <c r="AO24" s="3981" t="s">
        <v>2049</v>
      </c>
      <c r="AP24" s="3982"/>
      <c r="AQ24" s="3982"/>
      <c r="AR24" s="3982"/>
      <c r="AS24" s="3982"/>
      <c r="AT24" s="3983"/>
      <c r="CV24" s="658"/>
      <c r="CY24" s="216">
        <v>1</v>
      </c>
    </row>
    <row r="25" spans="1:103" s="641" customFormat="1" ht="24" customHeight="1">
      <c r="A25" s="603" t="str">
        <f t="shared" si="27"/>
        <v>A</v>
      </c>
      <c r="B25" s="604" t="str">
        <f t="shared" si="22"/>
        <v>C.Caipirinha.Avec alcool.All day (ou fancy).Verre Old fashioned(s)</v>
      </c>
      <c r="C25" s="604" t="str">
        <f t="shared" si="9"/>
        <v>C</v>
      </c>
      <c r="D25" s="604" t="str">
        <f t="shared" si="10"/>
        <v>Caipirinha</v>
      </c>
      <c r="E25" s="604" t="str">
        <f t="shared" si="11"/>
        <v>Avec alcool</v>
      </c>
      <c r="F25" s="604" t="str">
        <f t="shared" si="12"/>
        <v>All day (ou fancy)</v>
      </c>
      <c r="G25" s="604" t="str">
        <f t="shared" si="23"/>
        <v/>
      </c>
      <c r="H25" s="178" t="s">
        <v>43</v>
      </c>
      <c r="I25" s="330" t="str">
        <f>I23</f>
        <v>C.Caipirinha.Avec alcool.All day (ou fancy).Verre Old fashioned(s)</v>
      </c>
      <c r="J25" s="330">
        <f>J23</f>
        <v>1</v>
      </c>
      <c r="K25" s="179" t="str">
        <f>K23</f>
        <v>Old Fashioned(s)</v>
      </c>
      <c r="L25" s="188"/>
      <c r="M25" s="3736"/>
      <c r="N25" s="3738"/>
      <c r="O25" s="3740"/>
      <c r="P25" s="3742"/>
      <c r="Q25" s="3744"/>
      <c r="R25" s="185" t="s">
        <v>1297</v>
      </c>
      <c r="S25" s="674" t="s">
        <v>28</v>
      </c>
      <c r="T25" s="638"/>
      <c r="U25" s="251"/>
      <c r="V25" s="614"/>
      <c r="W25" s="645">
        <f t="shared" si="13"/>
        <v>0</v>
      </c>
      <c r="X25" s="618" t="str">
        <f t="shared" si="14"/>
        <v/>
      </c>
      <c r="Y25" s="619">
        <f t="shared" si="15"/>
        <v>0</v>
      </c>
      <c r="Z25" s="619">
        <f t="shared" si="16"/>
        <v>0</v>
      </c>
      <c r="AA25" s="685" t="str">
        <f t="shared" si="17"/>
        <v/>
      </c>
      <c r="AB25" s="685">
        <f>IF(ISBLANK(V25), 0, IF(AND(W25=0, ISTEXT(N25)), M25*AF25 &amp; " " &amp; N25, 0))</f>
        <v>0</v>
      </c>
      <c r="AC25" s="685">
        <f t="shared" si="19"/>
        <v>0</v>
      </c>
      <c r="AD25" s="616"/>
      <c r="AE25" s="620">
        <f t="shared" si="20"/>
        <v>0</v>
      </c>
      <c r="AF25" s="612">
        <f t="shared" si="21"/>
        <v>0</v>
      </c>
      <c r="AG25" s="613">
        <f>IF(ISBLANK(N25), 0, (IF(AND(V25&lt;&gt;"", ISNUMBER(T25)), INDEX(AZ12:CR12, MATCH(N25, AZ11:CR11, 0)) * M25, 0)) + IFERROR(INDEX(AZ17:CR17, MATCH(N25, AZ16:CR16, 0)) * M25, 0))</f>
        <v>0</v>
      </c>
      <c r="AI25" s="603" t="str">
        <f t="shared" si="24"/>
        <v>A</v>
      </c>
      <c r="AJ25" s="711" t="s">
        <v>2024</v>
      </c>
      <c r="AK25" s="682"/>
      <c r="AL25" s="682"/>
      <c r="AM25" s="607"/>
      <c r="AN25" s="608"/>
      <c r="AO25" s="3981"/>
      <c r="AP25" s="3982"/>
      <c r="AQ25" s="3982"/>
      <c r="AR25" s="3982"/>
      <c r="AS25" s="3982"/>
      <c r="AT25" s="3983"/>
      <c r="BA25" t="s">
        <v>5477</v>
      </c>
      <c r="CV25" s="658"/>
      <c r="CY25" s="216">
        <v>1</v>
      </c>
    </row>
    <row r="26" spans="1:103" s="641" customFormat="1" ht="24" customHeight="1">
      <c r="A26" s="603" t="str">
        <f t="shared" si="27"/>
        <v>A</v>
      </c>
      <c r="B26" s="604" t="str">
        <f t="shared" si="22"/>
        <v>C.Caipirinha.Avec alcool.All day (ou fancy).Verre Old fashioned(s)</v>
      </c>
      <c r="C26" s="604" t="str">
        <f t="shared" si="9"/>
        <v>C</v>
      </c>
      <c r="D26" s="604" t="str">
        <f t="shared" si="10"/>
        <v>Caipirinha</v>
      </c>
      <c r="E26" s="604" t="str">
        <f t="shared" si="11"/>
        <v>Avec alcool</v>
      </c>
      <c r="F26" s="604" t="str">
        <f t="shared" si="12"/>
        <v>All day (ou fancy)</v>
      </c>
      <c r="G26" s="604" t="str">
        <f t="shared" si="23"/>
        <v/>
      </c>
      <c r="H26" s="178" t="s">
        <v>43</v>
      </c>
      <c r="I26" s="330" t="str">
        <f>I23</f>
        <v>C.Caipirinha.Avec alcool.All day (ou fancy).Verre Old fashioned(s)</v>
      </c>
      <c r="J26" s="330">
        <f>J23</f>
        <v>1</v>
      </c>
      <c r="K26" s="179" t="str">
        <f>K23</f>
        <v>Old Fashioned(s)</v>
      </c>
      <c r="L26" s="3089">
        <v>3</v>
      </c>
      <c r="M26" s="62">
        <v>1</v>
      </c>
      <c r="N26" s="300" t="s">
        <v>1280</v>
      </c>
      <c r="O26" s="510"/>
      <c r="P26" s="516"/>
      <c r="Q26" s="512">
        <v>1</v>
      </c>
      <c r="R26" s="2813" t="s">
        <v>1996</v>
      </c>
      <c r="S26" s="674" t="s">
        <v>28</v>
      </c>
      <c r="T26" s="638">
        <v>1</v>
      </c>
      <c r="U26" s="3160" t="s">
        <v>5789</v>
      </c>
      <c r="V26" s="614">
        <v>3</v>
      </c>
      <c r="W26" s="644">
        <f t="shared" si="13"/>
        <v>0</v>
      </c>
      <c r="X26" s="643" t="str">
        <f t="shared" si="14"/>
        <v/>
      </c>
      <c r="Y26" s="615">
        <f t="shared" si="15"/>
        <v>0</v>
      </c>
      <c r="Z26" s="615">
        <f t="shared" si="16"/>
        <v>0</v>
      </c>
      <c r="AA26" s="190" t="str">
        <f>IF(V26&gt;0,R26,"")</f>
        <v>citron vert en morceaux</v>
      </c>
      <c r="AB26" s="684" t="str">
        <f t="shared" ref="AB26:AB89" si="28">IF(ISBLANK(V26), 0, IF(AND(W26=0, ISTEXT(N26)), M26*AF26 &amp; " " &amp; N26, 0))</f>
        <v>3 demi</v>
      </c>
      <c r="AC26" s="684">
        <f t="shared" si="19"/>
        <v>0</v>
      </c>
      <c r="AD26" s="616">
        <v>1</v>
      </c>
      <c r="AE26" s="617">
        <f>IF(W26=0, IF(M26&gt;0, AF26*AD26, IF(ISBLANK(AD26), 0, 0)), W26*AD26)</f>
        <v>3</v>
      </c>
      <c r="AF26" s="612">
        <f t="shared" si="21"/>
        <v>3</v>
      </c>
      <c r="AG26" s="613">
        <f>IF(ISBLANK(N26), 0, (IF(AND(V26&lt;&gt;"", ISNUMBER(T26)), INDEX(AZ12:CR12, MATCH(N26, AZ11:CR11, 0)) * M26, 0)) + IFERROR(INDEX(AZ17:CR17, MATCH(N26, AZ16:CR16, 0)) * M26, 0))</f>
        <v>0</v>
      </c>
      <c r="AI26" s="603" t="str">
        <f t="shared" si="24"/>
        <v>A</v>
      </c>
      <c r="AJ26" s="710"/>
      <c r="AK26" s="607"/>
      <c r="AL26" s="607"/>
      <c r="AM26" s="607"/>
      <c r="AN26" s="608"/>
      <c r="AO26" s="714"/>
      <c r="AP26" s="726" t="s">
        <v>2042</v>
      </c>
      <c r="AQ26" s="663"/>
      <c r="AR26" s="663"/>
      <c r="AS26" s="64"/>
      <c r="AT26" s="687"/>
      <c r="BA26"/>
      <c r="CV26" s="658"/>
      <c r="CY26" s="216">
        <v>1</v>
      </c>
    </row>
    <row r="27" spans="1:103" s="641" customFormat="1" ht="24" customHeight="1">
      <c r="A27" s="603" t="str">
        <f t="shared" si="27"/>
        <v>A</v>
      </c>
      <c r="B27" s="604" t="str">
        <f t="shared" si="22"/>
        <v>C.Caipirinha.Avec alcool.All day (ou fancy).Verre Old fashioned(s)</v>
      </c>
      <c r="C27" s="604" t="str">
        <f t="shared" si="9"/>
        <v>C</v>
      </c>
      <c r="D27" s="604" t="str">
        <f t="shared" si="10"/>
        <v>Caipirinha</v>
      </c>
      <c r="E27" s="604" t="str">
        <f t="shared" si="11"/>
        <v>Avec alcool</v>
      </c>
      <c r="F27" s="604" t="str">
        <f t="shared" si="12"/>
        <v>All day (ou fancy)</v>
      </c>
      <c r="G27" s="604" t="str">
        <f t="shared" si="23"/>
        <v/>
      </c>
      <c r="H27" s="187" t="str">
        <f t="shared" ref="H27:H37" si="29">IF(R27&lt;&gt;"","A","►")</f>
        <v>A</v>
      </c>
      <c r="I27" s="330" t="str">
        <f>I23</f>
        <v>C.Caipirinha.Avec alcool.All day (ou fancy).Verre Old fashioned(s)</v>
      </c>
      <c r="J27" s="330">
        <f>J23</f>
        <v>1</v>
      </c>
      <c r="K27" s="179" t="str">
        <f>K23</f>
        <v>Old Fashioned(s)</v>
      </c>
      <c r="L27" s="3084">
        <v>2</v>
      </c>
      <c r="M27" s="62">
        <v>1</v>
      </c>
      <c r="N27" s="115" t="s">
        <v>833</v>
      </c>
      <c r="O27" s="510"/>
      <c r="P27" s="511"/>
      <c r="Q27" s="512">
        <v>1</v>
      </c>
      <c r="R27" s="2850" t="s">
        <v>832</v>
      </c>
      <c r="S27" s="674" t="s">
        <v>28</v>
      </c>
      <c r="T27" s="638">
        <v>1</v>
      </c>
      <c r="U27" s="3160" t="s">
        <v>5789</v>
      </c>
      <c r="V27" s="614">
        <v>3</v>
      </c>
      <c r="W27" s="645">
        <f>IFERROR(IF(V27&gt;0,(AG27*AF27)*Q27,0),0)</f>
        <v>0</v>
      </c>
      <c r="X27" s="642" t="str">
        <f t="shared" si="14"/>
        <v/>
      </c>
      <c r="Y27" s="619">
        <f>IF(W27=0,0,IF(OR(N27="Kg",N27="g",N27="demi(s)",N27="quart(s)"),IF(ROUND(W27,3)&gt;=1,ROUND(W27,3)&amp;" Kg",ROUND(W27*1000,0)&amp;" g"),IF(N27="demi(s)",ROUND(W27*0.5,1)&amp;" demi(s)",IF(N27="quart(s)",ROUND(W27*0.25,1)&amp;" quart(s)",IF(ROUND(W27*100,1)&gt;=1,ROUND(W27*100,1)&amp;" cl",ROUND(W27*100,1)&amp;" cl")))))</f>
        <v>0</v>
      </c>
      <c r="Z27" s="619">
        <f>IF(W27=0,0,IF(OR(N27="Kg",N27="g",N27="demi(s)",N27="quart(s)"),IF(ROUND(W27,3)&gt;=1,ROUND(W27,3)&amp;" Kg",ROUND(W27*1000,0)&amp;" g"),IF(N27="demi(s)",ROUND(W27*0.5,1)&amp;" demi(s)",IF(N27="quart(s)",ROUND(W27*0.25,1)&amp;" quart(s)",IF(ROUND(W27*100,1)&gt;=1,ROUND(W27*1000,1)&amp;" ml",ROUND(W27*1000,1)&amp;" ml")))))</f>
        <v>0</v>
      </c>
      <c r="AA27" s="685" t="str">
        <f t="shared" ref="AA27:AA90" si="30">IF(V27&gt;0,R27,"")</f>
        <v>sucre en poudre</v>
      </c>
      <c r="AB27" s="685" t="str">
        <f t="shared" si="28"/>
        <v>3 bar spoon</v>
      </c>
      <c r="AC27" s="685">
        <f t="shared" si="19"/>
        <v>0</v>
      </c>
      <c r="AD27" s="616">
        <v>1</v>
      </c>
      <c r="AE27" s="620">
        <f t="shared" ref="AE27:AE90" si="31">IF(W27=0, IF(M27&gt;0, AF27*AD27, IF(ISBLANK(AD27), 0, 0)), W27*AD27)</f>
        <v>3</v>
      </c>
      <c r="AF27" s="612">
        <f t="shared" si="21"/>
        <v>3</v>
      </c>
      <c r="AG27" s="613" t="e">
        <f>IF(ISBLANK(N27), 0, (IF(AND(V27&lt;&gt;"", ISNUMBER(T27)), INDEX(AZ12:CR12, MATCH(N27, AZ11:CR11, 0)) * M27, 0)) + IFERROR(INDEX(AZ17:CR17, MATCH(N27, AZ16:CR16, 0)) * M27, 0))</f>
        <v>#N/A</v>
      </c>
      <c r="AI27" s="603" t="str">
        <f t="shared" si="24"/>
        <v>A</v>
      </c>
      <c r="AJ27" s="711" t="s">
        <v>2025</v>
      </c>
      <c r="AK27" s="682"/>
      <c r="AL27" s="682"/>
      <c r="AM27" s="607"/>
      <c r="AN27" s="608"/>
      <c r="AO27" s="714"/>
      <c r="AP27" s="726" t="s">
        <v>2043</v>
      </c>
      <c r="AQ27" s="663"/>
      <c r="AR27" s="663"/>
      <c r="AS27" s="64"/>
      <c r="AT27" s="687"/>
      <c r="BA27"/>
      <c r="CV27" s="658"/>
      <c r="CY27" s="216">
        <v>1</v>
      </c>
    </row>
    <row r="28" spans="1:103" s="641" customFormat="1" ht="24" customHeight="1">
      <c r="A28" s="603" t="str">
        <f t="shared" si="27"/>
        <v>A</v>
      </c>
      <c r="B28" s="604" t="str">
        <f t="shared" si="22"/>
        <v>C.Caipirinha.Avec alcool.All day (ou fancy).Verre Old fashioned(s)</v>
      </c>
      <c r="C28" s="604" t="str">
        <f t="shared" si="9"/>
        <v>C</v>
      </c>
      <c r="D28" s="604" t="str">
        <f t="shared" si="10"/>
        <v>Caipirinha</v>
      </c>
      <c r="E28" s="604" t="str">
        <f t="shared" si="11"/>
        <v>Avec alcool</v>
      </c>
      <c r="F28" s="604" t="str">
        <f t="shared" si="12"/>
        <v>All day (ou fancy)</v>
      </c>
      <c r="G28" s="604" t="str">
        <f t="shared" si="23"/>
        <v/>
      </c>
      <c r="H28" s="187" t="str">
        <f t="shared" si="29"/>
        <v>A</v>
      </c>
      <c r="I28" s="330" t="str">
        <f>I23</f>
        <v>C.Caipirinha.Avec alcool.All day (ou fancy).Verre Old fashioned(s)</v>
      </c>
      <c r="J28" s="330">
        <f>J23</f>
        <v>1</v>
      </c>
      <c r="K28" s="179" t="str">
        <f>K23</f>
        <v>Old Fashioned(s)</v>
      </c>
      <c r="L28" s="3090">
        <v>1</v>
      </c>
      <c r="M28" s="62">
        <v>40</v>
      </c>
      <c r="N28" s="140" t="s">
        <v>79</v>
      </c>
      <c r="O28" s="510"/>
      <c r="P28" s="511">
        <v>40</v>
      </c>
      <c r="Q28" s="512">
        <v>1</v>
      </c>
      <c r="R28" s="2806" t="s">
        <v>1997</v>
      </c>
      <c r="S28" s="674" t="s">
        <v>28</v>
      </c>
      <c r="T28" s="638">
        <v>1</v>
      </c>
      <c r="U28" s="3160" t="s">
        <v>5789</v>
      </c>
      <c r="V28" s="614">
        <v>3</v>
      </c>
      <c r="W28" s="644">
        <f t="shared" si="13"/>
        <v>0.12</v>
      </c>
      <c r="X28" s="643" t="str">
        <f t="shared" si="14"/>
        <v>L</v>
      </c>
      <c r="Y28" s="615" t="str">
        <f t="shared" ref="Y28:Y91" si="32">IF(W28=0,0,IF(OR(N28="Kg",N28="g",N28="demi(s)",N28="quart(s)"),IF(ROUND(W28,3)&gt;=1,ROUND(W28,3)&amp;" Kg",ROUND(W28*1000,0)&amp;" g"),IF(N28="demi(s)",ROUND(W28*0.5,1)&amp;" demi(s)",IF(N28="quart(s)",ROUND(W28*0.25,1)&amp;" quart(s)",IF(ROUND(W28*100,1)&gt;=1,ROUND(W28*100,1)&amp;" cl",ROUND(W28*100,1)&amp;" cl")))))</f>
        <v>12 cl</v>
      </c>
      <c r="Z28" s="615" t="str">
        <f t="shared" ref="Z28:Z91" si="33">IF(W28=0,0,IF(OR(N28="Kg",N28="g",N28="demi(s)",N28="quart(s)"),IF(ROUND(W28,3)&gt;=1,ROUND(W28,3)&amp;" Kg",ROUND(W28*1000,0)&amp;" g"),IF(N28="demi(s)",ROUND(W28*0.5,1)&amp;" demi(s)",IF(N28="quart(s)",ROUND(W28*0.25,1)&amp;" quart(s)",IF(ROUND(W28*100,1)&gt;=1,ROUND(W28*1000,1)&amp;" ml",ROUND(W28*1000,1)&amp;" ml")))))</f>
        <v>120 ml</v>
      </c>
      <c r="AA28" s="190" t="str">
        <f t="shared" si="30"/>
        <v>cachaça</v>
      </c>
      <c r="AB28" s="684">
        <f t="shared" si="28"/>
        <v>0</v>
      </c>
      <c r="AC28" s="684">
        <f t="shared" si="19"/>
        <v>0</v>
      </c>
      <c r="AD28" s="616">
        <v>1</v>
      </c>
      <c r="AE28" s="617">
        <f t="shared" si="31"/>
        <v>0.12</v>
      </c>
      <c r="AF28" s="612">
        <f t="shared" si="21"/>
        <v>3</v>
      </c>
      <c r="AG28" s="613">
        <f>IF(ISBLANK(N28), 0, (IF(AND(V28&lt;&gt;"", ISNUMBER(T28)), INDEX(AZ12:CR12, MATCH(N28, AZ11:CR11, 0)) * M28, 0)) + IFERROR(INDEX(AZ17:CR17, MATCH(N28, AZ16:CR16, 0)) * M28, 0))</f>
        <v>0.04</v>
      </c>
      <c r="AI28" s="603" t="str">
        <f t="shared" si="24"/>
        <v>A</v>
      </c>
      <c r="AJ28" s="710"/>
      <c r="AK28" s="607"/>
      <c r="AL28" s="607"/>
      <c r="AM28" s="607"/>
      <c r="AN28" s="608"/>
      <c r="AO28" s="714"/>
      <c r="AP28" s="726" t="s">
        <v>2044</v>
      </c>
      <c r="AQ28" s="321"/>
      <c r="AR28" s="322"/>
      <c r="AS28" s="322"/>
      <c r="AT28" s="545"/>
      <c r="BA28"/>
      <c r="CV28" s="658"/>
      <c r="CY28" s="216">
        <v>1</v>
      </c>
    </row>
    <row r="29" spans="1:103" s="641" customFormat="1" ht="24" customHeight="1">
      <c r="A29" s="603" t="str">
        <f t="shared" si="27"/>
        <v>►</v>
      </c>
      <c r="B29" s="604" t="str">
        <f t="shared" si="22"/>
        <v>►</v>
      </c>
      <c r="C29" s="604" t="str">
        <f t="shared" si="9"/>
        <v>►</v>
      </c>
      <c r="D29" s="604" t="str">
        <f t="shared" si="10"/>
        <v>►</v>
      </c>
      <c r="E29" s="604" t="str">
        <f t="shared" si="11"/>
        <v>►</v>
      </c>
      <c r="F29" s="604" t="str">
        <f t="shared" si="12"/>
        <v>►</v>
      </c>
      <c r="G29" s="604" t="str">
        <f t="shared" si="23"/>
        <v/>
      </c>
      <c r="H29" s="187" t="str">
        <f t="shared" si="29"/>
        <v>►</v>
      </c>
      <c r="I29" s="330" t="str">
        <f>I23</f>
        <v>C.Caipirinha.Avec alcool.All day (ou fancy).Verre Old fashioned(s)</v>
      </c>
      <c r="J29" s="330">
        <f>J23</f>
        <v>1</v>
      </c>
      <c r="K29" s="179" t="str">
        <f>K23</f>
        <v>Old Fashioned(s)</v>
      </c>
      <c r="L29" s="188"/>
      <c r="M29" s="280"/>
      <c r="N29" s="508"/>
      <c r="O29" s="510"/>
      <c r="P29" s="511"/>
      <c r="Q29" s="512">
        <v>1</v>
      </c>
      <c r="R29" s="2850"/>
      <c r="S29" s="674" t="s">
        <v>28</v>
      </c>
      <c r="T29" s="638"/>
      <c r="U29" s="251"/>
      <c r="V29" s="614"/>
      <c r="W29" s="645">
        <f t="shared" si="13"/>
        <v>0</v>
      </c>
      <c r="X29" s="618" t="str">
        <f t="shared" si="14"/>
        <v/>
      </c>
      <c r="Y29" s="619">
        <f t="shared" si="32"/>
        <v>0</v>
      </c>
      <c r="Z29" s="619">
        <f t="shared" si="33"/>
        <v>0</v>
      </c>
      <c r="AA29" s="685" t="str">
        <f t="shared" si="30"/>
        <v/>
      </c>
      <c r="AB29" s="685">
        <f t="shared" si="28"/>
        <v>0</v>
      </c>
      <c r="AC29" s="685">
        <f t="shared" si="19"/>
        <v>0</v>
      </c>
      <c r="AD29" s="616"/>
      <c r="AE29" s="620">
        <f t="shared" si="31"/>
        <v>0</v>
      </c>
      <c r="AF29" s="612">
        <f t="shared" si="21"/>
        <v>0</v>
      </c>
      <c r="AG29" s="613">
        <f>IF(ISBLANK(N29), 0, (IF(AND(V29&lt;&gt;"", ISNUMBER(T29)), INDEX(AZ12:CR12, MATCH(N29, AZ11:CR11, 0)) * M29, 0)) + IFERROR(INDEX(AZ17:CR17, MATCH(N29, AZ16:CR16, 0)) * M29, 0))</f>
        <v>0</v>
      </c>
      <c r="AI29" s="603" t="str">
        <f t="shared" si="24"/>
        <v>►</v>
      </c>
      <c r="AJ29" s="711" t="s">
        <v>2026</v>
      </c>
      <c r="AK29" s="611"/>
      <c r="AL29" s="682"/>
      <c r="AM29" s="607"/>
      <c r="AN29" s="608"/>
      <c r="AO29" s="714"/>
      <c r="AP29" s="726" t="s">
        <v>2045</v>
      </c>
      <c r="AQ29" s="688"/>
      <c r="AR29" s="688"/>
      <c r="AS29" s="688"/>
      <c r="AT29" s="689"/>
      <c r="BA29" s="257" t="s">
        <v>5478</v>
      </c>
      <c r="CV29" s="658"/>
      <c r="CY29" s="216">
        <v>1</v>
      </c>
    </row>
    <row r="30" spans="1:103" s="641" customFormat="1" ht="24" customHeight="1">
      <c r="A30" s="603" t="str">
        <f t="shared" si="27"/>
        <v>►</v>
      </c>
      <c r="B30" s="604" t="str">
        <f t="shared" si="22"/>
        <v>►</v>
      </c>
      <c r="C30" s="604" t="str">
        <f t="shared" si="9"/>
        <v>►</v>
      </c>
      <c r="D30" s="604" t="str">
        <f t="shared" si="10"/>
        <v>►</v>
      </c>
      <c r="E30" s="604" t="str">
        <f t="shared" si="11"/>
        <v>►</v>
      </c>
      <c r="F30" s="604" t="str">
        <f t="shared" si="12"/>
        <v>►</v>
      </c>
      <c r="G30" s="604" t="str">
        <f t="shared" si="23"/>
        <v/>
      </c>
      <c r="H30" s="187" t="str">
        <f t="shared" si="29"/>
        <v>►</v>
      </c>
      <c r="I30" s="330" t="str">
        <f>I23</f>
        <v>C.Caipirinha.Avec alcool.All day (ou fancy).Verre Old fashioned(s)</v>
      </c>
      <c r="J30" s="330">
        <f>J23</f>
        <v>1</v>
      </c>
      <c r="K30" s="179" t="str">
        <f>K23</f>
        <v>Old Fashioned(s)</v>
      </c>
      <c r="L30" s="188"/>
      <c r="M30" s="280"/>
      <c r="N30" s="508"/>
      <c r="O30" s="510"/>
      <c r="P30" s="511"/>
      <c r="Q30" s="512">
        <v>1</v>
      </c>
      <c r="R30" s="2850"/>
      <c r="S30" s="674" t="s">
        <v>28</v>
      </c>
      <c r="T30" s="638"/>
      <c r="U30" s="251"/>
      <c r="V30" s="614"/>
      <c r="W30" s="644">
        <f t="shared" si="13"/>
        <v>0</v>
      </c>
      <c r="X30" s="643" t="str">
        <f t="shared" si="14"/>
        <v/>
      </c>
      <c r="Y30" s="615">
        <f t="shared" si="32"/>
        <v>0</v>
      </c>
      <c r="Z30" s="615">
        <f t="shared" si="33"/>
        <v>0</v>
      </c>
      <c r="AA30" s="190" t="str">
        <f t="shared" si="30"/>
        <v/>
      </c>
      <c r="AB30" s="684">
        <f t="shared" si="28"/>
        <v>0</v>
      </c>
      <c r="AC30" s="684">
        <f t="shared" si="19"/>
        <v>0</v>
      </c>
      <c r="AD30" s="616"/>
      <c r="AE30" s="617">
        <f t="shared" si="31"/>
        <v>0</v>
      </c>
      <c r="AF30" s="612">
        <f t="shared" si="21"/>
        <v>0</v>
      </c>
      <c r="AG30" s="613">
        <f>IF(ISBLANK(N30), 0, (IF(AND(V30&lt;&gt;"", ISNUMBER(T30)), INDEX(AZ12:CR12, MATCH(N30, AZ11:CR11, 0)) * M30, 0)) + IFERROR(INDEX(AZ17:CR17, MATCH(N30, AZ16:CR16, 0)) * M30, 0))</f>
        <v>0</v>
      </c>
      <c r="AI30" s="603" t="str">
        <f t="shared" si="24"/>
        <v>►</v>
      </c>
      <c r="AJ30" s="710"/>
      <c r="AK30" s="607"/>
      <c r="AL30" s="607"/>
      <c r="AM30" s="607"/>
      <c r="AN30" s="608"/>
      <c r="AO30" s="714"/>
      <c r="AP30" s="726" t="s">
        <v>2046</v>
      </c>
      <c r="AQ30" s="688"/>
      <c r="AR30" s="688"/>
      <c r="AS30" s="688"/>
      <c r="AT30" s="689"/>
      <c r="BA30" s="258"/>
      <c r="CV30" s="658"/>
      <c r="CY30" s="216">
        <v>1</v>
      </c>
    </row>
    <row r="31" spans="1:103" s="641" customFormat="1" ht="24" customHeight="1">
      <c r="A31" s="603" t="str">
        <f t="shared" si="27"/>
        <v>►</v>
      </c>
      <c r="B31" s="604" t="str">
        <f t="shared" si="22"/>
        <v>►</v>
      </c>
      <c r="C31" s="604" t="str">
        <f t="shared" si="9"/>
        <v>►</v>
      </c>
      <c r="D31" s="604" t="str">
        <f t="shared" si="10"/>
        <v>►</v>
      </c>
      <c r="E31" s="604" t="str">
        <f t="shared" si="11"/>
        <v>►</v>
      </c>
      <c r="F31" s="604" t="str">
        <f t="shared" si="12"/>
        <v>►</v>
      </c>
      <c r="G31" s="604" t="str">
        <f t="shared" si="23"/>
        <v/>
      </c>
      <c r="H31" s="187" t="str">
        <f t="shared" si="29"/>
        <v>►</v>
      </c>
      <c r="I31" s="330" t="str">
        <f>I23</f>
        <v>C.Caipirinha.Avec alcool.All day (ou fancy).Verre Old fashioned(s)</v>
      </c>
      <c r="J31" s="330">
        <f>J23</f>
        <v>1</v>
      </c>
      <c r="K31" s="179" t="str">
        <f>K23</f>
        <v>Old Fashioned(s)</v>
      </c>
      <c r="L31" s="188"/>
      <c r="M31" s="280"/>
      <c r="N31" s="508"/>
      <c r="O31" s="510"/>
      <c r="P31" s="511"/>
      <c r="Q31" s="512">
        <v>1</v>
      </c>
      <c r="R31" s="2850"/>
      <c r="S31" s="674" t="s">
        <v>28</v>
      </c>
      <c r="T31" s="638"/>
      <c r="U31" s="251"/>
      <c r="V31" s="614"/>
      <c r="W31" s="645">
        <f t="shared" si="13"/>
        <v>0</v>
      </c>
      <c r="X31" s="618" t="str">
        <f t="shared" si="14"/>
        <v/>
      </c>
      <c r="Y31" s="619">
        <f t="shared" si="32"/>
        <v>0</v>
      </c>
      <c r="Z31" s="619">
        <f t="shared" si="33"/>
        <v>0</v>
      </c>
      <c r="AA31" s="189" t="str">
        <f t="shared" si="30"/>
        <v/>
      </c>
      <c r="AB31" s="189">
        <f t="shared" si="28"/>
        <v>0</v>
      </c>
      <c r="AC31" s="189">
        <f t="shared" si="19"/>
        <v>0</v>
      </c>
      <c r="AD31" s="616"/>
      <c r="AE31" s="620">
        <f t="shared" si="31"/>
        <v>0</v>
      </c>
      <c r="AF31" s="612">
        <f t="shared" si="21"/>
        <v>0</v>
      </c>
      <c r="AG31" s="613">
        <f>IF(ISBLANK(N31), 0, (IF(AND(V31&lt;&gt;"", ISNUMBER(T31)), INDEX(AZ12:CR12, MATCH(N31, AZ11:CR11, 0)) * M31, 0)) + IFERROR(INDEX(AZ17:CR17, MATCH(N31, AZ16:CR16, 0)) * M31, 0))</f>
        <v>0</v>
      </c>
      <c r="AI31" s="603" t="str">
        <f t="shared" si="24"/>
        <v>►</v>
      </c>
      <c r="AJ31" s="710"/>
      <c r="AK31" s="607"/>
      <c r="AL31" s="607"/>
      <c r="AM31" s="607"/>
      <c r="AN31" s="608"/>
      <c r="AO31" s="715"/>
      <c r="AP31" s="727" t="s">
        <v>2048</v>
      </c>
      <c r="AQ31" s="688"/>
      <c r="AR31" s="688"/>
      <c r="AS31" s="688"/>
      <c r="AT31" s="689"/>
      <c r="BA31" s="259" t="s">
        <v>5479</v>
      </c>
      <c r="CV31" s="658"/>
      <c r="CY31" s="216">
        <v>1</v>
      </c>
    </row>
    <row r="32" spans="1:103" s="641" customFormat="1" ht="24" customHeight="1">
      <c r="A32" s="603" t="str">
        <f t="shared" si="27"/>
        <v>►</v>
      </c>
      <c r="B32" s="604" t="str">
        <f t="shared" si="22"/>
        <v>►</v>
      </c>
      <c r="C32" s="604" t="str">
        <f t="shared" si="9"/>
        <v>►</v>
      </c>
      <c r="D32" s="604" t="str">
        <f t="shared" si="10"/>
        <v>►</v>
      </c>
      <c r="E32" s="604" t="str">
        <f t="shared" si="11"/>
        <v>►</v>
      </c>
      <c r="F32" s="604" t="str">
        <f t="shared" si="12"/>
        <v>►</v>
      </c>
      <c r="G32" s="604" t="str">
        <f t="shared" si="23"/>
        <v/>
      </c>
      <c r="H32" s="187" t="str">
        <f t="shared" si="29"/>
        <v>►</v>
      </c>
      <c r="I32" s="330" t="str">
        <f>I23</f>
        <v>C.Caipirinha.Avec alcool.All day (ou fancy).Verre Old fashioned(s)</v>
      </c>
      <c r="J32" s="330">
        <f>J23</f>
        <v>1</v>
      </c>
      <c r="K32" s="179" t="str">
        <f>K23</f>
        <v>Old Fashioned(s)</v>
      </c>
      <c r="L32" s="188"/>
      <c r="M32" s="280"/>
      <c r="N32" s="508"/>
      <c r="O32" s="510"/>
      <c r="P32" s="511"/>
      <c r="Q32" s="512">
        <v>1</v>
      </c>
      <c r="R32" s="2850"/>
      <c r="S32" s="674" t="s">
        <v>28</v>
      </c>
      <c r="T32" s="638"/>
      <c r="U32" s="251"/>
      <c r="V32" s="614"/>
      <c r="W32" s="644">
        <f t="shared" si="13"/>
        <v>0</v>
      </c>
      <c r="X32" s="643" t="str">
        <f t="shared" si="14"/>
        <v/>
      </c>
      <c r="Y32" s="615">
        <f t="shared" si="32"/>
        <v>0</v>
      </c>
      <c r="Z32" s="615">
        <f t="shared" si="33"/>
        <v>0</v>
      </c>
      <c r="AA32" s="190" t="str">
        <f t="shared" si="30"/>
        <v/>
      </c>
      <c r="AB32" s="684">
        <f t="shared" si="28"/>
        <v>0</v>
      </c>
      <c r="AC32" s="684">
        <f t="shared" si="19"/>
        <v>0</v>
      </c>
      <c r="AD32" s="616"/>
      <c r="AE32" s="617">
        <f t="shared" si="31"/>
        <v>0</v>
      </c>
      <c r="AF32" s="612">
        <f t="shared" si="21"/>
        <v>0</v>
      </c>
      <c r="AG32" s="613">
        <f>IF(ISBLANK(N32), 0, (IF(AND(V32&lt;&gt;"", ISNUMBER(T32)), INDEX(AZ12:CR12, MATCH(N32, AZ11:CR11, 0)) * M32, 0)) + IFERROR(INDEX(AZ17:CR17, MATCH(N32, AZ16:CR16, 0)) * M32, 0))</f>
        <v>0</v>
      </c>
      <c r="AI32" s="603" t="str">
        <f t="shared" si="24"/>
        <v>►</v>
      </c>
      <c r="AJ32" s="710"/>
      <c r="AK32" s="607"/>
      <c r="AL32" s="607"/>
      <c r="AM32" s="607"/>
      <c r="AN32" s="608"/>
      <c r="AO32" s="716"/>
      <c r="AP32" s="728" t="s">
        <v>2047</v>
      </c>
      <c r="AQ32" s="690"/>
      <c r="AR32" s="649"/>
      <c r="AS32" s="691"/>
      <c r="AT32" s="692"/>
      <c r="BA32" s="259" t="s">
        <v>5480</v>
      </c>
      <c r="CV32" s="658"/>
      <c r="CY32" s="216">
        <v>1</v>
      </c>
    </row>
    <row r="33" spans="1:103" s="641" customFormat="1" ht="24" customHeight="1">
      <c r="A33" s="603" t="str">
        <f t="shared" si="27"/>
        <v>►</v>
      </c>
      <c r="B33" s="604" t="str">
        <f t="shared" si="22"/>
        <v>►</v>
      </c>
      <c r="C33" s="604" t="str">
        <f t="shared" si="9"/>
        <v>►</v>
      </c>
      <c r="D33" s="604" t="str">
        <f t="shared" si="10"/>
        <v>►</v>
      </c>
      <c r="E33" s="604" t="str">
        <f t="shared" si="11"/>
        <v>►</v>
      </c>
      <c r="F33" s="604" t="str">
        <f t="shared" si="12"/>
        <v>►</v>
      </c>
      <c r="G33" s="604" t="str">
        <f t="shared" si="23"/>
        <v/>
      </c>
      <c r="H33" s="187" t="str">
        <f t="shared" si="29"/>
        <v>►</v>
      </c>
      <c r="I33" s="330" t="str">
        <f>I23</f>
        <v>C.Caipirinha.Avec alcool.All day (ou fancy).Verre Old fashioned(s)</v>
      </c>
      <c r="J33" s="330">
        <f>J23</f>
        <v>1</v>
      </c>
      <c r="K33" s="179" t="str">
        <f>K23</f>
        <v>Old Fashioned(s)</v>
      </c>
      <c r="L33" s="3134"/>
      <c r="M33" s="62"/>
      <c r="N33" s="508"/>
      <c r="O33" s="510"/>
      <c r="P33" s="511"/>
      <c r="Q33" s="512">
        <v>1</v>
      </c>
      <c r="R33" s="2773"/>
      <c r="S33" s="674" t="s">
        <v>28</v>
      </c>
      <c r="T33" s="638"/>
      <c r="U33" s="251"/>
      <c r="V33" s="614"/>
      <c r="W33" s="645">
        <f t="shared" si="13"/>
        <v>0</v>
      </c>
      <c r="X33" s="618" t="str">
        <f t="shared" si="14"/>
        <v/>
      </c>
      <c r="Y33" s="619">
        <f t="shared" si="32"/>
        <v>0</v>
      </c>
      <c r="Z33" s="619">
        <f t="shared" si="33"/>
        <v>0</v>
      </c>
      <c r="AA33" s="189" t="str">
        <f t="shared" si="30"/>
        <v/>
      </c>
      <c r="AB33" s="189">
        <f t="shared" si="28"/>
        <v>0</v>
      </c>
      <c r="AC33" s="189">
        <f t="shared" si="19"/>
        <v>0</v>
      </c>
      <c r="AD33" s="616"/>
      <c r="AE33" s="620">
        <f t="shared" si="31"/>
        <v>0</v>
      </c>
      <c r="AF33" s="612">
        <f t="shared" si="21"/>
        <v>0</v>
      </c>
      <c r="AG33" s="613">
        <f>IF(ISBLANK(N33), 0, (IF(AND(V33&lt;&gt;"", ISNUMBER(T33)), INDEX(AZ12:CR12, MATCH(N33, AZ11:CR11, 0)) * M33, 0)) + IFERROR(INDEX(AZ17:CR17, MATCH(N33, AZ16:CR16, 0)) * M33, 0))</f>
        <v>0</v>
      </c>
      <c r="AI33" s="603" t="str">
        <f t="shared" si="24"/>
        <v>►</v>
      </c>
      <c r="AJ33" s="710"/>
      <c r="AK33" s="607"/>
      <c r="AL33" s="607"/>
      <c r="AM33" s="607"/>
      <c r="AN33" s="608"/>
      <c r="AO33" s="717" t="s">
        <v>2050</v>
      </c>
      <c r="AP33" s="727"/>
      <c r="AQ33" s="650"/>
      <c r="AR33" s="650"/>
      <c r="AS33" s="327"/>
      <c r="AT33" s="693"/>
      <c r="BA33"/>
      <c r="CV33" s="658"/>
      <c r="CY33" s="216">
        <v>1</v>
      </c>
    </row>
    <row r="34" spans="1:103" s="641" customFormat="1" ht="24" customHeight="1">
      <c r="A34" s="603" t="str">
        <f t="shared" si="27"/>
        <v>►</v>
      </c>
      <c r="B34" s="604" t="str">
        <f t="shared" si="22"/>
        <v>►</v>
      </c>
      <c r="C34" s="604" t="str">
        <f t="shared" si="9"/>
        <v>►</v>
      </c>
      <c r="D34" s="604" t="str">
        <f t="shared" si="10"/>
        <v>►</v>
      </c>
      <c r="E34" s="604" t="str">
        <f t="shared" si="11"/>
        <v>►</v>
      </c>
      <c r="F34" s="604" t="str">
        <f t="shared" si="12"/>
        <v>►</v>
      </c>
      <c r="G34" s="604" t="str">
        <f t="shared" si="23"/>
        <v/>
      </c>
      <c r="H34" s="187" t="str">
        <f t="shared" si="29"/>
        <v>►</v>
      </c>
      <c r="I34" s="330" t="str">
        <f>I23</f>
        <v>C.Caipirinha.Avec alcool.All day (ou fancy).Verre Old fashioned(s)</v>
      </c>
      <c r="J34" s="330">
        <f>J23</f>
        <v>1</v>
      </c>
      <c r="K34" s="179" t="str">
        <f>K23</f>
        <v>Old Fashioned(s)</v>
      </c>
      <c r="L34" s="3134"/>
      <c r="M34" s="62"/>
      <c r="N34" s="508"/>
      <c r="O34" s="510"/>
      <c r="P34" s="511"/>
      <c r="Q34" s="512">
        <v>1</v>
      </c>
      <c r="R34" s="2773"/>
      <c r="S34" s="674" t="s">
        <v>28</v>
      </c>
      <c r="T34" s="638"/>
      <c r="U34" s="251"/>
      <c r="V34" s="614"/>
      <c r="W34" s="644">
        <f t="shared" si="13"/>
        <v>0</v>
      </c>
      <c r="X34" s="643" t="str">
        <f t="shared" si="14"/>
        <v/>
      </c>
      <c r="Y34" s="615">
        <f t="shared" si="32"/>
        <v>0</v>
      </c>
      <c r="Z34" s="615">
        <f t="shared" si="33"/>
        <v>0</v>
      </c>
      <c r="AA34" s="190" t="str">
        <f t="shared" si="30"/>
        <v/>
      </c>
      <c r="AB34" s="684">
        <f t="shared" si="28"/>
        <v>0</v>
      </c>
      <c r="AC34" s="684">
        <f t="shared" si="19"/>
        <v>0</v>
      </c>
      <c r="AD34" s="616"/>
      <c r="AE34" s="617">
        <f t="shared" si="31"/>
        <v>0</v>
      </c>
      <c r="AF34" s="612">
        <f t="shared" si="21"/>
        <v>0</v>
      </c>
      <c r="AG34" s="613">
        <f>IF(ISBLANK(N34), 0, (IF(AND(V34&lt;&gt;"", ISNUMBER(T34)), INDEX(AZ12:CR12, MATCH(N34, AZ11:CR11, 0)) * M34, 0)) + IFERROR(INDEX(AZ17:CR17, MATCH(N34, AZ16:CR16, 0)) * M34, 0))</f>
        <v>0</v>
      </c>
      <c r="AI34" s="603" t="str">
        <f t="shared" si="24"/>
        <v>►</v>
      </c>
      <c r="AJ34" s="710"/>
      <c r="AK34" s="607"/>
      <c r="AL34" s="607"/>
      <c r="AM34" s="607"/>
      <c r="AN34" s="608"/>
      <c r="AO34" s="467" t="s">
        <v>2051</v>
      </c>
      <c r="AP34" s="729"/>
      <c r="AQ34" s="694"/>
      <c r="AR34" s="694"/>
      <c r="AS34" s="695"/>
      <c r="AT34" s="696"/>
      <c r="BA34"/>
      <c r="CV34" s="658"/>
      <c r="CY34" s="216">
        <v>1</v>
      </c>
    </row>
    <row r="35" spans="1:103" s="641" customFormat="1" ht="24" customHeight="1">
      <c r="A35" s="603" t="str">
        <f t="shared" si="27"/>
        <v>►</v>
      </c>
      <c r="B35" s="604" t="str">
        <f t="shared" si="22"/>
        <v>►</v>
      </c>
      <c r="C35" s="604" t="str">
        <f t="shared" si="9"/>
        <v>►</v>
      </c>
      <c r="D35" s="604" t="str">
        <f t="shared" si="10"/>
        <v>►</v>
      </c>
      <c r="E35" s="604" t="str">
        <f t="shared" si="11"/>
        <v>►</v>
      </c>
      <c r="F35" s="604" t="str">
        <f t="shared" si="12"/>
        <v>►</v>
      </c>
      <c r="G35" s="604" t="str">
        <f t="shared" si="23"/>
        <v/>
      </c>
      <c r="H35" s="187" t="str">
        <f t="shared" si="29"/>
        <v>►</v>
      </c>
      <c r="I35" s="330" t="str">
        <f>I23</f>
        <v>C.Caipirinha.Avec alcool.All day (ou fancy).Verre Old fashioned(s)</v>
      </c>
      <c r="J35" s="330">
        <f>J23</f>
        <v>1</v>
      </c>
      <c r="K35" s="179" t="str">
        <f>K23</f>
        <v>Old Fashioned(s)</v>
      </c>
      <c r="L35" s="3134"/>
      <c r="M35" s="62"/>
      <c r="N35" s="508"/>
      <c r="O35" s="510"/>
      <c r="P35" s="511"/>
      <c r="Q35" s="512">
        <v>1</v>
      </c>
      <c r="R35" s="2773"/>
      <c r="S35" s="674" t="s">
        <v>28</v>
      </c>
      <c r="T35" s="638"/>
      <c r="U35" s="251"/>
      <c r="V35" s="614"/>
      <c r="W35" s="645">
        <f t="shared" si="13"/>
        <v>0</v>
      </c>
      <c r="X35" s="618" t="str">
        <f t="shared" si="14"/>
        <v/>
      </c>
      <c r="Y35" s="619">
        <f t="shared" si="32"/>
        <v>0</v>
      </c>
      <c r="Z35" s="619">
        <f t="shared" si="33"/>
        <v>0</v>
      </c>
      <c r="AA35" s="189" t="str">
        <f t="shared" si="30"/>
        <v/>
      </c>
      <c r="AB35" s="189">
        <f t="shared" si="28"/>
        <v>0</v>
      </c>
      <c r="AC35" s="189">
        <f t="shared" si="19"/>
        <v>0</v>
      </c>
      <c r="AD35" s="616"/>
      <c r="AE35" s="620">
        <f t="shared" si="31"/>
        <v>0</v>
      </c>
      <c r="AF35" s="612">
        <f t="shared" si="21"/>
        <v>0</v>
      </c>
      <c r="AG35" s="613">
        <f>IF(ISBLANK(N35), 0, (IF(AND(V35&lt;&gt;"", ISNUMBER(T35)), INDEX(AZ12:CR12, MATCH(N35, AZ11:CR11, 0)) * M35, 0)) + IFERROR(INDEX(AZ17:CR17, MATCH(N35, AZ16:CR16, 0)) * M35, 0))</f>
        <v>0</v>
      </c>
      <c r="AI35" s="603" t="str">
        <f t="shared" si="24"/>
        <v>►</v>
      </c>
      <c r="AJ35" s="710"/>
      <c r="AK35" s="607"/>
      <c r="AL35" s="607"/>
      <c r="AM35" s="607"/>
      <c r="AN35" s="608"/>
      <c r="AO35" s="467" t="s">
        <v>2052</v>
      </c>
      <c r="AP35" s="730"/>
      <c r="AQ35" s="650"/>
      <c r="AR35" s="650"/>
      <c r="AS35" s="695"/>
      <c r="AT35" s="696"/>
      <c r="BA35"/>
      <c r="CV35" s="658"/>
      <c r="CY35" s="216">
        <v>1</v>
      </c>
    </row>
    <row r="36" spans="1:103" s="641" customFormat="1" ht="24" customHeight="1">
      <c r="A36" s="603" t="str">
        <f t="shared" si="27"/>
        <v>►</v>
      </c>
      <c r="B36" s="604" t="str">
        <f t="shared" si="22"/>
        <v>►</v>
      </c>
      <c r="C36" s="604" t="str">
        <f t="shared" si="9"/>
        <v>►</v>
      </c>
      <c r="D36" s="604" t="str">
        <f t="shared" si="10"/>
        <v>►</v>
      </c>
      <c r="E36" s="604" t="str">
        <f t="shared" si="11"/>
        <v>►</v>
      </c>
      <c r="F36" s="604" t="str">
        <f t="shared" si="12"/>
        <v>►</v>
      </c>
      <c r="G36" s="604" t="str">
        <f t="shared" si="23"/>
        <v/>
      </c>
      <c r="H36" s="187" t="str">
        <f t="shared" si="29"/>
        <v>►</v>
      </c>
      <c r="I36" s="330" t="str">
        <f>I23</f>
        <v>C.Caipirinha.Avec alcool.All day (ou fancy).Verre Old fashioned(s)</v>
      </c>
      <c r="J36" s="330">
        <f>J23</f>
        <v>1</v>
      </c>
      <c r="K36" s="179" t="str">
        <f>K23</f>
        <v>Old Fashioned(s)</v>
      </c>
      <c r="L36" s="3134"/>
      <c r="M36" s="62"/>
      <c r="N36" s="508"/>
      <c r="O36" s="510"/>
      <c r="P36" s="511"/>
      <c r="Q36" s="512">
        <v>1</v>
      </c>
      <c r="R36" s="2773"/>
      <c r="S36" s="674" t="s">
        <v>28</v>
      </c>
      <c r="T36" s="638"/>
      <c r="U36" s="251"/>
      <c r="V36" s="614"/>
      <c r="W36" s="644">
        <f t="shared" si="13"/>
        <v>0</v>
      </c>
      <c r="X36" s="643" t="str">
        <f t="shared" si="14"/>
        <v/>
      </c>
      <c r="Y36" s="615">
        <f t="shared" si="32"/>
        <v>0</v>
      </c>
      <c r="Z36" s="615">
        <f t="shared" si="33"/>
        <v>0</v>
      </c>
      <c r="AA36" s="190" t="str">
        <f t="shared" si="30"/>
        <v/>
      </c>
      <c r="AB36" s="684">
        <f t="shared" si="28"/>
        <v>0</v>
      </c>
      <c r="AC36" s="684">
        <f t="shared" si="19"/>
        <v>0</v>
      </c>
      <c r="AD36" s="616"/>
      <c r="AE36" s="617">
        <f t="shared" si="31"/>
        <v>0</v>
      </c>
      <c r="AF36" s="612">
        <f t="shared" si="21"/>
        <v>0</v>
      </c>
      <c r="AG36" s="613">
        <f>IF(ISBLANK(N36), 0, (IF(AND(V36&lt;&gt;"", ISNUMBER(T36)), INDEX(AZ12:CR12, MATCH(N36, AZ11:CR11, 0)) * M36, 0)) + IFERROR(INDEX(AZ17:CR17, MATCH(N36, AZ16:CR16, 0)) * M36, 0))</f>
        <v>0</v>
      </c>
      <c r="AI36" s="603" t="str">
        <f t="shared" si="24"/>
        <v>►</v>
      </c>
      <c r="AJ36" s="710"/>
      <c r="AK36" s="607"/>
      <c r="AL36" s="607"/>
      <c r="AM36" s="607"/>
      <c r="AN36" s="608"/>
      <c r="AO36" s="718" t="s">
        <v>2053</v>
      </c>
      <c r="AP36" s="87"/>
      <c r="AQ36" s="697"/>
      <c r="AR36" s="697"/>
      <c r="AS36" s="697"/>
      <c r="AT36" s="693"/>
      <c r="BA36" s="257" t="s">
        <v>5481</v>
      </c>
      <c r="CV36" s="658"/>
      <c r="CY36" s="216">
        <v>1</v>
      </c>
    </row>
    <row r="37" spans="1:103" s="641" customFormat="1" ht="24" customHeight="1">
      <c r="A37" s="603" t="str">
        <f t="shared" si="27"/>
        <v>►</v>
      </c>
      <c r="B37" s="604" t="str">
        <f t="shared" si="22"/>
        <v>►</v>
      </c>
      <c r="C37" s="604" t="str">
        <f t="shared" si="9"/>
        <v>►</v>
      </c>
      <c r="D37" s="604" t="str">
        <f t="shared" si="10"/>
        <v>►</v>
      </c>
      <c r="E37" s="604" t="str">
        <f t="shared" si="11"/>
        <v>►</v>
      </c>
      <c r="F37" s="604" t="str">
        <f t="shared" si="12"/>
        <v>►</v>
      </c>
      <c r="G37" s="604" t="str">
        <f t="shared" si="23"/>
        <v/>
      </c>
      <c r="H37" s="187" t="str">
        <f t="shared" si="29"/>
        <v>►</v>
      </c>
      <c r="I37" s="330" t="str">
        <f>I23</f>
        <v>C.Caipirinha.Avec alcool.All day (ou fancy).Verre Old fashioned(s)</v>
      </c>
      <c r="J37" s="330">
        <f>J23</f>
        <v>1</v>
      </c>
      <c r="K37" s="179" t="str">
        <f>K23</f>
        <v>Old Fashioned(s)</v>
      </c>
      <c r="L37" s="3134"/>
      <c r="M37" s="62"/>
      <c r="N37" s="3645"/>
      <c r="O37" s="510"/>
      <c r="P37" s="511"/>
      <c r="Q37" s="512">
        <v>1</v>
      </c>
      <c r="R37" s="2773"/>
      <c r="S37" s="674" t="s">
        <v>28</v>
      </c>
      <c r="T37" s="638"/>
      <c r="U37" s="251"/>
      <c r="V37" s="614"/>
      <c r="W37" s="646">
        <f t="shared" si="13"/>
        <v>0</v>
      </c>
      <c r="X37" s="621" t="str">
        <f t="shared" si="14"/>
        <v/>
      </c>
      <c r="Y37" s="622">
        <f t="shared" si="32"/>
        <v>0</v>
      </c>
      <c r="Z37" s="622">
        <f t="shared" si="33"/>
        <v>0</v>
      </c>
      <c r="AA37" s="189" t="str">
        <f t="shared" si="30"/>
        <v/>
      </c>
      <c r="AB37" s="189">
        <f t="shared" si="28"/>
        <v>0</v>
      </c>
      <c r="AC37" s="189">
        <f t="shared" si="19"/>
        <v>0</v>
      </c>
      <c r="AD37" s="616"/>
      <c r="AE37" s="620">
        <f t="shared" si="31"/>
        <v>0</v>
      </c>
      <c r="AF37" s="612">
        <f t="shared" si="21"/>
        <v>0</v>
      </c>
      <c r="AG37" s="613">
        <f>IF(ISBLANK(N37), 0, (IF(AND(V37&lt;&gt;"", ISNUMBER(T37)), INDEX(AZ12:CR12, MATCH(N37, AZ11:CR11, 0)) * M37, 0)) + IFERROR(INDEX(AZ17:CR17, MATCH(N37, AZ16:CR16, 0)) * M37, 0))</f>
        <v>0</v>
      </c>
      <c r="AI37" s="603" t="str">
        <f t="shared" si="24"/>
        <v>►</v>
      </c>
      <c r="AJ37" s="712" t="s">
        <v>2027</v>
      </c>
      <c r="AK37" s="611"/>
      <c r="AL37" s="611"/>
      <c r="AM37" s="607"/>
      <c r="AN37" s="608"/>
      <c r="AO37" s="719"/>
      <c r="AP37" s="466"/>
      <c r="AQ37" s="698"/>
      <c r="AR37" s="327"/>
      <c r="AS37" s="327"/>
      <c r="AT37" s="545"/>
      <c r="BA37" s="258"/>
      <c r="CM37" s="658"/>
      <c r="CY37" s="216">
        <v>1</v>
      </c>
    </row>
    <row r="38" spans="1:103" s="641" customFormat="1" ht="24" customHeight="1" thickBot="1">
      <c r="A38" s="603" t="str">
        <f t="shared" si="27"/>
        <v>A</v>
      </c>
      <c r="B38" s="604" t="str">
        <f t="shared" si="22"/>
        <v>C.Caipirinha.Avec alcool.All day (ou fancy).Verre Old fashioned(s)</v>
      </c>
      <c r="C38" s="604" t="str">
        <f t="shared" si="9"/>
        <v>C</v>
      </c>
      <c r="D38" s="604" t="str">
        <f t="shared" si="10"/>
        <v>Caipirinha</v>
      </c>
      <c r="E38" s="604" t="str">
        <f t="shared" si="11"/>
        <v>Avec alcool</v>
      </c>
      <c r="F38" s="604" t="str">
        <f t="shared" si="12"/>
        <v>All day (ou fancy)</v>
      </c>
      <c r="G38" s="604" t="str">
        <f t="shared" si="23"/>
        <v/>
      </c>
      <c r="H38" s="191" t="s">
        <v>43</v>
      </c>
      <c r="I38" s="341" t="str">
        <f>I23</f>
        <v>C.Caipirinha.Avec alcool.All day (ou fancy).Verre Old fashioned(s)</v>
      </c>
      <c r="J38" s="192">
        <f>J23</f>
        <v>1</v>
      </c>
      <c r="K38" s="193" t="str">
        <f>K23</f>
        <v>Old Fashioned(s)</v>
      </c>
      <c r="L38" s="342"/>
      <c r="M38" s="217"/>
      <c r="N38" s="342"/>
      <c r="O38" s="342"/>
      <c r="P38" s="342"/>
      <c r="Q38" s="342"/>
      <c r="R38" s="343"/>
      <c r="S38" s="674" t="s">
        <v>28</v>
      </c>
      <c r="T38" s="638"/>
      <c r="U38" s="251"/>
      <c r="V38" s="614"/>
      <c r="W38" s="644">
        <f t="shared" si="13"/>
        <v>0</v>
      </c>
      <c r="X38" s="643" t="str">
        <f t="shared" si="14"/>
        <v/>
      </c>
      <c r="Y38" s="615">
        <f t="shared" si="32"/>
        <v>0</v>
      </c>
      <c r="Z38" s="615">
        <f t="shared" si="33"/>
        <v>0</v>
      </c>
      <c r="AA38" s="190" t="str">
        <f t="shared" si="30"/>
        <v/>
      </c>
      <c r="AB38" s="684">
        <f t="shared" si="28"/>
        <v>0</v>
      </c>
      <c r="AC38" s="684">
        <f t="shared" si="19"/>
        <v>0</v>
      </c>
      <c r="AD38" s="616"/>
      <c r="AE38" s="617">
        <f t="shared" si="31"/>
        <v>0</v>
      </c>
      <c r="AF38" s="612">
        <f t="shared" si="21"/>
        <v>0</v>
      </c>
      <c r="AG38" s="613">
        <f>IF(ISBLANK(N38), 0, (IF(AND(V38&lt;&gt;"", ISNUMBER(T38)), INDEX(AZ12:CR12, MATCH(N38, AZ11:CR11, 0)) * M38, 0)) + IFERROR(INDEX(AZ17:CR17, MATCH(N38, AZ16:CR16, 0)) * M38, 0))</f>
        <v>0</v>
      </c>
      <c r="AI38" s="603" t="str">
        <f t="shared" si="24"/>
        <v>A</v>
      </c>
      <c r="AJ38" s="712" t="s">
        <v>2028</v>
      </c>
      <c r="AK38" s="611"/>
      <c r="AL38" s="611"/>
      <c r="AM38" s="607"/>
      <c r="AN38" s="608"/>
      <c r="AO38" s="714"/>
      <c r="AP38" s="699" t="s">
        <v>2054</v>
      </c>
      <c r="AQ38" s="675"/>
      <c r="AR38" s="675"/>
      <c r="AS38" s="327"/>
      <c r="AT38" s="545"/>
      <c r="BA38" s="259" t="s">
        <v>5482</v>
      </c>
      <c r="CM38" s="658"/>
      <c r="CY38" s="216">
        <v>1</v>
      </c>
    </row>
    <row r="39" spans="1:103" s="641" customFormat="1" ht="24" customHeight="1">
      <c r="A39" s="603" t="str">
        <f t="shared" si="27"/>
        <v>A</v>
      </c>
      <c r="B39" s="604" t="str">
        <f t="shared" si="22"/>
        <v>C.Caipirinha.Avec alcool.All day (ou fancy).Verre Old fashioned(s)</v>
      </c>
      <c r="C39" s="604" t="str">
        <f t="shared" si="9"/>
        <v>C</v>
      </c>
      <c r="D39" s="604" t="str">
        <f t="shared" si="10"/>
        <v>Caipirinha</v>
      </c>
      <c r="E39" s="604" t="str">
        <f t="shared" si="11"/>
        <v>Avec alcool</v>
      </c>
      <c r="F39" s="604" t="str">
        <f t="shared" si="12"/>
        <v>All day (ou fancy)</v>
      </c>
      <c r="G39" s="604" t="str">
        <f t="shared" si="23"/>
        <v/>
      </c>
      <c r="H39" s="203" t="s">
        <v>43</v>
      </c>
      <c r="I39" s="344" t="str">
        <f>I23</f>
        <v>C.Caipirinha.Avec alcool.All day (ou fancy).Verre Old fashioned(s)</v>
      </c>
      <c r="J39" s="344">
        <f>J23</f>
        <v>1</v>
      </c>
      <c r="K39" s="204" t="str">
        <f>K23</f>
        <v>Old Fashioned(s)</v>
      </c>
      <c r="L39" s="205">
        <v>0</v>
      </c>
      <c r="M39" s="56" t="s">
        <v>733</v>
      </c>
      <c r="N39" s="44"/>
      <c r="O39" s="44"/>
      <c r="P39" s="44"/>
      <c r="Q39" s="44"/>
      <c r="R39" s="237"/>
      <c r="S39" s="674" t="s">
        <v>28</v>
      </c>
      <c r="T39" s="638"/>
      <c r="U39" s="251"/>
      <c r="V39" s="614"/>
      <c r="W39" s="645">
        <f t="shared" si="13"/>
        <v>0</v>
      </c>
      <c r="X39" s="618" t="str">
        <f t="shared" si="14"/>
        <v/>
      </c>
      <c r="Y39" s="619">
        <f t="shared" si="32"/>
        <v>0</v>
      </c>
      <c r="Z39" s="619">
        <f t="shared" si="33"/>
        <v>0</v>
      </c>
      <c r="AA39" s="189" t="str">
        <f t="shared" si="30"/>
        <v/>
      </c>
      <c r="AB39" s="189">
        <f t="shared" si="28"/>
        <v>0</v>
      </c>
      <c r="AC39" s="189">
        <f t="shared" si="19"/>
        <v>0</v>
      </c>
      <c r="AD39" s="616"/>
      <c r="AE39" s="620">
        <f t="shared" si="31"/>
        <v>0</v>
      </c>
      <c r="AF39" s="612">
        <f t="shared" si="21"/>
        <v>0</v>
      </c>
      <c r="AG39" s="613">
        <f>IF(ISBLANK(N39), 0, (IF(AND(V39&lt;&gt;"", ISNUMBER(T39)), INDEX(AZ12:CR12, MATCH(N39, AZ11:CR11, 0)) * M39, 0)) + IFERROR(INDEX(AZ17:CR17, MATCH(N39, AZ16:CR16, 0)) * M39, 0))</f>
        <v>0</v>
      </c>
      <c r="AI39" s="603" t="str">
        <f t="shared" si="24"/>
        <v>A</v>
      </c>
      <c r="AJ39" s="710"/>
      <c r="AK39" s="607"/>
      <c r="AL39" s="607"/>
      <c r="AM39" s="607"/>
      <c r="AN39" s="608"/>
      <c r="AO39" s="467"/>
      <c r="AP39" s="737" t="s">
        <v>2057</v>
      </c>
      <c r="AQ39" s="738"/>
      <c r="AR39" s="738"/>
      <c r="AS39" s="738"/>
      <c r="AT39" s="739"/>
      <c r="BA39" s="259" t="s">
        <v>5483</v>
      </c>
      <c r="CM39" s="658"/>
      <c r="CY39" s="216">
        <v>1</v>
      </c>
    </row>
    <row r="40" spans="1:103" s="641" customFormat="1" ht="24" customHeight="1">
      <c r="A40" s="603" t="str">
        <f t="shared" si="27"/>
        <v>A</v>
      </c>
      <c r="B40" s="604" t="str">
        <f t="shared" si="22"/>
        <v>C.Caipirinha.Avec alcool.All day (ou fancy).Verre Old fashioned(s)</v>
      </c>
      <c r="C40" s="604" t="str">
        <f t="shared" si="9"/>
        <v>C</v>
      </c>
      <c r="D40" s="604" t="str">
        <f t="shared" si="10"/>
        <v>Caipirinha</v>
      </c>
      <c r="E40" s="604" t="str">
        <f t="shared" si="11"/>
        <v>Avec alcool</v>
      </c>
      <c r="F40" s="604" t="str">
        <f t="shared" si="12"/>
        <v>All day (ou fancy)</v>
      </c>
      <c r="G40" s="604" t="str">
        <f t="shared" si="23"/>
        <v/>
      </c>
      <c r="H40" s="203" t="s">
        <v>43</v>
      </c>
      <c r="I40" s="330" t="str">
        <f>I23</f>
        <v>C.Caipirinha.Avec alcool.All day (ou fancy).Verre Old fashioned(s)</v>
      </c>
      <c r="J40" s="330">
        <f>J23</f>
        <v>1</v>
      </c>
      <c r="K40" s="179" t="str">
        <f>K23</f>
        <v>Old Fashioned(s)</v>
      </c>
      <c r="L40" s="207">
        <f>IF(ISBLANK(M40),"",MAX(L39:L39)+1)</f>
        <v>1</v>
      </c>
      <c r="M40" s="133" t="s">
        <v>1113</v>
      </c>
      <c r="N40" s="345"/>
      <c r="O40" s="345"/>
      <c r="P40" s="345"/>
      <c r="Q40" s="345"/>
      <c r="R40" s="238" t="s">
        <v>838</v>
      </c>
      <c r="S40" s="674" t="s">
        <v>28</v>
      </c>
      <c r="T40" s="638"/>
      <c r="U40" s="251"/>
      <c r="V40" s="614"/>
      <c r="W40" s="644">
        <f t="shared" si="13"/>
        <v>0</v>
      </c>
      <c r="X40" s="643" t="str">
        <f t="shared" si="14"/>
        <v/>
      </c>
      <c r="Y40" s="615">
        <f t="shared" si="32"/>
        <v>0</v>
      </c>
      <c r="Z40" s="615">
        <f t="shared" si="33"/>
        <v>0</v>
      </c>
      <c r="AA40" s="190" t="str">
        <f t="shared" si="30"/>
        <v/>
      </c>
      <c r="AB40" s="684">
        <f t="shared" si="28"/>
        <v>0</v>
      </c>
      <c r="AC40" s="684">
        <f t="shared" si="19"/>
        <v>0</v>
      </c>
      <c r="AD40" s="616"/>
      <c r="AE40" s="617">
        <f t="shared" si="31"/>
        <v>0</v>
      </c>
      <c r="AF40" s="612">
        <f t="shared" si="21"/>
        <v>0</v>
      </c>
      <c r="AG40" s="613">
        <f>IF(ISBLANK(N40), 0, (IF(AND(V40&lt;&gt;"", ISNUMBER(T40)), INDEX(AZ12:CR12, MATCH(N40, AZ11:CR11, 0)) * M40, 0)) + IFERROR(INDEX(AZ17:CR17, MATCH(N40, AZ16:CR16, 0)) * M40, 0))</f>
        <v>0</v>
      </c>
      <c r="AI40" s="603" t="str">
        <f t="shared" si="24"/>
        <v>A</v>
      </c>
      <c r="AJ40" s="710"/>
      <c r="AK40" s="607"/>
      <c r="AL40" s="607"/>
      <c r="AM40" s="607"/>
      <c r="AN40" s="608"/>
      <c r="AO40" s="467"/>
      <c r="AP40" s="651" t="s">
        <v>2073</v>
      </c>
      <c r="AQ40" s="738"/>
      <c r="AR40" s="738"/>
      <c r="AS40" s="738"/>
      <c r="AT40" s="739"/>
      <c r="BA40"/>
      <c r="CM40" s="658"/>
      <c r="CY40" s="216">
        <v>1</v>
      </c>
    </row>
    <row r="41" spans="1:103" s="641" customFormat="1" ht="24" customHeight="1">
      <c r="A41" s="603" t="str">
        <f t="shared" si="27"/>
        <v>A</v>
      </c>
      <c r="B41" s="604" t="str">
        <f t="shared" si="22"/>
        <v>C.Caipirinha.Avec alcool.All day (ou fancy).Verre Old fashioned(s)</v>
      </c>
      <c r="C41" s="604" t="str">
        <f t="shared" si="9"/>
        <v>C</v>
      </c>
      <c r="D41" s="604" t="str">
        <f t="shared" si="10"/>
        <v>Caipirinha</v>
      </c>
      <c r="E41" s="604" t="str">
        <f t="shared" si="11"/>
        <v>Avec alcool</v>
      </c>
      <c r="F41" s="604" t="str">
        <f t="shared" si="12"/>
        <v>All day (ou fancy)</v>
      </c>
      <c r="G41" s="604" t="str">
        <f t="shared" si="23"/>
        <v/>
      </c>
      <c r="H41" s="206" t="s">
        <v>43</v>
      </c>
      <c r="I41" s="330" t="str">
        <f>I23</f>
        <v>C.Caipirinha.Avec alcool.All day (ou fancy).Verre Old fashioned(s)</v>
      </c>
      <c r="J41" s="330">
        <f>J23</f>
        <v>1</v>
      </c>
      <c r="K41" s="179" t="str">
        <f>K23</f>
        <v>Old Fashioned(s)</v>
      </c>
      <c r="L41" s="207">
        <f>IF(ISBLANK(M41),"",MAX(L39:L40)+1)</f>
        <v>2</v>
      </c>
      <c r="M41" s="133" t="s">
        <v>1998</v>
      </c>
      <c r="N41" s="345"/>
      <c r="O41" s="345"/>
      <c r="P41" s="345"/>
      <c r="Q41" s="345"/>
      <c r="R41" s="239"/>
      <c r="S41" s="674" t="s">
        <v>28</v>
      </c>
      <c r="T41" s="638"/>
      <c r="U41" s="251"/>
      <c r="V41" s="614"/>
      <c r="W41" s="645">
        <f t="shared" si="13"/>
        <v>0</v>
      </c>
      <c r="X41" s="618" t="str">
        <f t="shared" si="14"/>
        <v/>
      </c>
      <c r="Y41" s="619">
        <f t="shared" si="32"/>
        <v>0</v>
      </c>
      <c r="Z41" s="619">
        <f t="shared" si="33"/>
        <v>0</v>
      </c>
      <c r="AA41" s="189" t="str">
        <f t="shared" si="30"/>
        <v/>
      </c>
      <c r="AB41" s="189">
        <f t="shared" si="28"/>
        <v>0</v>
      </c>
      <c r="AC41" s="189">
        <f t="shared" si="19"/>
        <v>0</v>
      </c>
      <c r="AD41" s="616"/>
      <c r="AE41" s="620">
        <f t="shared" si="31"/>
        <v>0</v>
      </c>
      <c r="AF41" s="612">
        <f t="shared" si="21"/>
        <v>0</v>
      </c>
      <c r="AG41" s="613">
        <f>IF(ISBLANK(N41), 0, (IF(AND(V41&lt;&gt;"", ISNUMBER(T41)), INDEX(AZ12:CR12, MATCH(N41, AZ11:CR11, 0)) * M41, 0)) + IFERROR(INDEX(AZ17:CR17, MATCH(N41, AZ16:CR16, 0)) * M41, 0))</f>
        <v>0</v>
      </c>
      <c r="AI41" s="603" t="str">
        <f t="shared" si="24"/>
        <v>A</v>
      </c>
      <c r="AJ41" s="623" t="s">
        <v>2029</v>
      </c>
      <c r="AK41" s="611"/>
      <c r="AL41" s="611"/>
      <c r="AM41" s="607"/>
      <c r="AN41" s="608"/>
      <c r="AO41" s="720"/>
      <c r="AP41" s="700" t="s">
        <v>2059</v>
      </c>
      <c r="AR41" s="675"/>
      <c r="AT41" s="561"/>
      <c r="BA41"/>
      <c r="CM41" s="658"/>
      <c r="CY41" s="216">
        <v>1</v>
      </c>
    </row>
    <row r="42" spans="1:103" s="641" customFormat="1" ht="24" customHeight="1">
      <c r="A42" s="603" t="str">
        <f t="shared" si="27"/>
        <v>A</v>
      </c>
      <c r="B42" s="604" t="str">
        <f t="shared" si="22"/>
        <v>C.Caipirinha.Avec alcool.All day (ou fancy).Verre Old fashioned(s)</v>
      </c>
      <c r="C42" s="604" t="str">
        <f t="shared" si="9"/>
        <v>C</v>
      </c>
      <c r="D42" s="604" t="str">
        <f t="shared" si="10"/>
        <v>Caipirinha</v>
      </c>
      <c r="E42" s="604" t="str">
        <f t="shared" si="11"/>
        <v>Avec alcool</v>
      </c>
      <c r="F42" s="604" t="str">
        <f t="shared" si="12"/>
        <v>All day (ou fancy)</v>
      </c>
      <c r="G42" s="604" t="str">
        <f t="shared" si="23"/>
        <v/>
      </c>
      <c r="H42" s="187" t="str">
        <f>IF(OR(M42&lt;&gt;"",N42&lt;&gt; "",O42&lt;&gt;"",P42&lt;&gt; ""),"A", "►")</f>
        <v>A</v>
      </c>
      <c r="I42" s="330" t="str">
        <f>I23</f>
        <v>C.Caipirinha.Avec alcool.All day (ou fancy).Verre Old fashioned(s)</v>
      </c>
      <c r="J42" s="330">
        <f>J23</f>
        <v>1</v>
      </c>
      <c r="K42" s="179" t="str">
        <f>K23</f>
        <v>Old Fashioned(s)</v>
      </c>
      <c r="L42" s="207">
        <f>IF(ISBLANK(M42),"",MAX(L39:L41)+1)</f>
        <v>3</v>
      </c>
      <c r="M42" s="133" t="s">
        <v>1147</v>
      </c>
      <c r="N42" s="345"/>
      <c r="O42" s="345"/>
      <c r="P42" s="345"/>
      <c r="Q42" s="345"/>
      <c r="R42" s="239"/>
      <c r="S42" s="674" t="s">
        <v>28</v>
      </c>
      <c r="T42" s="638"/>
      <c r="U42" s="251"/>
      <c r="V42" s="614"/>
      <c r="W42" s="644">
        <f t="shared" si="13"/>
        <v>0</v>
      </c>
      <c r="X42" s="643" t="str">
        <f t="shared" si="14"/>
        <v/>
      </c>
      <c r="Y42" s="615">
        <f t="shared" si="32"/>
        <v>0</v>
      </c>
      <c r="Z42" s="615">
        <f t="shared" si="33"/>
        <v>0</v>
      </c>
      <c r="AA42" s="190" t="str">
        <f t="shared" si="30"/>
        <v/>
      </c>
      <c r="AB42" s="684">
        <f t="shared" si="28"/>
        <v>0</v>
      </c>
      <c r="AC42" s="684">
        <f t="shared" si="19"/>
        <v>0</v>
      </c>
      <c r="AD42" s="616"/>
      <c r="AE42" s="617">
        <f t="shared" si="31"/>
        <v>0</v>
      </c>
      <c r="AF42" s="612">
        <f t="shared" si="21"/>
        <v>0</v>
      </c>
      <c r="AG42" s="613">
        <f>IF(ISBLANK(N42), 0, (IF(AND(V42&lt;&gt;"", ISNUMBER(T42)), INDEX(AZ12:CR12, MATCH(N42, AZ11:CR11, 0)) * M42, 0)) + IFERROR(INDEX(AZ17:CR17, MATCH(N42, AZ16:CR16, 0)) * M42, 0))</f>
        <v>0</v>
      </c>
      <c r="AI42" s="603" t="str">
        <f t="shared" si="24"/>
        <v>A</v>
      </c>
      <c r="AJ42" s="713" t="s">
        <v>2030</v>
      </c>
      <c r="AK42" s="611"/>
      <c r="AL42" s="611"/>
      <c r="AM42" s="607"/>
      <c r="AN42" s="608"/>
      <c r="AO42" s="467"/>
      <c r="AP42" s="686" t="s">
        <v>2056</v>
      </c>
      <c r="AQ42" s="686" t="str">
        <f>T10&amp;" et "&amp;U10</f>
        <v>T et U</v>
      </c>
      <c r="AR42" s="652" t="s">
        <v>2036</v>
      </c>
      <c r="AS42" s="653" t="str">
        <f>V10</f>
        <v>V</v>
      </c>
      <c r="AT42" s="654" t="s">
        <v>80</v>
      </c>
      <c r="BA42"/>
      <c r="CM42" s="658"/>
      <c r="CY42" s="216">
        <v>1</v>
      </c>
    </row>
    <row r="43" spans="1:103" s="641" customFormat="1" ht="24" customHeight="1">
      <c r="A43" s="603" t="str">
        <f t="shared" si="27"/>
        <v>A</v>
      </c>
      <c r="B43" s="604" t="str">
        <f t="shared" si="22"/>
        <v>C.Caipirinha.Avec alcool.All day (ou fancy).Verre Old fashioned(s)</v>
      </c>
      <c r="C43" s="604" t="str">
        <f t="shared" si="9"/>
        <v>C</v>
      </c>
      <c r="D43" s="604" t="str">
        <f t="shared" si="10"/>
        <v>Caipirinha</v>
      </c>
      <c r="E43" s="604" t="str">
        <f t="shared" si="11"/>
        <v>Avec alcool</v>
      </c>
      <c r="F43" s="604" t="str">
        <f t="shared" si="12"/>
        <v>All day (ou fancy)</v>
      </c>
      <c r="G43" s="604" t="str">
        <f t="shared" si="23"/>
        <v/>
      </c>
      <c r="H43" s="187" t="str">
        <f t="shared" ref="H43:H49" si="34">IF(OR(M43&lt;&gt;"",N43&lt;&gt; "",O43&lt;&gt;"",P43&lt;&gt; ""),"A", "►")</f>
        <v>A</v>
      </c>
      <c r="I43" s="330" t="str">
        <f>I23</f>
        <v>C.Caipirinha.Avec alcool.All day (ou fancy).Verre Old fashioned(s)</v>
      </c>
      <c r="J43" s="330">
        <f>J23</f>
        <v>1</v>
      </c>
      <c r="K43" s="179" t="str">
        <f>K23</f>
        <v>Old Fashioned(s)</v>
      </c>
      <c r="L43" s="207">
        <f>IF(ISBLANK(M43),"",MAX(L39:L42)+1)</f>
        <v>4</v>
      </c>
      <c r="M43" s="133" t="s">
        <v>1999</v>
      </c>
      <c r="N43" s="345"/>
      <c r="O43" s="345"/>
      <c r="P43" s="345"/>
      <c r="Q43" s="345"/>
      <c r="R43" s="239"/>
      <c r="S43" s="674" t="s">
        <v>28</v>
      </c>
      <c r="T43" s="638"/>
      <c r="U43" s="251"/>
      <c r="V43" s="614"/>
      <c r="W43" s="645">
        <f t="shared" si="13"/>
        <v>0</v>
      </c>
      <c r="X43" s="618" t="str">
        <f t="shared" si="14"/>
        <v/>
      </c>
      <c r="Y43" s="619">
        <f t="shared" si="32"/>
        <v>0</v>
      </c>
      <c r="Z43" s="619">
        <f t="shared" si="33"/>
        <v>0</v>
      </c>
      <c r="AA43" s="189" t="str">
        <f t="shared" si="30"/>
        <v/>
      </c>
      <c r="AB43" s="189">
        <f t="shared" si="28"/>
        <v>0</v>
      </c>
      <c r="AC43" s="189">
        <f t="shared" si="19"/>
        <v>0</v>
      </c>
      <c r="AD43" s="616"/>
      <c r="AE43" s="620">
        <f t="shared" si="31"/>
        <v>0</v>
      </c>
      <c r="AF43" s="612">
        <f t="shared" si="21"/>
        <v>0</v>
      </c>
      <c r="AG43" s="613">
        <f>IF(ISBLANK(N43), 0, (IF(AND(V43&lt;&gt;"", ISNUMBER(T43)), INDEX(AZ12:CR12, MATCH(N43, AZ11:CR11, 0)) * M43, 0)) + IFERROR(INDEX(AZ17:CR17, MATCH(N43, AZ16:CR16, 0)) * M43, 0))</f>
        <v>0</v>
      </c>
      <c r="AI43" s="603" t="str">
        <f t="shared" si="24"/>
        <v>A</v>
      </c>
      <c r="AJ43" s="710"/>
      <c r="AK43" s="607"/>
      <c r="AL43" s="607"/>
      <c r="AM43" s="607"/>
      <c r="AN43" s="608"/>
      <c r="AO43" s="467"/>
      <c r="AP43" s="211">
        <v>1</v>
      </c>
      <c r="AQ43" s="639" t="s">
        <v>1005</v>
      </c>
      <c r="AR43" s="675"/>
      <c r="AS43" s="656">
        <v>3</v>
      </c>
      <c r="AT43" s="702"/>
      <c r="BA43" s="257" t="s">
        <v>5484</v>
      </c>
      <c r="CM43" s="658"/>
      <c r="CY43" s="216">
        <v>1</v>
      </c>
    </row>
    <row r="44" spans="1:103" s="641" customFormat="1" ht="24" customHeight="1">
      <c r="A44" s="603" t="str">
        <f t="shared" si="27"/>
        <v>A</v>
      </c>
      <c r="B44" s="604" t="str">
        <f t="shared" si="22"/>
        <v>C.Caipirinha.Avec alcool.All day (ou fancy).Verre Old fashioned(s)</v>
      </c>
      <c r="C44" s="604" t="str">
        <f t="shared" si="9"/>
        <v>C</v>
      </c>
      <c r="D44" s="604" t="str">
        <f t="shared" si="10"/>
        <v>Caipirinha</v>
      </c>
      <c r="E44" s="604" t="str">
        <f t="shared" si="11"/>
        <v>Avec alcool</v>
      </c>
      <c r="F44" s="604" t="str">
        <f t="shared" si="12"/>
        <v>All day (ou fancy)</v>
      </c>
      <c r="G44" s="604" t="str">
        <f t="shared" si="23"/>
        <v/>
      </c>
      <c r="H44" s="187" t="str">
        <f t="shared" si="34"/>
        <v>A</v>
      </c>
      <c r="I44" s="330" t="str">
        <f>I23</f>
        <v>C.Caipirinha.Avec alcool.All day (ou fancy).Verre Old fashioned(s)</v>
      </c>
      <c r="J44" s="330">
        <f>J23</f>
        <v>1</v>
      </c>
      <c r="K44" s="179" t="str">
        <f>K23</f>
        <v>Old Fashioned(s)</v>
      </c>
      <c r="L44" s="207">
        <f>IF(ISBLANK(M44),"",MAX(L39:L43)+1)</f>
        <v>5</v>
      </c>
      <c r="M44" s="133" t="s">
        <v>2000</v>
      </c>
      <c r="N44" s="345"/>
      <c r="O44" s="345"/>
      <c r="P44" s="345"/>
      <c r="Q44" s="345"/>
      <c r="R44" s="239"/>
      <c r="S44" s="674" t="s">
        <v>28</v>
      </c>
      <c r="T44" s="638"/>
      <c r="U44" s="251"/>
      <c r="V44" s="614"/>
      <c r="W44" s="644">
        <f t="shared" si="13"/>
        <v>0</v>
      </c>
      <c r="X44" s="643" t="str">
        <f t="shared" si="14"/>
        <v/>
      </c>
      <c r="Y44" s="615">
        <f t="shared" si="32"/>
        <v>0</v>
      </c>
      <c r="Z44" s="615">
        <f t="shared" si="33"/>
        <v>0</v>
      </c>
      <c r="AA44" s="190" t="str">
        <f t="shared" si="30"/>
        <v/>
      </c>
      <c r="AB44" s="684">
        <f t="shared" si="28"/>
        <v>0</v>
      </c>
      <c r="AC44" s="684">
        <f t="shared" si="19"/>
        <v>0</v>
      </c>
      <c r="AD44" s="616"/>
      <c r="AE44" s="617">
        <f t="shared" si="31"/>
        <v>0</v>
      </c>
      <c r="AF44" s="612">
        <f t="shared" si="21"/>
        <v>0</v>
      </c>
      <c r="AG44" s="613">
        <f>IF(ISBLANK(N44), 0, (IF(AND(V44&lt;&gt;"", ISNUMBER(T44)), INDEX(AZ12:CR12, MATCH(N44, AZ11:CR11, 0)) * M44, 0)) + IFERROR(INDEX(AZ17:CR17, MATCH(N44, AZ16:CR16, 0)) * M44, 0))</f>
        <v>0</v>
      </c>
      <c r="AI44" s="603" t="str">
        <f t="shared" si="24"/>
        <v>A</v>
      </c>
      <c r="AJ44" s="710"/>
      <c r="AK44" s="607"/>
      <c r="AL44" s="607"/>
      <c r="AM44" s="607"/>
      <c r="AN44" s="608"/>
      <c r="AO44" s="467"/>
      <c r="AP44" s="211">
        <v>150</v>
      </c>
      <c r="AQ44" s="640" t="s">
        <v>79</v>
      </c>
      <c r="AR44" s="675"/>
      <c r="AS44" s="656">
        <v>180</v>
      </c>
      <c r="AT44" s="702"/>
      <c r="BA44" s="258"/>
      <c r="CM44" s="658"/>
      <c r="CY44" s="216">
        <v>1</v>
      </c>
    </row>
    <row r="45" spans="1:103" s="641" customFormat="1" ht="24" customHeight="1">
      <c r="A45" s="603" t="str">
        <f t="shared" si="27"/>
        <v>A</v>
      </c>
      <c r="B45" s="604" t="str">
        <f t="shared" si="22"/>
        <v>C.Caipirinha.Avec alcool.All day (ou fancy).Verre Old fashioned(s)</v>
      </c>
      <c r="C45" s="604" t="str">
        <f t="shared" si="9"/>
        <v>C</v>
      </c>
      <c r="D45" s="604" t="str">
        <f t="shared" si="10"/>
        <v>Caipirinha</v>
      </c>
      <c r="E45" s="604" t="str">
        <f t="shared" si="11"/>
        <v>Avec alcool</v>
      </c>
      <c r="F45" s="604" t="str">
        <f t="shared" si="12"/>
        <v>All day (ou fancy)</v>
      </c>
      <c r="G45" s="604" t="str">
        <f t="shared" si="23"/>
        <v/>
      </c>
      <c r="H45" s="187" t="str">
        <f t="shared" si="34"/>
        <v>A</v>
      </c>
      <c r="I45" s="330" t="str">
        <f>I23</f>
        <v>C.Caipirinha.Avec alcool.All day (ou fancy).Verre Old fashioned(s)</v>
      </c>
      <c r="J45" s="330">
        <f>J23</f>
        <v>1</v>
      </c>
      <c r="K45" s="179" t="str">
        <f>K23</f>
        <v>Old Fashioned(s)</v>
      </c>
      <c r="L45" s="207">
        <f>IF(ISBLANK(M45),"",MAX(L39:L44)+1)</f>
        <v>6</v>
      </c>
      <c r="M45" s="133" t="s">
        <v>1148</v>
      </c>
      <c r="N45" s="345"/>
      <c r="O45" s="345"/>
      <c r="P45" s="345"/>
      <c r="Q45" s="345"/>
      <c r="R45" s="239"/>
      <c r="S45" s="674" t="s">
        <v>28</v>
      </c>
      <c r="T45" s="638"/>
      <c r="U45" s="251"/>
      <c r="V45" s="614"/>
      <c r="W45" s="645">
        <f t="shared" si="13"/>
        <v>0</v>
      </c>
      <c r="X45" s="618" t="str">
        <f t="shared" si="14"/>
        <v/>
      </c>
      <c r="Y45" s="619">
        <f t="shared" si="32"/>
        <v>0</v>
      </c>
      <c r="Z45" s="619">
        <f t="shared" si="33"/>
        <v>0</v>
      </c>
      <c r="AA45" s="189" t="str">
        <f t="shared" si="30"/>
        <v/>
      </c>
      <c r="AB45" s="189">
        <f t="shared" si="28"/>
        <v>0</v>
      </c>
      <c r="AC45" s="189">
        <f t="shared" si="19"/>
        <v>0</v>
      </c>
      <c r="AD45" s="616"/>
      <c r="AE45" s="620">
        <f t="shared" si="31"/>
        <v>0</v>
      </c>
      <c r="AF45" s="612">
        <f t="shared" si="21"/>
        <v>0</v>
      </c>
      <c r="AG45" s="613">
        <f>IF(ISBLANK(N45), 0, (IF(AND(V45&lt;&gt;"", ISNUMBER(T45)), INDEX(AZ12:CR12, MATCH(N45, AZ11:CR11, 0)) * M45, 0)) + IFERROR(INDEX(AZ17:CR17, MATCH(N45, AZ16:CR16, 0)) * M45, 0))</f>
        <v>0</v>
      </c>
      <c r="AI45" s="603" t="str">
        <f t="shared" si="24"/>
        <v>A</v>
      </c>
      <c r="AJ45" s="710"/>
      <c r="AK45" s="607"/>
      <c r="AL45" s="607"/>
      <c r="AM45" s="607"/>
      <c r="AN45" s="608"/>
      <c r="AO45" s="467"/>
      <c r="AP45" s="211">
        <v>1</v>
      </c>
      <c r="AQ45" s="637" t="s">
        <v>739</v>
      </c>
      <c r="AR45" s="675"/>
      <c r="AS45" s="656">
        <v>2</v>
      </c>
      <c r="AT45" s="702"/>
      <c r="BA45" s="259" t="s">
        <v>5485</v>
      </c>
      <c r="CM45" s="658"/>
      <c r="CY45" s="216">
        <v>1</v>
      </c>
    </row>
    <row r="46" spans="1:103" s="641" customFormat="1" ht="24" customHeight="1">
      <c r="A46" s="603" t="str">
        <f t="shared" si="27"/>
        <v>A</v>
      </c>
      <c r="B46" s="604" t="str">
        <f t="shared" si="22"/>
        <v>C.Caipirinha.Avec alcool.All day (ou fancy).Verre Old fashioned(s)</v>
      </c>
      <c r="C46" s="604" t="str">
        <f t="shared" si="9"/>
        <v>C</v>
      </c>
      <c r="D46" s="604" t="str">
        <f t="shared" si="10"/>
        <v>Caipirinha</v>
      </c>
      <c r="E46" s="604" t="str">
        <f t="shared" si="11"/>
        <v>Avec alcool</v>
      </c>
      <c r="F46" s="604" t="str">
        <f t="shared" si="12"/>
        <v>All day (ou fancy)</v>
      </c>
      <c r="G46" s="604" t="str">
        <f t="shared" si="23"/>
        <v/>
      </c>
      <c r="H46" s="187" t="str">
        <f t="shared" si="34"/>
        <v>A</v>
      </c>
      <c r="I46" s="330" t="str">
        <f>I23</f>
        <v>C.Caipirinha.Avec alcool.All day (ou fancy).Verre Old fashioned(s)</v>
      </c>
      <c r="J46" s="330">
        <f>J23</f>
        <v>1</v>
      </c>
      <c r="K46" s="179" t="str">
        <f>K23</f>
        <v>Old Fashioned(s)</v>
      </c>
      <c r="L46" s="207">
        <f>IF(ISBLANK(M46),"",MAX(L39:L45)+1)</f>
        <v>7</v>
      </c>
      <c r="M46" s="133" t="s">
        <v>2001</v>
      </c>
      <c r="N46" s="345"/>
      <c r="O46" s="345"/>
      <c r="P46" s="345"/>
      <c r="Q46" s="345"/>
      <c r="R46" s="239"/>
      <c r="S46" s="674" t="s">
        <v>28</v>
      </c>
      <c r="T46" s="638"/>
      <c r="U46" s="251"/>
      <c r="V46" s="614"/>
      <c r="W46" s="644">
        <f t="shared" si="13"/>
        <v>0</v>
      </c>
      <c r="X46" s="643" t="str">
        <f t="shared" si="14"/>
        <v/>
      </c>
      <c r="Y46" s="615">
        <f t="shared" si="32"/>
        <v>0</v>
      </c>
      <c r="Z46" s="615">
        <f t="shared" si="33"/>
        <v>0</v>
      </c>
      <c r="AA46" s="190" t="str">
        <f t="shared" si="30"/>
        <v/>
      </c>
      <c r="AB46" s="684">
        <f t="shared" si="28"/>
        <v>0</v>
      </c>
      <c r="AC46" s="684">
        <f t="shared" si="19"/>
        <v>0</v>
      </c>
      <c r="AD46" s="616"/>
      <c r="AE46" s="617">
        <f t="shared" si="31"/>
        <v>0</v>
      </c>
      <c r="AF46" s="612">
        <f t="shared" si="21"/>
        <v>0</v>
      </c>
      <c r="AG46" s="613">
        <f>IF(ISBLANK(N46), 0, (IF(AND(V46&lt;&gt;"", ISNUMBER(T46)), INDEX(AZ12:CR12, MATCH(N46, AZ11:CR11, 0)) * M46, 0)) + IFERROR(INDEX(AZ17:CR17, MATCH(N46, AZ16:CR16, 0)) * M46, 0))</f>
        <v>0</v>
      </c>
      <c r="AI46" s="603" t="str">
        <f t="shared" si="24"/>
        <v>A</v>
      </c>
      <c r="AJ46" s="710"/>
      <c r="AK46" s="607"/>
      <c r="AL46" s="607"/>
      <c r="AM46" s="607"/>
      <c r="AN46" s="608"/>
      <c r="AO46" s="467"/>
      <c r="AP46" s="211">
        <v>40</v>
      </c>
      <c r="AQ46" s="655" t="s">
        <v>2058</v>
      </c>
      <c r="AR46" s="675"/>
      <c r="AS46" s="656">
        <v>80</v>
      </c>
      <c r="AT46" s="702"/>
      <c r="BA46" s="259" t="s">
        <v>5486</v>
      </c>
      <c r="CM46" s="658"/>
      <c r="CY46" s="216">
        <v>1</v>
      </c>
    </row>
    <row r="47" spans="1:103" s="641" customFormat="1" ht="24" customHeight="1">
      <c r="A47" s="603" t="str">
        <f t="shared" si="27"/>
        <v>A</v>
      </c>
      <c r="B47" s="604" t="str">
        <f t="shared" si="22"/>
        <v>C.Caipirinha.Avec alcool.All day (ou fancy).Verre Old fashioned(s)</v>
      </c>
      <c r="C47" s="604" t="str">
        <f t="shared" si="9"/>
        <v>C</v>
      </c>
      <c r="D47" s="604" t="str">
        <f t="shared" si="10"/>
        <v>Caipirinha</v>
      </c>
      <c r="E47" s="604" t="str">
        <f t="shared" si="11"/>
        <v>Avec alcool</v>
      </c>
      <c r="F47" s="604" t="str">
        <f t="shared" si="12"/>
        <v>All day (ou fancy)</v>
      </c>
      <c r="G47" s="604" t="str">
        <f t="shared" si="23"/>
        <v/>
      </c>
      <c r="H47" s="187" t="str">
        <f t="shared" si="34"/>
        <v>A</v>
      </c>
      <c r="I47" s="330" t="str">
        <f>I23</f>
        <v>C.Caipirinha.Avec alcool.All day (ou fancy).Verre Old fashioned(s)</v>
      </c>
      <c r="J47" s="330">
        <f>J23</f>
        <v>1</v>
      </c>
      <c r="K47" s="179" t="str">
        <f>K23</f>
        <v>Old Fashioned(s)</v>
      </c>
      <c r="L47" s="207">
        <f>IF(ISBLANK(M47),"",MAX(L39:L46)+1)</f>
        <v>8</v>
      </c>
      <c r="M47" s="133" t="s">
        <v>1118</v>
      </c>
      <c r="N47" s="345"/>
      <c r="O47" s="345"/>
      <c r="P47" s="345"/>
      <c r="Q47" s="345"/>
      <c r="R47" s="239"/>
      <c r="S47" s="674" t="s">
        <v>28</v>
      </c>
      <c r="T47" s="638"/>
      <c r="U47" s="251"/>
      <c r="V47" s="614"/>
      <c r="W47" s="645">
        <f t="shared" si="13"/>
        <v>0</v>
      </c>
      <c r="X47" s="618" t="str">
        <f t="shared" si="14"/>
        <v/>
      </c>
      <c r="Y47" s="619">
        <f t="shared" si="32"/>
        <v>0</v>
      </c>
      <c r="Z47" s="619">
        <f t="shared" si="33"/>
        <v>0</v>
      </c>
      <c r="AA47" s="189" t="str">
        <f t="shared" si="30"/>
        <v/>
      </c>
      <c r="AB47" s="189">
        <f t="shared" si="28"/>
        <v>0</v>
      </c>
      <c r="AC47" s="189">
        <f t="shared" si="19"/>
        <v>0</v>
      </c>
      <c r="AD47" s="616"/>
      <c r="AE47" s="620">
        <f t="shared" si="31"/>
        <v>0</v>
      </c>
      <c r="AF47" s="612">
        <f t="shared" si="21"/>
        <v>0</v>
      </c>
      <c r="AG47" s="613">
        <f>IF(ISBLANK(N47), 0, (IF(AND(V47&lt;&gt;"", ISNUMBER(T47)), INDEX(AZ12:CR12, MATCH(N47, AZ11:CR11, 0)) * M47, 0)) + IFERROR(INDEX(AZ17:CR17, MATCH(N47, AZ16:CR16, 0)) * M47, 0))</f>
        <v>0</v>
      </c>
      <c r="AI47" s="603" t="str">
        <f t="shared" si="24"/>
        <v>A</v>
      </c>
      <c r="AJ47" s="710"/>
      <c r="AK47" s="607"/>
      <c r="AL47" s="607"/>
      <c r="AM47" s="607"/>
      <c r="AN47" s="608"/>
      <c r="AO47" s="467"/>
      <c r="AP47" s="675"/>
      <c r="AQ47" s="675"/>
      <c r="AR47" s="675"/>
      <c r="AS47" s="736" t="s">
        <v>2060</v>
      </c>
      <c r="AT47" s="702"/>
      <c r="BA47"/>
      <c r="CM47" s="658"/>
      <c r="CY47" s="216">
        <v>1</v>
      </c>
    </row>
    <row r="48" spans="1:103" s="641" customFormat="1" ht="24" customHeight="1">
      <c r="A48" s="603" t="str">
        <f t="shared" si="27"/>
        <v>►</v>
      </c>
      <c r="B48" s="604" t="str">
        <f t="shared" si="22"/>
        <v>►</v>
      </c>
      <c r="C48" s="604" t="str">
        <f t="shared" si="9"/>
        <v>►</v>
      </c>
      <c r="D48" s="604" t="str">
        <f t="shared" si="10"/>
        <v>►</v>
      </c>
      <c r="E48" s="604" t="str">
        <f t="shared" si="11"/>
        <v>►</v>
      </c>
      <c r="F48" s="604" t="str">
        <f t="shared" si="12"/>
        <v>►</v>
      </c>
      <c r="G48" s="604" t="str">
        <f t="shared" si="23"/>
        <v/>
      </c>
      <c r="H48" s="187" t="str">
        <f t="shared" si="34"/>
        <v>►</v>
      </c>
      <c r="I48" s="330" t="str">
        <f>I23</f>
        <v>C.Caipirinha.Avec alcool.All day (ou fancy).Verre Old fashioned(s)</v>
      </c>
      <c r="J48" s="330">
        <f>J23</f>
        <v>1</v>
      </c>
      <c r="K48" s="179" t="str">
        <f>K23</f>
        <v>Old Fashioned(s)</v>
      </c>
      <c r="L48" s="207" t="str">
        <f>IF(ISBLANK(M48),"",MAX(L39:L47)+1)</f>
        <v/>
      </c>
      <c r="M48" s="133"/>
      <c r="N48" s="345"/>
      <c r="O48" s="345"/>
      <c r="P48" s="345"/>
      <c r="Q48" s="345"/>
      <c r="R48" s="239"/>
      <c r="S48" s="674" t="s">
        <v>28</v>
      </c>
      <c r="T48" s="638"/>
      <c r="U48" s="251"/>
      <c r="V48" s="614"/>
      <c r="W48" s="644">
        <f t="shared" si="13"/>
        <v>0</v>
      </c>
      <c r="X48" s="643" t="str">
        <f t="shared" si="14"/>
        <v/>
      </c>
      <c r="Y48" s="615">
        <f t="shared" si="32"/>
        <v>0</v>
      </c>
      <c r="Z48" s="615">
        <f t="shared" si="33"/>
        <v>0</v>
      </c>
      <c r="AA48" s="190" t="str">
        <f t="shared" si="30"/>
        <v/>
      </c>
      <c r="AB48" s="684">
        <f t="shared" si="28"/>
        <v>0</v>
      </c>
      <c r="AC48" s="684">
        <f t="shared" si="19"/>
        <v>0</v>
      </c>
      <c r="AD48" s="616"/>
      <c r="AE48" s="617">
        <f t="shared" si="31"/>
        <v>0</v>
      </c>
      <c r="AF48" s="612">
        <f t="shared" si="21"/>
        <v>0</v>
      </c>
      <c r="AG48" s="613">
        <f>IF(ISBLANK(N48), 0, (IF(AND(V48&lt;&gt;"", ISNUMBER(T48)), INDEX(AZ12:CR12, MATCH(N48, AZ11:CR11, 0)) * M48, 0)) + IFERROR(INDEX(AZ17:CR17, MATCH(N48, AZ16:CR16, 0)) * M48, 0))</f>
        <v>0</v>
      </c>
      <c r="AI48" s="603" t="str">
        <f t="shared" si="24"/>
        <v>►</v>
      </c>
      <c r="AJ48" s="710"/>
      <c r="AK48" s="607"/>
      <c r="AL48" s="607"/>
      <c r="AM48" s="607"/>
      <c r="AN48" s="608"/>
      <c r="AO48" s="467"/>
      <c r="AP48" s="675"/>
      <c r="AQ48" s="675"/>
      <c r="AR48" s="675"/>
      <c r="AS48" s="736" t="s">
        <v>2061</v>
      </c>
      <c r="AT48" s="702"/>
      <c r="BA48"/>
      <c r="CM48" s="658"/>
      <c r="CY48" s="216">
        <v>1</v>
      </c>
    </row>
    <row r="49" spans="1:103" s="641" customFormat="1" ht="24" customHeight="1">
      <c r="A49" s="603" t="str">
        <f t="shared" si="27"/>
        <v>►</v>
      </c>
      <c r="B49" s="604" t="str">
        <f t="shared" si="22"/>
        <v>►</v>
      </c>
      <c r="C49" s="604" t="str">
        <f t="shared" si="9"/>
        <v>►</v>
      </c>
      <c r="D49" s="604" t="str">
        <f t="shared" si="10"/>
        <v>►</v>
      </c>
      <c r="E49" s="604" t="str">
        <f t="shared" si="11"/>
        <v>►</v>
      </c>
      <c r="F49" s="604" t="str">
        <f t="shared" si="12"/>
        <v>►</v>
      </c>
      <c r="G49" s="604" t="str">
        <f t="shared" si="23"/>
        <v/>
      </c>
      <c r="H49" s="187" t="str">
        <f t="shared" si="34"/>
        <v>►</v>
      </c>
      <c r="I49" s="330" t="str">
        <f>I23</f>
        <v>C.Caipirinha.Avec alcool.All day (ou fancy).Verre Old fashioned(s)</v>
      </c>
      <c r="J49" s="330">
        <f>J23</f>
        <v>1</v>
      </c>
      <c r="K49" s="179" t="str">
        <f>K23</f>
        <v>Old Fashioned(s)</v>
      </c>
      <c r="L49" s="207" t="str">
        <f>IF(ISBLANK(M49),"",MAX(L39:L48)+1)</f>
        <v/>
      </c>
      <c r="M49" s="133"/>
      <c r="N49" s="345"/>
      <c r="O49" s="345"/>
      <c r="P49" s="345"/>
      <c r="Q49" s="345"/>
      <c r="R49" s="239"/>
      <c r="S49" s="674" t="s">
        <v>28</v>
      </c>
      <c r="T49" s="638"/>
      <c r="U49" s="251"/>
      <c r="V49" s="614"/>
      <c r="W49" s="645">
        <f t="shared" si="13"/>
        <v>0</v>
      </c>
      <c r="X49" s="618" t="str">
        <f t="shared" si="14"/>
        <v/>
      </c>
      <c r="Y49" s="619">
        <f t="shared" si="32"/>
        <v>0</v>
      </c>
      <c r="Z49" s="619">
        <f t="shared" si="33"/>
        <v>0</v>
      </c>
      <c r="AA49" s="189" t="str">
        <f t="shared" si="30"/>
        <v/>
      </c>
      <c r="AB49" s="189">
        <f t="shared" si="28"/>
        <v>0</v>
      </c>
      <c r="AC49" s="189">
        <f t="shared" si="19"/>
        <v>0</v>
      </c>
      <c r="AD49" s="616"/>
      <c r="AE49" s="620">
        <f t="shared" si="31"/>
        <v>0</v>
      </c>
      <c r="AF49" s="612">
        <f t="shared" si="21"/>
        <v>0</v>
      </c>
      <c r="AG49" s="613">
        <f>IF(ISBLANK(N49), 0, (IF(AND(V49&lt;&gt;"", ISNUMBER(T49)), INDEX(AZ12:CR12, MATCH(N49, AZ11:CR11, 0)) * M49, 0)) + IFERROR(INDEX(AZ17:CR17, MATCH(N49, AZ16:CR16, 0)) * M49, 0))</f>
        <v>0</v>
      </c>
      <c r="AI49" s="603" t="str">
        <f t="shared" si="24"/>
        <v>►</v>
      </c>
      <c r="AJ49" s="711" t="s">
        <v>2031</v>
      </c>
      <c r="AK49" s="611"/>
      <c r="AL49" s="611"/>
      <c r="AM49" s="607"/>
      <c r="AN49" s="608"/>
      <c r="AO49" s="467"/>
      <c r="AP49" s="675"/>
      <c r="AQ49" s="675"/>
      <c r="AR49" s="675"/>
      <c r="AS49" s="675"/>
      <c r="AT49" s="702"/>
      <c r="BA49"/>
      <c r="CM49" s="658"/>
      <c r="CY49" s="216">
        <v>1</v>
      </c>
    </row>
    <row r="50" spans="1:103" s="641" customFormat="1" ht="24" customHeight="1">
      <c r="A50" s="603" t="str">
        <f t="shared" si="27"/>
        <v>A</v>
      </c>
      <c r="B50" s="604" t="str">
        <f t="shared" si="22"/>
        <v>C.Caipirinha.Avec alcool.All day (ou fancy).Verre Old fashioned(s)</v>
      </c>
      <c r="C50" s="604" t="str">
        <f t="shared" si="9"/>
        <v>C</v>
      </c>
      <c r="D50" s="604" t="str">
        <f t="shared" si="10"/>
        <v>Caipirinha</v>
      </c>
      <c r="E50" s="604" t="str">
        <f t="shared" si="11"/>
        <v>Avec alcool</v>
      </c>
      <c r="F50" s="604" t="str">
        <f t="shared" si="12"/>
        <v>All day (ou fancy)</v>
      </c>
      <c r="G50" s="604" t="str">
        <f t="shared" si="23"/>
        <v/>
      </c>
      <c r="H50" s="206" t="s">
        <v>43</v>
      </c>
      <c r="I50" s="330" t="str">
        <f>I23</f>
        <v>C.Caipirinha.Avec alcool.All day (ou fancy).Verre Old fashioned(s)</v>
      </c>
      <c r="J50" s="330">
        <f>J23</f>
        <v>1</v>
      </c>
      <c r="K50" s="179" t="str">
        <f>K23</f>
        <v>Old Fashioned(s)</v>
      </c>
      <c r="L50" s="207" t="str">
        <f>IF(ISBLANK(M50),"",MAX(L39:L49)+1)</f>
        <v/>
      </c>
      <c r="M50" s="133"/>
      <c r="N50" s="133" t="s">
        <v>5846</v>
      </c>
      <c r="O50" s="345"/>
      <c r="P50" s="345"/>
      <c r="Q50" s="345"/>
      <c r="R50" s="239"/>
      <c r="S50" s="674" t="s">
        <v>28</v>
      </c>
      <c r="T50" s="638"/>
      <c r="U50" s="251"/>
      <c r="V50" s="614"/>
      <c r="W50" s="644">
        <f t="shared" si="13"/>
        <v>0</v>
      </c>
      <c r="X50" s="643" t="str">
        <f t="shared" si="14"/>
        <v/>
      </c>
      <c r="Y50" s="615">
        <f t="shared" si="32"/>
        <v>0</v>
      </c>
      <c r="Z50" s="615">
        <f t="shared" si="33"/>
        <v>0</v>
      </c>
      <c r="AA50" s="190" t="str">
        <f t="shared" si="30"/>
        <v/>
      </c>
      <c r="AB50" s="684">
        <f t="shared" si="28"/>
        <v>0</v>
      </c>
      <c r="AC50" s="684">
        <f t="shared" si="19"/>
        <v>0</v>
      </c>
      <c r="AD50" s="616"/>
      <c r="AE50" s="617">
        <f t="shared" si="31"/>
        <v>0</v>
      </c>
      <c r="AF50" s="612">
        <f t="shared" si="21"/>
        <v>0</v>
      </c>
      <c r="AG50" s="613">
        <f>IF(ISBLANK(N50), 0, (IF(AND(V50&lt;&gt;"", ISNUMBER(T50)), INDEX(AZ12:CR12, MATCH(N50, AZ11:CR11, 0)) * M50, 0)) + IFERROR(INDEX(AZ17:CR17, MATCH(N50, AZ16:CR16, 0)) * M50, 0))</f>
        <v>0</v>
      </c>
      <c r="AI50" s="603" t="str">
        <f t="shared" si="24"/>
        <v>A</v>
      </c>
      <c r="AJ50" s="710"/>
      <c r="AK50" s="607"/>
      <c r="AL50" s="607"/>
      <c r="AM50" s="607"/>
      <c r="AN50" s="608"/>
      <c r="AO50" s="721" t="s">
        <v>2067</v>
      </c>
      <c r="AP50" s="675"/>
      <c r="AQ50" s="675"/>
      <c r="AR50" s="675"/>
      <c r="AS50" s="675"/>
      <c r="AT50" s="702"/>
      <c r="BA50" s="257" t="s">
        <v>5487</v>
      </c>
      <c r="CM50" s="658"/>
      <c r="CY50" s="216">
        <v>1</v>
      </c>
    </row>
    <row r="51" spans="1:103" s="641" customFormat="1" ht="24" customHeight="1">
      <c r="A51" s="603" t="str">
        <f t="shared" si="27"/>
        <v>A</v>
      </c>
      <c r="B51" s="604" t="str">
        <f t="shared" si="22"/>
        <v>C.Caipirinha.Avec alcool.All day (ou fancy).Verre Old fashioned(s)</v>
      </c>
      <c r="C51" s="604" t="str">
        <f t="shared" si="9"/>
        <v>C</v>
      </c>
      <c r="D51" s="604" t="str">
        <f t="shared" si="10"/>
        <v>Caipirinha</v>
      </c>
      <c r="E51" s="604" t="str">
        <f t="shared" si="11"/>
        <v>Avec alcool</v>
      </c>
      <c r="F51" s="604" t="str">
        <f t="shared" si="12"/>
        <v>All day (ou fancy)</v>
      </c>
      <c r="G51" s="604" t="str">
        <f t="shared" si="23"/>
        <v/>
      </c>
      <c r="H51" s="206" t="s">
        <v>43</v>
      </c>
      <c r="I51" s="330" t="str">
        <f>I23</f>
        <v>C.Caipirinha.Avec alcool.All day (ou fancy).Verre Old fashioned(s)</v>
      </c>
      <c r="J51" s="330">
        <f>J23</f>
        <v>1</v>
      </c>
      <c r="K51" s="179" t="str">
        <f>K23</f>
        <v>Old Fashioned(s)</v>
      </c>
      <c r="L51" s="3721" t="s">
        <v>830</v>
      </c>
      <c r="M51" s="3727" t="s">
        <v>2002</v>
      </c>
      <c r="N51" s="3727"/>
      <c r="O51" s="3727"/>
      <c r="P51" s="3727"/>
      <c r="Q51" s="3727"/>
      <c r="R51" s="3728"/>
      <c r="S51" s="674" t="s">
        <v>28</v>
      </c>
      <c r="T51" s="638"/>
      <c r="U51" s="251"/>
      <c r="V51" s="614"/>
      <c r="W51" s="645">
        <f t="shared" si="13"/>
        <v>0</v>
      </c>
      <c r="X51" s="618" t="str">
        <f t="shared" si="14"/>
        <v/>
      </c>
      <c r="Y51" s="619">
        <f t="shared" si="32"/>
        <v>0</v>
      </c>
      <c r="Z51" s="619">
        <f t="shared" si="33"/>
        <v>0</v>
      </c>
      <c r="AA51" s="189" t="str">
        <f t="shared" si="30"/>
        <v/>
      </c>
      <c r="AB51" s="189">
        <f t="shared" si="28"/>
        <v>0</v>
      </c>
      <c r="AC51" s="189">
        <f t="shared" si="19"/>
        <v>0</v>
      </c>
      <c r="AD51" s="616"/>
      <c r="AE51" s="620">
        <f t="shared" si="31"/>
        <v>0</v>
      </c>
      <c r="AF51" s="612">
        <f t="shared" si="21"/>
        <v>0</v>
      </c>
      <c r="AG51" s="613">
        <f>IF(ISBLANK(N51), 0, (IF(AND(V51&lt;&gt;"", ISNUMBER(T51)), INDEX(AZ12:CR12, MATCH(N51, AZ11:CR11, 0)) * M51, 0)) + IFERROR(INDEX(AZ17:CR17, MATCH(N51, AZ16:CR16, 0)) * M51, 0))</f>
        <v>0</v>
      </c>
      <c r="AI51" s="603" t="str">
        <f t="shared" si="24"/>
        <v>A</v>
      </c>
      <c r="AJ51" s="711" t="s">
        <v>2032</v>
      </c>
      <c r="AK51" s="611"/>
      <c r="AL51" s="611"/>
      <c r="AM51" s="607"/>
      <c r="AN51" s="608"/>
      <c r="AO51" s="722" t="s">
        <v>2062</v>
      </c>
      <c r="AP51" s="675"/>
      <c r="AQ51" s="675"/>
      <c r="AR51" s="675"/>
      <c r="AS51" s="675"/>
      <c r="AT51" s="702"/>
      <c r="BA51" s="258"/>
      <c r="CM51" s="658"/>
      <c r="CY51" s="216">
        <v>1</v>
      </c>
    </row>
    <row r="52" spans="1:103" s="641" customFormat="1" ht="24" customHeight="1">
      <c r="A52" s="603" t="str">
        <f t="shared" si="27"/>
        <v>A</v>
      </c>
      <c r="B52" s="604" t="str">
        <f t="shared" si="22"/>
        <v>C.Caipirinha.Avec alcool.All day (ou fancy).Verre Old fashioned(s)</v>
      </c>
      <c r="C52" s="604" t="str">
        <f t="shared" si="9"/>
        <v>C</v>
      </c>
      <c r="D52" s="604" t="str">
        <f t="shared" si="10"/>
        <v>Caipirinha</v>
      </c>
      <c r="E52" s="604" t="str">
        <f t="shared" si="11"/>
        <v>Avec alcool</v>
      </c>
      <c r="F52" s="604" t="str">
        <f t="shared" si="12"/>
        <v>All day (ou fancy)</v>
      </c>
      <c r="G52" s="604" t="str">
        <f t="shared" si="23"/>
        <v/>
      </c>
      <c r="H52" s="206" t="s">
        <v>43</v>
      </c>
      <c r="I52" s="330" t="str">
        <f>I23</f>
        <v>C.Caipirinha.Avec alcool.All day (ou fancy).Verre Old fashioned(s)</v>
      </c>
      <c r="J52" s="330">
        <f>J23</f>
        <v>1</v>
      </c>
      <c r="K52" s="179" t="str">
        <f>K23</f>
        <v>Old Fashioned(s)</v>
      </c>
      <c r="L52" s="3721"/>
      <c r="M52" s="3727"/>
      <c r="N52" s="3727"/>
      <c r="O52" s="3727"/>
      <c r="P52" s="3727"/>
      <c r="Q52" s="3727"/>
      <c r="R52" s="3728"/>
      <c r="S52" s="674" t="s">
        <v>28</v>
      </c>
      <c r="T52" s="638"/>
      <c r="U52" s="251"/>
      <c r="V52" s="614"/>
      <c r="W52" s="644">
        <f t="shared" si="13"/>
        <v>0</v>
      </c>
      <c r="X52" s="643" t="str">
        <f t="shared" si="14"/>
        <v/>
      </c>
      <c r="Y52" s="615">
        <f t="shared" si="32"/>
        <v>0</v>
      </c>
      <c r="Z52" s="615">
        <f t="shared" si="33"/>
        <v>0</v>
      </c>
      <c r="AA52" s="190" t="str">
        <f t="shared" si="30"/>
        <v/>
      </c>
      <c r="AB52" s="684">
        <f t="shared" si="28"/>
        <v>0</v>
      </c>
      <c r="AC52" s="684">
        <f t="shared" si="19"/>
        <v>0</v>
      </c>
      <c r="AD52" s="616"/>
      <c r="AE52" s="617">
        <f t="shared" si="31"/>
        <v>0</v>
      </c>
      <c r="AF52" s="612">
        <f t="shared" si="21"/>
        <v>0</v>
      </c>
      <c r="AG52" s="613">
        <f>IF(ISBLANK(N52), 0, (IF(AND(V52&lt;&gt;"", ISNUMBER(T52)), INDEX(AZ12:CR12, MATCH(N52, AZ11:CR11, 0)) * M52, 0)) + IFERROR(INDEX(AZ17:CR17, MATCH(N52, AZ16:CR16, 0)) * M52, 0))</f>
        <v>0</v>
      </c>
      <c r="AI52" s="603" t="str">
        <f t="shared" si="24"/>
        <v>A</v>
      </c>
      <c r="AJ52" s="710"/>
      <c r="AK52" s="607"/>
      <c r="AL52" s="607"/>
      <c r="AM52" s="607"/>
      <c r="AN52" s="608"/>
      <c r="AO52" s="467"/>
      <c r="AP52" s="675"/>
      <c r="AQ52" s="675"/>
      <c r="AR52" s="675"/>
      <c r="AS52" s="675"/>
      <c r="AT52" s="702"/>
      <c r="BA52" s="259" t="s">
        <v>5488</v>
      </c>
      <c r="CM52" s="658"/>
      <c r="CY52" s="216">
        <v>1</v>
      </c>
    </row>
    <row r="53" spans="1:103" s="641" customFormat="1" ht="24" customHeight="1">
      <c r="A53" s="603" t="str">
        <f t="shared" si="27"/>
        <v>A</v>
      </c>
      <c r="B53" s="604" t="str">
        <f t="shared" si="22"/>
        <v>C.Caipirinha.Avec alcool.All day (ou fancy).Verre Old fashioned(s)</v>
      </c>
      <c r="C53" s="604" t="str">
        <f t="shared" si="9"/>
        <v>C</v>
      </c>
      <c r="D53" s="604" t="str">
        <f t="shared" si="10"/>
        <v>Caipirinha</v>
      </c>
      <c r="E53" s="604" t="str">
        <f t="shared" si="11"/>
        <v>Avec alcool</v>
      </c>
      <c r="F53" s="604" t="str">
        <f t="shared" si="12"/>
        <v>All day (ou fancy)</v>
      </c>
      <c r="G53" s="604" t="str">
        <f t="shared" si="23"/>
        <v/>
      </c>
      <c r="H53" s="206" t="s">
        <v>43</v>
      </c>
      <c r="I53" s="330" t="str">
        <f>I23</f>
        <v>C.Caipirinha.Avec alcool.All day (ou fancy).Verre Old fashioned(s)</v>
      </c>
      <c r="J53" s="330">
        <f>J23</f>
        <v>1</v>
      </c>
      <c r="K53" s="179" t="str">
        <f>K23</f>
        <v>Old Fashioned(s)</v>
      </c>
      <c r="L53" s="3724" t="s">
        <v>1282</v>
      </c>
      <c r="M53" s="3729" t="s">
        <v>2003</v>
      </c>
      <c r="N53" s="3729"/>
      <c r="O53" s="3729"/>
      <c r="P53" s="3729"/>
      <c r="Q53" s="3729"/>
      <c r="R53" s="3730"/>
      <c r="S53" s="674" t="s">
        <v>28</v>
      </c>
      <c r="T53" s="638"/>
      <c r="U53" s="251"/>
      <c r="V53" s="614"/>
      <c r="W53" s="645">
        <f t="shared" si="13"/>
        <v>0</v>
      </c>
      <c r="X53" s="618" t="str">
        <f t="shared" si="14"/>
        <v/>
      </c>
      <c r="Y53" s="619">
        <f t="shared" si="32"/>
        <v>0</v>
      </c>
      <c r="Z53" s="619">
        <f t="shared" si="33"/>
        <v>0</v>
      </c>
      <c r="AA53" s="189" t="str">
        <f t="shared" si="30"/>
        <v/>
      </c>
      <c r="AB53" s="189">
        <f t="shared" si="28"/>
        <v>0</v>
      </c>
      <c r="AC53" s="189">
        <f t="shared" si="19"/>
        <v>0</v>
      </c>
      <c r="AD53" s="616"/>
      <c r="AE53" s="620">
        <f t="shared" si="31"/>
        <v>0</v>
      </c>
      <c r="AF53" s="612">
        <f t="shared" si="21"/>
        <v>0</v>
      </c>
      <c r="AG53" s="613">
        <f>IF(ISBLANK(N53), 0, (IF(AND(V53&lt;&gt;"", ISNUMBER(T53)), INDEX(AZ12:CR12, MATCH(N53, AZ11:CR11, 0)) * M53, 0)) + IFERROR(INDEX(AZ17:CR17, MATCH(N53, AZ16:CR16, 0)) * M53, 0))</f>
        <v>0</v>
      </c>
      <c r="AI53" s="603" t="str">
        <f t="shared" si="24"/>
        <v>A</v>
      </c>
      <c r="AJ53" s="711" t="s">
        <v>2033</v>
      </c>
      <c r="AK53" s="611"/>
      <c r="AL53" s="611"/>
      <c r="AM53" s="607"/>
      <c r="AN53" s="608"/>
      <c r="AO53" s="467"/>
      <c r="AP53" s="703" t="s">
        <v>2066</v>
      </c>
      <c r="AQ53" s="616">
        <v>1</v>
      </c>
      <c r="AR53" s="703" t="s">
        <v>2037</v>
      </c>
      <c r="AT53" s="561"/>
      <c r="BA53" s="259" t="s">
        <v>5489</v>
      </c>
      <c r="CM53" s="658"/>
      <c r="CY53" s="216">
        <v>1</v>
      </c>
    </row>
    <row r="54" spans="1:103" s="641" customFormat="1" ht="24" customHeight="1">
      <c r="A54" s="603" t="str">
        <f t="shared" si="27"/>
        <v>A</v>
      </c>
      <c r="B54" s="604" t="str">
        <f t="shared" si="22"/>
        <v>C.Caipirinha.Avec alcool.All day (ou fancy).Verre Old fashioned(s)</v>
      </c>
      <c r="C54" s="604" t="str">
        <f t="shared" si="9"/>
        <v>C</v>
      </c>
      <c r="D54" s="604" t="str">
        <f t="shared" si="10"/>
        <v>Caipirinha</v>
      </c>
      <c r="E54" s="604" t="str">
        <f t="shared" si="11"/>
        <v>Avec alcool</v>
      </c>
      <c r="F54" s="604" t="str">
        <f t="shared" si="12"/>
        <v>All day (ou fancy)</v>
      </c>
      <c r="G54" s="604" t="str">
        <f t="shared" si="23"/>
        <v/>
      </c>
      <c r="H54" s="206" t="s">
        <v>43</v>
      </c>
      <c r="I54" s="330" t="str">
        <f>I23</f>
        <v>C.Caipirinha.Avec alcool.All day (ou fancy).Verre Old fashioned(s)</v>
      </c>
      <c r="J54" s="330">
        <f>J23</f>
        <v>1</v>
      </c>
      <c r="K54" s="179" t="str">
        <f>K23</f>
        <v>Old Fashioned(s)</v>
      </c>
      <c r="L54" s="3724"/>
      <c r="M54" s="3729"/>
      <c r="N54" s="3729"/>
      <c r="O54" s="3729"/>
      <c r="P54" s="3729"/>
      <c r="Q54" s="3729"/>
      <c r="R54" s="3730"/>
      <c r="S54" s="674" t="s">
        <v>28</v>
      </c>
      <c r="T54" s="638"/>
      <c r="U54" s="251"/>
      <c r="V54" s="614"/>
      <c r="W54" s="644">
        <f t="shared" si="13"/>
        <v>0</v>
      </c>
      <c r="X54" s="643" t="str">
        <f t="shared" si="14"/>
        <v/>
      </c>
      <c r="Y54" s="615">
        <f t="shared" si="32"/>
        <v>0</v>
      </c>
      <c r="Z54" s="615">
        <f t="shared" si="33"/>
        <v>0</v>
      </c>
      <c r="AA54" s="190" t="str">
        <f t="shared" si="30"/>
        <v/>
      </c>
      <c r="AB54" s="684">
        <f t="shared" si="28"/>
        <v>0</v>
      </c>
      <c r="AC54" s="684">
        <f t="shared" si="19"/>
        <v>0</v>
      </c>
      <c r="AD54" s="616"/>
      <c r="AE54" s="617">
        <f t="shared" si="31"/>
        <v>0</v>
      </c>
      <c r="AF54" s="612">
        <f t="shared" si="21"/>
        <v>0</v>
      </c>
      <c r="AG54" s="613">
        <f>IF(ISBLANK(N54), 0, (IF(AND(V54&lt;&gt;"", ISNUMBER(T54)), INDEX(AZ12:CR12, MATCH(N54, AZ11:CR11, 0)) * M54, 0)) + IFERROR(INDEX(AZ17:CR17, MATCH(N54, AZ16:CR16, 0)) * M54, 0))</f>
        <v>0</v>
      </c>
      <c r="AI54" s="603" t="str">
        <f t="shared" si="24"/>
        <v>A</v>
      </c>
      <c r="AJ54" s="710"/>
      <c r="AK54" s="607"/>
      <c r="AL54" s="607"/>
      <c r="AM54" s="607"/>
      <c r="AN54" s="608"/>
      <c r="AO54" s="467"/>
      <c r="AP54" s="466"/>
      <c r="AR54" s="675"/>
      <c r="AT54" s="561"/>
      <c r="BA54"/>
      <c r="CM54" s="658"/>
      <c r="CY54" s="216">
        <v>1</v>
      </c>
    </row>
    <row r="55" spans="1:103" s="641" customFormat="1" ht="24" customHeight="1">
      <c r="A55" s="603" t="str">
        <f t="shared" si="27"/>
        <v>A</v>
      </c>
      <c r="B55" s="604" t="str">
        <f t="shared" si="22"/>
        <v>C.Caipirinha.Avec alcool.All day (ou fancy).Verre Old fashioned(s)</v>
      </c>
      <c r="C55" s="604" t="str">
        <f t="shared" si="9"/>
        <v>C</v>
      </c>
      <c r="D55" s="604" t="str">
        <f t="shared" si="10"/>
        <v>Caipirinha</v>
      </c>
      <c r="E55" s="604" t="str">
        <f t="shared" si="11"/>
        <v>Avec alcool</v>
      </c>
      <c r="F55" s="604" t="str">
        <f t="shared" si="12"/>
        <v>All day (ou fancy)</v>
      </c>
      <c r="G55" s="604" t="str">
        <f t="shared" si="23"/>
        <v/>
      </c>
      <c r="H55" s="206" t="s">
        <v>43</v>
      </c>
      <c r="I55" s="330" t="str">
        <f>I23</f>
        <v>C.Caipirinha.Avec alcool.All day (ou fancy).Verre Old fashioned(s)</v>
      </c>
      <c r="J55" s="330">
        <f>J23</f>
        <v>1</v>
      </c>
      <c r="K55" s="179" t="str">
        <f>K23</f>
        <v>Old Fashioned(s)</v>
      </c>
      <c r="L55" s="3319"/>
      <c r="M55" s="3318" t="s">
        <v>1269</v>
      </c>
      <c r="N55" s="3296"/>
      <c r="O55" s="3296"/>
      <c r="P55" s="3296"/>
      <c r="Q55" s="3296"/>
      <c r="R55" s="3297"/>
      <c r="S55" s="674" t="s">
        <v>28</v>
      </c>
      <c r="T55" s="638"/>
      <c r="U55" s="251"/>
      <c r="V55" s="614"/>
      <c r="W55" s="645">
        <f t="shared" si="13"/>
        <v>0</v>
      </c>
      <c r="X55" s="618" t="str">
        <f t="shared" si="14"/>
        <v/>
      </c>
      <c r="Y55" s="619">
        <f t="shared" si="32"/>
        <v>0</v>
      </c>
      <c r="Z55" s="619">
        <f t="shared" si="33"/>
        <v>0</v>
      </c>
      <c r="AA55" s="189" t="str">
        <f t="shared" si="30"/>
        <v/>
      </c>
      <c r="AB55" s="189">
        <f t="shared" si="28"/>
        <v>0</v>
      </c>
      <c r="AC55" s="189">
        <f t="shared" si="19"/>
        <v>0</v>
      </c>
      <c r="AD55" s="616"/>
      <c r="AE55" s="620">
        <f t="shared" si="31"/>
        <v>0</v>
      </c>
      <c r="AF55" s="612">
        <f t="shared" si="21"/>
        <v>0</v>
      </c>
      <c r="AG55" s="613">
        <f>IF(ISBLANK(N55), 0, (IF(AND(V55&lt;&gt;"", ISNUMBER(T55)), INDEX(AZ12:CR12, MATCH(N55, AZ11:CR11, 0)) * M55, 0)) + IFERROR(INDEX(AZ17:CR17, MATCH(N55, AZ16:CR16, 0)) * M55, 0))</f>
        <v>0</v>
      </c>
      <c r="AI55" s="603" t="str">
        <f t="shared" si="24"/>
        <v>A</v>
      </c>
      <c r="AJ55" s="710"/>
      <c r="AK55" s="607"/>
      <c r="AL55" s="607"/>
      <c r="AM55" s="607"/>
      <c r="AN55" s="608"/>
      <c r="AO55" s="467" t="s">
        <v>754</v>
      </c>
      <c r="AP55" s="466"/>
      <c r="AQ55" s="675"/>
      <c r="AR55" s="675"/>
      <c r="AS55" s="64"/>
      <c r="AT55" s="687"/>
      <c r="BA55"/>
      <c r="CM55" s="658"/>
      <c r="CY55" s="216">
        <v>1</v>
      </c>
    </row>
    <row r="56" spans="1:103" s="641" customFormat="1" ht="24" customHeight="1">
      <c r="A56" s="603" t="str">
        <f t="shared" si="27"/>
        <v>A</v>
      </c>
      <c r="B56" s="604" t="str">
        <f t="shared" si="22"/>
        <v>C.Caipirinha.Avec alcool.All day (ou fancy).Verre Old fashioned(s)</v>
      </c>
      <c r="C56" s="604" t="str">
        <f t="shared" si="9"/>
        <v>C</v>
      </c>
      <c r="D56" s="604" t="str">
        <f t="shared" si="10"/>
        <v>Caipirinha</v>
      </c>
      <c r="E56" s="604" t="str">
        <f t="shared" si="11"/>
        <v>Avec alcool</v>
      </c>
      <c r="F56" s="604" t="str">
        <f t="shared" si="12"/>
        <v>All day (ou fancy)</v>
      </c>
      <c r="G56" s="604" t="str">
        <f t="shared" si="23"/>
        <v/>
      </c>
      <c r="H56" s="206" t="s">
        <v>43</v>
      </c>
      <c r="I56" s="330" t="str">
        <f>I23</f>
        <v>C.Caipirinha.Avec alcool.All day (ou fancy).Verre Old fashioned(s)</v>
      </c>
      <c r="J56" s="330">
        <f>J23</f>
        <v>1</v>
      </c>
      <c r="K56" s="179" t="str">
        <f>K23</f>
        <v>Old Fashioned(s)</v>
      </c>
      <c r="L56" s="199">
        <v>3</v>
      </c>
      <c r="M56" s="199">
        <v>13</v>
      </c>
      <c r="N56" s="199">
        <v>11</v>
      </c>
      <c r="O56" s="199">
        <v>11</v>
      </c>
      <c r="P56" s="199">
        <v>11</v>
      </c>
      <c r="Q56" s="199">
        <v>12</v>
      </c>
      <c r="R56" s="297">
        <v>40</v>
      </c>
      <c r="S56" s="674" t="s">
        <v>28</v>
      </c>
      <c r="T56" s="638"/>
      <c r="U56" s="251"/>
      <c r="V56" s="614"/>
      <c r="W56" s="644">
        <f t="shared" si="13"/>
        <v>0</v>
      </c>
      <c r="X56" s="643" t="str">
        <f t="shared" si="14"/>
        <v/>
      </c>
      <c r="Y56" s="615">
        <f t="shared" si="32"/>
        <v>0</v>
      </c>
      <c r="Z56" s="615">
        <f t="shared" si="33"/>
        <v>0</v>
      </c>
      <c r="AA56" s="190" t="str">
        <f t="shared" si="30"/>
        <v/>
      </c>
      <c r="AB56" s="684">
        <f t="shared" si="28"/>
        <v>0</v>
      </c>
      <c r="AC56" s="684">
        <f t="shared" si="19"/>
        <v>0</v>
      </c>
      <c r="AD56" s="616"/>
      <c r="AE56" s="617">
        <f t="shared" si="31"/>
        <v>0</v>
      </c>
      <c r="AF56" s="612">
        <f t="shared" si="21"/>
        <v>0</v>
      </c>
      <c r="AG56" s="613">
        <f>IF(ISBLANK(N56), 0, (IF(AND(V56&lt;&gt;"", ISNUMBER(T56)), INDEX(AZ12:CR12, MATCH(N56, AZ11:CR11, 0)) * M56, 0)) + IFERROR(INDEX(AZ17:CR17, MATCH(N56, AZ16:CR16, 0)) * M56, 0))</f>
        <v>0</v>
      </c>
      <c r="AI56" s="603" t="str">
        <f t="shared" si="24"/>
        <v>A</v>
      </c>
      <c r="AJ56" s="710"/>
      <c r="AK56" s="607"/>
      <c r="AL56" s="607"/>
      <c r="AM56" s="607"/>
      <c r="AN56" s="608"/>
      <c r="AO56" s="464">
        <f t="shared" ref="AO56" ca="1" si="35">CELL("largeur",AO56)</f>
        <v>11</v>
      </c>
      <c r="AP56" s="466" t="s">
        <v>756</v>
      </c>
      <c r="AQ56" s="675"/>
      <c r="AR56" s="675"/>
      <c r="AS56" s="64"/>
      <c r="AT56" s="687"/>
      <c r="BA56"/>
      <c r="CM56" s="658"/>
      <c r="CY56" s="216">
        <v>1</v>
      </c>
    </row>
    <row r="57" spans="1:103" s="641" customFormat="1" ht="24" customHeight="1" thickBot="1">
      <c r="A57" s="603" t="str">
        <f t="shared" si="27"/>
        <v>A</v>
      </c>
      <c r="B57" s="604">
        <f t="shared" ca="1" si="22"/>
        <v>2</v>
      </c>
      <c r="C57" s="604">
        <f t="shared" ca="1" si="9"/>
        <v>0</v>
      </c>
      <c r="D57" s="604">
        <f t="shared" ca="1" si="10"/>
        <v>0</v>
      </c>
      <c r="E57" s="604">
        <f t="shared" ca="1" si="11"/>
        <v>0</v>
      </c>
      <c r="F57" s="604">
        <f t="shared" ca="1" si="12"/>
        <v>0</v>
      </c>
      <c r="G57" s="604" t="str">
        <f t="shared" ca="1" si="23"/>
        <v/>
      </c>
      <c r="H57" s="208" t="s">
        <v>43</v>
      </c>
      <c r="I57" s="292">
        <f t="shared" ref="I57:P57" ca="1" si="36">CELL("largeur",I57)</f>
        <v>2</v>
      </c>
      <c r="J57" s="292">
        <f t="shared" ca="1" si="36"/>
        <v>2</v>
      </c>
      <c r="K57" s="292">
        <f t="shared" ca="1" si="36"/>
        <v>2</v>
      </c>
      <c r="L57" s="292">
        <f t="shared" ca="1" si="36"/>
        <v>3</v>
      </c>
      <c r="M57" s="292">
        <f t="shared" ca="1" si="36"/>
        <v>13</v>
      </c>
      <c r="N57" s="292">
        <f t="shared" ca="1" si="36"/>
        <v>14</v>
      </c>
      <c r="O57" s="292">
        <f t="shared" ca="1" si="36"/>
        <v>11</v>
      </c>
      <c r="P57" s="292">
        <f t="shared" ca="1" si="36"/>
        <v>11</v>
      </c>
      <c r="Q57" s="292">
        <v>12</v>
      </c>
      <c r="R57" s="293">
        <f ca="1">CELL("largeur",R57)</f>
        <v>40</v>
      </c>
      <c r="S57" s="674" t="s">
        <v>28</v>
      </c>
      <c r="T57" s="638"/>
      <c r="U57" s="251"/>
      <c r="V57" s="614"/>
      <c r="W57" s="645">
        <f t="shared" si="13"/>
        <v>0</v>
      </c>
      <c r="X57" s="618" t="str">
        <f t="shared" si="14"/>
        <v/>
      </c>
      <c r="Y57" s="619">
        <f t="shared" si="32"/>
        <v>0</v>
      </c>
      <c r="Z57" s="619">
        <f t="shared" si="33"/>
        <v>0</v>
      </c>
      <c r="AA57" s="189" t="str">
        <f t="shared" si="30"/>
        <v/>
      </c>
      <c r="AB57" s="189">
        <f t="shared" si="28"/>
        <v>0</v>
      </c>
      <c r="AC57" s="189">
        <f t="shared" si="19"/>
        <v>0</v>
      </c>
      <c r="AD57" s="616"/>
      <c r="AE57" s="620">
        <f t="shared" ca="1" si="31"/>
        <v>0</v>
      </c>
      <c r="AF57" s="612">
        <f t="shared" si="21"/>
        <v>0</v>
      </c>
      <c r="AG57" s="613">
        <f ca="1">IF(ISBLANK(N57), 0, (IF(AND(V57&lt;&gt;"", ISNUMBER(T57)), INDEX(AZ12:CR12, MATCH(N57, AZ11:CR11, 0)) * M57, 0)) + IFERROR(INDEX(AZ17:CR17, MATCH(N57, AZ16:CR16, 0)) * M57, 0))</f>
        <v>0</v>
      </c>
      <c r="AI57" s="603" t="str">
        <f t="shared" si="24"/>
        <v>A</v>
      </c>
      <c r="AJ57" s="710"/>
      <c r="AK57" s="607"/>
      <c r="AL57" s="607"/>
      <c r="AM57" s="607"/>
      <c r="AN57" s="608"/>
      <c r="AO57" s="465">
        <v>19</v>
      </c>
      <c r="AP57" s="466" t="s">
        <v>755</v>
      </c>
      <c r="AQ57" s="675"/>
      <c r="AR57" s="675"/>
      <c r="AS57" s="64"/>
      <c r="AT57" s="687"/>
      <c r="BA57" s="257" t="s">
        <v>5490</v>
      </c>
      <c r="CM57" s="658"/>
      <c r="CY57" s="216">
        <v>1</v>
      </c>
    </row>
    <row r="58" spans="1:103" s="641" customFormat="1" ht="24" customHeight="1" thickBot="1">
      <c r="A58" s="603" t="str">
        <f t="shared" si="27"/>
        <v>A</v>
      </c>
      <c r="B58" s="604">
        <f t="shared" si="22"/>
        <v>0</v>
      </c>
      <c r="C58" s="604">
        <f t="shared" si="9"/>
        <v>0</v>
      </c>
      <c r="D58" s="604">
        <f t="shared" si="10"/>
        <v>0</v>
      </c>
      <c r="E58" s="604">
        <f t="shared" si="11"/>
        <v>0</v>
      </c>
      <c r="F58" s="604">
        <f t="shared" si="12"/>
        <v>0</v>
      </c>
      <c r="G58" s="604" t="str">
        <f t="shared" si="23"/>
        <v/>
      </c>
      <c r="H58" s="626" t="s">
        <v>43</v>
      </c>
      <c r="I58" s="627"/>
      <c r="J58" s="627"/>
      <c r="K58" s="627"/>
      <c r="L58" s="704"/>
      <c r="M58" s="704"/>
      <c r="N58" s="704"/>
      <c r="O58" s="704"/>
      <c r="P58" s="704"/>
      <c r="Q58" s="704"/>
      <c r="R58" s="704"/>
      <c r="S58" s="674" t="s">
        <v>28</v>
      </c>
      <c r="T58" s="638"/>
      <c r="U58" s="251"/>
      <c r="V58" s="614"/>
      <c r="W58" s="644">
        <f t="shared" si="13"/>
        <v>0</v>
      </c>
      <c r="X58" s="643" t="str">
        <f t="shared" si="14"/>
        <v/>
      </c>
      <c r="Y58" s="615">
        <f t="shared" si="32"/>
        <v>0</v>
      </c>
      <c r="Z58" s="615">
        <f t="shared" si="33"/>
        <v>0</v>
      </c>
      <c r="AA58" s="190" t="str">
        <f t="shared" si="30"/>
        <v/>
      </c>
      <c r="AB58" s="684">
        <f t="shared" si="28"/>
        <v>0</v>
      </c>
      <c r="AC58" s="684">
        <f t="shared" si="19"/>
        <v>0</v>
      </c>
      <c r="AD58" s="616"/>
      <c r="AE58" s="617">
        <f t="shared" si="31"/>
        <v>0</v>
      </c>
      <c r="AF58" s="612">
        <f t="shared" si="21"/>
        <v>0</v>
      </c>
      <c r="AG58" s="613">
        <f>IF(ISBLANK(N58), 0, (IF(AND(V58&lt;&gt;"", ISNUMBER(T58)), INDEX(AZ12:CR12, MATCH(N58, AZ11:CR11, 0)) * M58, 0)) + IFERROR(INDEX(AZ17:CR17, MATCH(N58, AZ16:CR16, 0)) * M58, 0))</f>
        <v>0</v>
      </c>
      <c r="AI58" s="603" t="str">
        <f t="shared" si="24"/>
        <v>A</v>
      </c>
      <c r="AJ58" s="710"/>
      <c r="AK58" s="607"/>
      <c r="AL58" s="607"/>
      <c r="AM58" s="607"/>
      <c r="AN58" s="608"/>
      <c r="AO58" s="467" t="s">
        <v>757</v>
      </c>
      <c r="AP58" s="466"/>
      <c r="AQ58" s="675"/>
      <c r="AR58" s="675"/>
      <c r="AS58" s="64"/>
      <c r="AT58" s="687"/>
      <c r="BA58" s="258"/>
      <c r="CM58" s="658"/>
      <c r="CY58" s="216">
        <v>1</v>
      </c>
    </row>
    <row r="59" spans="1:103" s="641" customFormat="1" ht="24" customHeight="1">
      <c r="A59" s="603" t="str">
        <f t="shared" si="27"/>
        <v>A</v>
      </c>
      <c r="B59" s="604" t="str">
        <f t="shared" si="22"/>
        <v>A.Americano.Avec alcool.All day (ou fancy).Verre Old fashioned</v>
      </c>
      <c r="C59" s="604" t="str">
        <f t="shared" si="9"/>
        <v>A</v>
      </c>
      <c r="D59" s="604" t="str">
        <f t="shared" si="10"/>
        <v>Americano</v>
      </c>
      <c r="E59" s="604" t="str">
        <f t="shared" si="11"/>
        <v>Avec alcool</v>
      </c>
      <c r="F59" s="604" t="str">
        <f t="shared" si="12"/>
        <v>All day (ou fancy)</v>
      </c>
      <c r="G59" s="604" t="str">
        <f t="shared" si="23"/>
        <v/>
      </c>
      <c r="H59" s="176" t="s">
        <v>43</v>
      </c>
      <c r="I59" s="2829" t="str">
        <f>I66</f>
        <v>A.Americano.Avec alcool.All day (ou fancy).Verre Old fashioned</v>
      </c>
      <c r="J59" s="2829">
        <f>J66</f>
        <v>1</v>
      </c>
      <c r="K59" s="2829" t="str">
        <f>K66</f>
        <v>Old Fashioned</v>
      </c>
      <c r="L59" s="2830"/>
      <c r="M59" s="3815" t="s">
        <v>1046</v>
      </c>
      <c r="N59" s="3815"/>
      <c r="O59" s="3827" t="s">
        <v>840</v>
      </c>
      <c r="P59" s="3827"/>
      <c r="Q59" s="3827"/>
      <c r="R59" s="3828"/>
      <c r="S59" s="674" t="s">
        <v>28</v>
      </c>
      <c r="T59" s="638"/>
      <c r="U59" s="251"/>
      <c r="V59" s="614"/>
      <c r="W59" s="645">
        <f t="shared" si="13"/>
        <v>0</v>
      </c>
      <c r="X59" s="618" t="str">
        <f t="shared" si="14"/>
        <v/>
      </c>
      <c r="Y59" s="619">
        <f t="shared" si="32"/>
        <v>0</v>
      </c>
      <c r="Z59" s="619">
        <f t="shared" si="33"/>
        <v>0</v>
      </c>
      <c r="AA59" s="189" t="str">
        <f t="shared" si="30"/>
        <v/>
      </c>
      <c r="AB59" s="189">
        <f t="shared" si="28"/>
        <v>0</v>
      </c>
      <c r="AC59" s="189">
        <f t="shared" si="19"/>
        <v>0</v>
      </c>
      <c r="AD59" s="616"/>
      <c r="AE59" s="620">
        <f t="shared" si="31"/>
        <v>0</v>
      </c>
      <c r="AF59" s="612">
        <f t="shared" si="21"/>
        <v>0</v>
      </c>
      <c r="AG59" s="613">
        <f>IF(ISBLANK(N59), 0, (IF(AND(V59&lt;&gt;"", ISNUMBER(T59)), INDEX(AZ12:CR12, MATCH(N59, AZ11:CR11, 0)) * M59, 0)) + IFERROR(INDEX(AZ17:CR17, MATCH(N59, AZ16:CR16, 0)) * M59, 0))</f>
        <v>0</v>
      </c>
      <c r="AI59" s="603" t="str">
        <f t="shared" si="24"/>
        <v>A</v>
      </c>
      <c r="AJ59" s="710"/>
      <c r="AK59" s="607"/>
      <c r="AL59" s="607"/>
      <c r="AM59" s="607"/>
      <c r="AN59" s="608"/>
      <c r="AO59" s="467" t="s">
        <v>758</v>
      </c>
      <c r="AP59" s="466"/>
      <c r="AQ59" s="675"/>
      <c r="AR59" s="675"/>
      <c r="AS59" s="64"/>
      <c r="AT59" s="687"/>
      <c r="BA59" s="259" t="s">
        <v>5491</v>
      </c>
      <c r="CM59" s="658"/>
      <c r="CY59" s="216">
        <v>1</v>
      </c>
    </row>
    <row r="60" spans="1:103" s="641" customFormat="1" ht="24" customHeight="1">
      <c r="A60" s="603" t="str">
        <f t="shared" si="27"/>
        <v>A</v>
      </c>
      <c r="B60" s="604" t="str">
        <f t="shared" si="22"/>
        <v>A.Americano.Avec alcool.All day (ou fancy).Verre Old fashioned</v>
      </c>
      <c r="C60" s="604" t="str">
        <f t="shared" si="9"/>
        <v>A</v>
      </c>
      <c r="D60" s="604" t="str">
        <f t="shared" si="10"/>
        <v>Americano</v>
      </c>
      <c r="E60" s="604" t="str">
        <f t="shared" si="11"/>
        <v>Avec alcool</v>
      </c>
      <c r="F60" s="604" t="str">
        <f t="shared" si="12"/>
        <v>All day (ou fancy)</v>
      </c>
      <c r="G60" s="604" t="str">
        <f t="shared" si="23"/>
        <v/>
      </c>
      <c r="H60" s="178" t="s">
        <v>43</v>
      </c>
      <c r="I60" s="2838" t="str">
        <f>I66</f>
        <v>A.Americano.Avec alcool.All day (ou fancy).Verre Old fashioned</v>
      </c>
      <c r="J60" s="2838">
        <f>J66</f>
        <v>1</v>
      </c>
      <c r="K60" s="2838" t="str">
        <f>K66</f>
        <v>Old Fashioned</v>
      </c>
      <c r="L60" s="2839"/>
      <c r="M60" s="3691" t="s">
        <v>1044</v>
      </c>
      <c r="N60" s="3691"/>
      <c r="O60" s="3829"/>
      <c r="P60" s="3829"/>
      <c r="Q60" s="3829"/>
      <c r="R60" s="3830"/>
      <c r="S60" s="674" t="s">
        <v>28</v>
      </c>
      <c r="T60" s="638"/>
      <c r="U60" s="251"/>
      <c r="V60" s="614"/>
      <c r="W60" s="644">
        <f t="shared" si="13"/>
        <v>0</v>
      </c>
      <c r="X60" s="643" t="str">
        <f t="shared" si="14"/>
        <v/>
      </c>
      <c r="Y60" s="615">
        <f t="shared" si="32"/>
        <v>0</v>
      </c>
      <c r="Z60" s="615">
        <f t="shared" si="33"/>
        <v>0</v>
      </c>
      <c r="AA60" s="190" t="str">
        <f t="shared" si="30"/>
        <v/>
      </c>
      <c r="AB60" s="684">
        <f t="shared" si="28"/>
        <v>0</v>
      </c>
      <c r="AC60" s="684">
        <f t="shared" si="19"/>
        <v>0</v>
      </c>
      <c r="AD60" s="616"/>
      <c r="AE60" s="617">
        <f t="shared" si="31"/>
        <v>0</v>
      </c>
      <c r="AF60" s="612">
        <f t="shared" si="21"/>
        <v>0</v>
      </c>
      <c r="AG60" s="613">
        <f>IF(ISBLANK(N60), 0, (IF(AND(V60&lt;&gt;"", ISNUMBER(T60)), INDEX(AZ12:CR12, MATCH(N60, AZ11:CR11, 0)) * M60, 0)) + IFERROR(INDEX(AZ17:CR17, MATCH(N60, AZ16:CR16, 0)) * M60, 0))</f>
        <v>0</v>
      </c>
      <c r="AI60" s="603" t="str">
        <f t="shared" si="24"/>
        <v>A</v>
      </c>
      <c r="AJ60" s="710"/>
      <c r="AK60" s="607"/>
      <c r="AL60" s="607"/>
      <c r="AM60" s="607"/>
      <c r="AN60" s="608"/>
      <c r="AO60" s="467" t="s">
        <v>1428</v>
      </c>
      <c r="AP60" s="731"/>
      <c r="AQ60" s="7"/>
      <c r="AR60" s="7"/>
      <c r="AS60" s="64"/>
      <c r="AT60" s="687"/>
      <c r="BA60" s="259" t="s">
        <v>5492</v>
      </c>
      <c r="CM60" s="658"/>
      <c r="CY60" s="216">
        <v>1</v>
      </c>
    </row>
    <row r="61" spans="1:103" s="641" customFormat="1" ht="24" customHeight="1">
      <c r="A61" s="603" t="str">
        <f t="shared" si="27"/>
        <v>A</v>
      </c>
      <c r="B61" s="604" t="str">
        <f t="shared" si="22"/>
        <v>A.Americano.Avec alcool.All day (ou fancy).Verre Old fashioned</v>
      </c>
      <c r="C61" s="604" t="str">
        <f t="shared" si="9"/>
        <v>A</v>
      </c>
      <c r="D61" s="604" t="str">
        <f t="shared" si="10"/>
        <v>Americano</v>
      </c>
      <c r="E61" s="604" t="str">
        <f t="shared" si="11"/>
        <v>Avec alcool</v>
      </c>
      <c r="F61" s="604" t="str">
        <f t="shared" si="12"/>
        <v>All day (ou fancy)</v>
      </c>
      <c r="G61" s="604" t="str">
        <f t="shared" si="23"/>
        <v/>
      </c>
      <c r="H61" s="178" t="s">
        <v>43</v>
      </c>
      <c r="I61" s="2838" t="str">
        <f>I66</f>
        <v>A.Americano.Avec alcool.All day (ou fancy).Verre Old fashioned</v>
      </c>
      <c r="J61" s="2838">
        <f>J66</f>
        <v>1</v>
      </c>
      <c r="K61" s="2838" t="str">
        <f>K66</f>
        <v>Old Fashioned</v>
      </c>
      <c r="L61" s="2839"/>
      <c r="M61" s="3813" t="s">
        <v>1409</v>
      </c>
      <c r="N61" s="3813"/>
      <c r="O61" s="321" t="s">
        <v>827</v>
      </c>
      <c r="P61" s="322" t="s">
        <v>828</v>
      </c>
      <c r="Q61" s="322"/>
      <c r="R61" s="323"/>
      <c r="S61" s="674" t="s">
        <v>28</v>
      </c>
      <c r="T61" s="638"/>
      <c r="U61" s="251"/>
      <c r="V61" s="614"/>
      <c r="W61" s="645">
        <f t="shared" si="13"/>
        <v>0</v>
      </c>
      <c r="X61" s="618" t="str">
        <f t="shared" si="14"/>
        <v/>
      </c>
      <c r="Y61" s="619">
        <f t="shared" si="32"/>
        <v>0</v>
      </c>
      <c r="Z61" s="619">
        <f t="shared" si="33"/>
        <v>0</v>
      </c>
      <c r="AA61" s="189" t="str">
        <f t="shared" si="30"/>
        <v/>
      </c>
      <c r="AB61" s="189">
        <f t="shared" si="28"/>
        <v>0</v>
      </c>
      <c r="AC61" s="189">
        <f t="shared" si="19"/>
        <v>0</v>
      </c>
      <c r="AD61" s="616"/>
      <c r="AE61" s="620">
        <f t="shared" si="31"/>
        <v>0</v>
      </c>
      <c r="AF61" s="612">
        <f t="shared" si="21"/>
        <v>0</v>
      </c>
      <c r="AG61" s="613">
        <f>IF(ISBLANK(N61), 0, (IF(AND(V61&lt;&gt;"", ISNUMBER(T61)), INDEX(AZ12:CR12, MATCH(N61, AZ11:CR11, 0)) * M61, 0)) + IFERROR(INDEX(AZ17:CR17, MATCH(N61, AZ16:CR16, 0)) * M61, 0))</f>
        <v>0</v>
      </c>
      <c r="AI61" s="603" t="str">
        <f t="shared" si="24"/>
        <v>A</v>
      </c>
      <c r="AJ61" s="710"/>
      <c r="AK61" s="607"/>
      <c r="AL61" s="607"/>
      <c r="AM61" s="607"/>
      <c r="AN61" s="608"/>
      <c r="AO61" s="440"/>
      <c r="AP61" s="731"/>
      <c r="AQ61" s="7"/>
      <c r="AR61" s="7"/>
      <c r="AS61" s="64"/>
      <c r="AT61" s="687"/>
      <c r="BA61"/>
      <c r="CM61" s="658"/>
      <c r="CY61" s="216">
        <v>1</v>
      </c>
    </row>
    <row r="62" spans="1:103" s="641" customFormat="1" ht="24" customHeight="1">
      <c r="A62" s="603" t="str">
        <f t="shared" si="27"/>
        <v>A</v>
      </c>
      <c r="B62" s="604" t="str">
        <f t="shared" si="22"/>
        <v>A.Americano.Avec alcool.All day (ou fancy).Verre Old fashioned</v>
      </c>
      <c r="C62" s="604" t="str">
        <f t="shared" si="9"/>
        <v>A</v>
      </c>
      <c r="D62" s="604" t="str">
        <f t="shared" si="10"/>
        <v>Americano</v>
      </c>
      <c r="E62" s="604" t="str">
        <f t="shared" si="11"/>
        <v>Avec alcool</v>
      </c>
      <c r="F62" s="604" t="str">
        <f t="shared" si="12"/>
        <v>All day (ou fancy)</v>
      </c>
      <c r="G62" s="604" t="str">
        <f t="shared" si="23"/>
        <v/>
      </c>
      <c r="H62" s="178" t="s">
        <v>43</v>
      </c>
      <c r="I62" s="330" t="str">
        <f>I66</f>
        <v>A.Americano.Avec alcool.All day (ou fancy).Verre Old fashioned</v>
      </c>
      <c r="J62" s="505">
        <f>J66</f>
        <v>1</v>
      </c>
      <c r="K62" s="316"/>
      <c r="L62" s="506" t="s">
        <v>1884</v>
      </c>
      <c r="M62" s="218" t="s">
        <v>1812</v>
      </c>
      <c r="N62" s="317"/>
      <c r="O62" s="3639" t="str">
        <f>"❽ Volume du "&amp;N63</f>
        <v>❽ Volume du Old Fashioned</v>
      </c>
      <c r="P62" s="327"/>
      <c r="Q62" s="3731" t="s">
        <v>6179</v>
      </c>
      <c r="R62" s="3732"/>
      <c r="S62" s="674" t="s">
        <v>28</v>
      </c>
      <c r="T62" s="638"/>
      <c r="U62" s="251"/>
      <c r="V62" s="614"/>
      <c r="W62" s="644">
        <f t="shared" si="13"/>
        <v>0</v>
      </c>
      <c r="X62" s="643" t="str">
        <f t="shared" si="14"/>
        <v/>
      </c>
      <c r="Y62" s="615">
        <f t="shared" si="32"/>
        <v>0</v>
      </c>
      <c r="Z62" s="615">
        <f t="shared" si="33"/>
        <v>0</v>
      </c>
      <c r="AA62" s="190" t="str">
        <f t="shared" si="30"/>
        <v/>
      </c>
      <c r="AB62" s="684">
        <f t="shared" si="28"/>
        <v>0</v>
      </c>
      <c r="AC62" s="684">
        <f t="shared" si="19"/>
        <v>0</v>
      </c>
      <c r="AD62" s="616"/>
      <c r="AE62" s="617">
        <f t="shared" si="31"/>
        <v>0</v>
      </c>
      <c r="AF62" s="612">
        <f t="shared" si="21"/>
        <v>0</v>
      </c>
      <c r="AG62" s="613">
        <f>IF(ISBLANK(N62), 0, (IF(AND(V62&lt;&gt;"", ISNUMBER(T62)), INDEX(AZ12:CR12, MATCH(N62, AZ11:CR11, 0)) * M62, 0)) + IFERROR(INDEX(AZ17:CR17, MATCH(N62, AZ16:CR16, 0)) * M62, 0))</f>
        <v>0</v>
      </c>
      <c r="AI62" s="603" t="str">
        <f t="shared" si="24"/>
        <v>A</v>
      </c>
      <c r="AJ62" s="710"/>
      <c r="AK62" s="607"/>
      <c r="AL62" s="607"/>
      <c r="AM62" s="607"/>
      <c r="AN62" s="608"/>
      <c r="AO62" s="441" t="s">
        <v>37</v>
      </c>
      <c r="AP62" s="732" t="s">
        <v>1429</v>
      </c>
      <c r="AQ62" s="663"/>
      <c r="AR62" s="7"/>
      <c r="AS62" s="64"/>
      <c r="AT62" s="687"/>
      <c r="BA62"/>
      <c r="CM62" s="658"/>
      <c r="CY62" s="216">
        <v>1</v>
      </c>
    </row>
    <row r="63" spans="1:103" s="641" customFormat="1" ht="24" customHeight="1">
      <c r="A63" s="603" t="str">
        <f t="shared" si="27"/>
        <v>A</v>
      </c>
      <c r="B63" s="604" t="str">
        <f t="shared" si="22"/>
        <v>A.Americano.Avec alcool.All day (ou fancy).Verre Old fashioned</v>
      </c>
      <c r="C63" s="604" t="str">
        <f t="shared" si="9"/>
        <v>A</v>
      </c>
      <c r="D63" s="604" t="str">
        <f t="shared" si="10"/>
        <v>Americano</v>
      </c>
      <c r="E63" s="604" t="str">
        <f t="shared" si="11"/>
        <v>Avec alcool</v>
      </c>
      <c r="F63" s="604" t="str">
        <f t="shared" si="12"/>
        <v>All day (ou fancy)</v>
      </c>
      <c r="G63" s="604" t="str">
        <f t="shared" si="23"/>
        <v/>
      </c>
      <c r="H63" s="178" t="s">
        <v>43</v>
      </c>
      <c r="I63" s="330" t="str">
        <f>I66</f>
        <v>A.Americano.Avec alcool.All day (ou fancy).Verre Old fashioned</v>
      </c>
      <c r="J63" s="505">
        <f>J66</f>
        <v>1</v>
      </c>
      <c r="K63" s="316"/>
      <c r="L63" s="507" t="s">
        <v>1885</v>
      </c>
      <c r="M63" s="286">
        <v>1</v>
      </c>
      <c r="N63" s="499" t="s">
        <v>739</v>
      </c>
      <c r="O63" s="287">
        <v>150</v>
      </c>
      <c r="P63" s="2834" t="s">
        <v>79</v>
      </c>
      <c r="Q63" s="3731"/>
      <c r="R63" s="3732"/>
      <c r="S63" s="674" t="s">
        <v>28</v>
      </c>
      <c r="T63" s="638"/>
      <c r="U63" s="251"/>
      <c r="V63" s="614"/>
      <c r="W63" s="645">
        <f t="shared" si="13"/>
        <v>0</v>
      </c>
      <c r="X63" s="618" t="str">
        <f t="shared" si="14"/>
        <v/>
      </c>
      <c r="Y63" s="619">
        <f t="shared" si="32"/>
        <v>0</v>
      </c>
      <c r="Z63" s="619">
        <f t="shared" si="33"/>
        <v>0</v>
      </c>
      <c r="AA63" s="189" t="str">
        <f t="shared" si="30"/>
        <v/>
      </c>
      <c r="AB63" s="189">
        <f t="shared" si="28"/>
        <v>0</v>
      </c>
      <c r="AC63" s="189">
        <f t="shared" si="19"/>
        <v>0</v>
      </c>
      <c r="AD63" s="616"/>
      <c r="AE63" s="620">
        <f t="shared" si="31"/>
        <v>0</v>
      </c>
      <c r="AF63" s="612">
        <f t="shared" si="21"/>
        <v>0</v>
      </c>
      <c r="AG63" s="613">
        <f>IF(ISBLANK(N63), 0, (IF(AND(V63&lt;&gt;"", ISNUMBER(T63)), INDEX(AZ12:CR12, MATCH(N63, AZ11:CR11, 0)) * M63, 0)) + IFERROR(INDEX(AZ17:CR17, MATCH(N63, AZ16:CR16, 0)) * M63, 0))</f>
        <v>0</v>
      </c>
      <c r="AI63" s="603" t="str">
        <f t="shared" si="24"/>
        <v>A</v>
      </c>
      <c r="AJ63" s="710"/>
      <c r="AK63" s="607"/>
      <c r="AL63" s="607"/>
      <c r="AM63" s="607"/>
      <c r="AN63" s="608"/>
      <c r="AO63" s="705"/>
      <c r="AP63" s="732" t="s">
        <v>1430</v>
      </c>
      <c r="AQ63" s="7"/>
      <c r="AR63" s="7"/>
      <c r="AS63" s="64"/>
      <c r="AT63" s="687"/>
      <c r="BA63"/>
      <c r="CM63" s="658"/>
      <c r="CY63" s="216">
        <v>1</v>
      </c>
    </row>
    <row r="64" spans="1:103" s="641" customFormat="1" ht="24" customHeight="1">
      <c r="A64" s="603" t="str">
        <f t="shared" si="27"/>
        <v>A</v>
      </c>
      <c r="B64" s="604" t="str">
        <f t="shared" si="22"/>
        <v>A.Americano.Avec alcool.All day (ou fancy).Verre Old fashioned</v>
      </c>
      <c r="C64" s="604" t="str">
        <f t="shared" si="9"/>
        <v>A</v>
      </c>
      <c r="D64" s="604" t="str">
        <f t="shared" si="10"/>
        <v>Americano</v>
      </c>
      <c r="E64" s="604" t="str">
        <f t="shared" si="11"/>
        <v>Avec alcool</v>
      </c>
      <c r="F64" s="604" t="str">
        <f t="shared" si="12"/>
        <v>All day (ou fancy)</v>
      </c>
      <c r="G64" s="604" t="str">
        <f t="shared" si="23"/>
        <v/>
      </c>
      <c r="H64" s="178" t="s">
        <v>43</v>
      </c>
      <c r="I64" s="330" t="str">
        <f>I66</f>
        <v>A.Americano.Avec alcool.All day (ou fancy).Verre Old fashioned</v>
      </c>
      <c r="J64" s="505">
        <f>J66</f>
        <v>1</v>
      </c>
      <c r="K64" s="316"/>
      <c r="L64" s="506" t="s">
        <v>392</v>
      </c>
      <c r="M64" s="327"/>
      <c r="N64" s="327"/>
      <c r="O64" s="327"/>
      <c r="P64" s="327"/>
      <c r="Q64" s="3733" t="str">
        <f>I66&amp;"  intensité"&amp;" "&amp;N65&amp;" "&amp;"coût"&amp;P65&amp;" "&amp;" "&amp;M61</f>
        <v>A.Americano.Avec alcool.All day (ou fancy).Verre Old fashioned  intensité ** coût**  Couleur : rouge doux</v>
      </c>
      <c r="R64" s="3734"/>
      <c r="S64" s="674" t="s">
        <v>28</v>
      </c>
      <c r="T64" s="638"/>
      <c r="U64" s="251"/>
      <c r="V64" s="614"/>
      <c r="W64" s="644">
        <f t="shared" si="13"/>
        <v>0</v>
      </c>
      <c r="X64" s="643" t="str">
        <f t="shared" si="14"/>
        <v/>
      </c>
      <c r="Y64" s="615">
        <f t="shared" si="32"/>
        <v>0</v>
      </c>
      <c r="Z64" s="615">
        <f t="shared" si="33"/>
        <v>0</v>
      </c>
      <c r="AA64" s="190" t="str">
        <f t="shared" si="30"/>
        <v/>
      </c>
      <c r="AB64" s="684">
        <f t="shared" si="28"/>
        <v>0</v>
      </c>
      <c r="AC64" s="684">
        <f t="shared" si="19"/>
        <v>0</v>
      </c>
      <c r="AD64" s="616"/>
      <c r="AE64" s="617">
        <f t="shared" si="31"/>
        <v>0</v>
      </c>
      <c r="AF64" s="612">
        <f t="shared" si="21"/>
        <v>0</v>
      </c>
      <c r="AG64" s="613">
        <f>IF(ISBLANK(N64), 0, (IF(AND(V64&lt;&gt;"", ISNUMBER(T64)), INDEX(AZ12:CR12, MATCH(N64, AZ11:CR11, 0)) * M64, 0)) + IFERROR(INDEX(AZ17:CR17, MATCH(N64, AZ16:CR16, 0)) * M64, 0))</f>
        <v>0</v>
      </c>
      <c r="AI64" s="603" t="str">
        <f t="shared" si="24"/>
        <v>A</v>
      </c>
      <c r="AJ64" s="710"/>
      <c r="AK64" s="607"/>
      <c r="AL64" s="607"/>
      <c r="AM64" s="607"/>
      <c r="AN64" s="608"/>
      <c r="AO64" s="705"/>
      <c r="AP64" s="731"/>
      <c r="AQ64" s="7"/>
      <c r="AR64" s="7"/>
      <c r="AS64" s="64"/>
      <c r="AT64" s="687"/>
      <c r="BA64" s="257" t="s">
        <v>5493</v>
      </c>
      <c r="CM64" s="658"/>
      <c r="CY64" s="216">
        <v>1</v>
      </c>
    </row>
    <row r="65" spans="1:103" s="641" customFormat="1" ht="24" customHeight="1">
      <c r="A65" s="603" t="str">
        <f t="shared" si="27"/>
        <v>►</v>
      </c>
      <c r="B65" s="604" t="str">
        <f t="shared" si="22"/>
        <v>►</v>
      </c>
      <c r="C65" s="604" t="str">
        <f t="shared" si="9"/>
        <v>►</v>
      </c>
      <c r="D65" s="604" t="str">
        <f t="shared" si="10"/>
        <v>►</v>
      </c>
      <c r="E65" s="604" t="str">
        <f t="shared" si="11"/>
        <v>►</v>
      </c>
      <c r="F65" s="604" t="str">
        <f t="shared" si="12"/>
        <v>►</v>
      </c>
      <c r="G65" s="604" t="str">
        <f t="shared" si="23"/>
        <v/>
      </c>
      <c r="H65" s="178" t="s">
        <v>37</v>
      </c>
      <c r="I65" s="330" t="str">
        <f>I66</f>
        <v>A.Americano.Avec alcool.All day (ou fancy).Verre Old fashioned</v>
      </c>
      <c r="J65" s="330">
        <f>J66</f>
        <v>1</v>
      </c>
      <c r="K65" s="316"/>
      <c r="L65" s="507">
        <v>24</v>
      </c>
      <c r="M65" s="3640" t="s">
        <v>1882</v>
      </c>
      <c r="N65" s="3641" t="s">
        <v>305</v>
      </c>
      <c r="O65" s="3640" t="s">
        <v>1883</v>
      </c>
      <c r="P65" s="3641" t="s">
        <v>305</v>
      </c>
      <c r="Q65" s="3733"/>
      <c r="R65" s="3734"/>
      <c r="S65" s="674" t="s">
        <v>28</v>
      </c>
      <c r="T65" s="638"/>
      <c r="U65" s="251"/>
      <c r="V65" s="614"/>
      <c r="W65" s="645">
        <f t="shared" si="13"/>
        <v>0</v>
      </c>
      <c r="X65" s="618" t="str">
        <f t="shared" si="14"/>
        <v/>
      </c>
      <c r="Y65" s="619">
        <f t="shared" si="32"/>
        <v>0</v>
      </c>
      <c r="Z65" s="619">
        <f t="shared" si="33"/>
        <v>0</v>
      </c>
      <c r="AA65" s="189" t="str">
        <f t="shared" si="30"/>
        <v/>
      </c>
      <c r="AB65" s="189">
        <f t="shared" si="28"/>
        <v>0</v>
      </c>
      <c r="AC65" s="189">
        <f t="shared" si="19"/>
        <v>0</v>
      </c>
      <c r="AD65" s="616"/>
      <c r="AE65" s="620">
        <f t="shared" si="31"/>
        <v>0</v>
      </c>
      <c r="AF65" s="612">
        <f t="shared" si="21"/>
        <v>0</v>
      </c>
      <c r="AG65" s="613">
        <f>IF(ISBLANK(N65), 0, (IF(AND(V65&lt;&gt;"", ISNUMBER(T65)), INDEX(AZ12:CR12, MATCH(N65, AZ11:CR11, 0)) * M65, 0)) + IFERROR(INDEX(AZ17:CR17, MATCH(N65, AZ16:CR16, 0)) * M65, 0))</f>
        <v>0</v>
      </c>
      <c r="AI65" s="603" t="str">
        <f t="shared" si="24"/>
        <v>►</v>
      </c>
      <c r="AJ65" s="710"/>
      <c r="AK65" s="607"/>
      <c r="AL65" s="607"/>
      <c r="AM65" s="607"/>
      <c r="AN65" s="608"/>
      <c r="AO65" s="442" t="s">
        <v>48</v>
      </c>
      <c r="AP65" s="733"/>
      <c r="AQ65" s="7"/>
      <c r="AR65" s="7"/>
      <c r="AS65" s="64"/>
      <c r="AT65" s="687"/>
      <c r="BA65" s="258"/>
      <c r="CM65" s="658"/>
      <c r="CY65" s="216">
        <v>1</v>
      </c>
    </row>
    <row r="66" spans="1:103" s="641" customFormat="1" ht="24" customHeight="1">
      <c r="A66" s="603" t="str">
        <f t="shared" si="27"/>
        <v>►</v>
      </c>
      <c r="B66" s="604" t="str">
        <f t="shared" si="22"/>
        <v>►</v>
      </c>
      <c r="C66" s="604" t="str">
        <f t="shared" si="9"/>
        <v>►</v>
      </c>
      <c r="D66" s="604" t="str">
        <f t="shared" si="10"/>
        <v>►</v>
      </c>
      <c r="E66" s="604" t="str">
        <f t="shared" si="11"/>
        <v>►</v>
      </c>
      <c r="F66" s="604" t="str">
        <f t="shared" si="12"/>
        <v>►</v>
      </c>
      <c r="G66" s="604" t="str">
        <f t="shared" si="23"/>
        <v/>
      </c>
      <c r="H66" s="178" t="s">
        <v>37</v>
      </c>
      <c r="I66" s="3642" t="str">
        <f>UPPER(LEFT(O59,1))&amp;"."&amp;UPPER(LEFT(O59,1))&amp;LOWER(MID(O59,2,999))&amp;"."&amp;UPPER(LEFT(M59,1))&amp;LOWER(MID(M59,2,999))&amp;"."&amp;UPPER(LEFT(M60,1))&amp;LOWER(MID(M60,2,999))&amp;"."&amp;"Verre "&amp;UPPER(LEFT(N63,1))&amp;LOWER(MID(N63,2,999))</f>
        <v>A.Americano.Avec alcool.All day (ou fancy).Verre Old fashioned</v>
      </c>
      <c r="J66" s="3643">
        <f>M63</f>
        <v>1</v>
      </c>
      <c r="K66" s="3644" t="str">
        <f>N63</f>
        <v>Old Fashioned</v>
      </c>
      <c r="L66" s="182" t="s">
        <v>41</v>
      </c>
      <c r="M66" s="182" t="s">
        <v>42</v>
      </c>
      <c r="N66" s="182" t="s">
        <v>103</v>
      </c>
      <c r="O66" s="182" t="s">
        <v>104</v>
      </c>
      <c r="P66" s="182" t="s">
        <v>105</v>
      </c>
      <c r="Q66" s="182" t="s">
        <v>106</v>
      </c>
      <c r="R66" s="183" t="s">
        <v>107</v>
      </c>
      <c r="S66" s="674" t="s">
        <v>28</v>
      </c>
      <c r="T66" s="638"/>
      <c r="U66" s="251"/>
      <c r="V66" s="614"/>
      <c r="W66" s="644">
        <f t="shared" si="13"/>
        <v>0</v>
      </c>
      <c r="X66" s="643" t="str">
        <f t="shared" si="14"/>
        <v/>
      </c>
      <c r="Y66" s="615">
        <f t="shared" si="32"/>
        <v>0</v>
      </c>
      <c r="Z66" s="615">
        <f t="shared" si="33"/>
        <v>0</v>
      </c>
      <c r="AA66" s="190" t="str">
        <f t="shared" si="30"/>
        <v/>
      </c>
      <c r="AB66" s="684">
        <f t="shared" si="28"/>
        <v>0</v>
      </c>
      <c r="AC66" s="684">
        <f t="shared" si="19"/>
        <v>0</v>
      </c>
      <c r="AD66" s="616"/>
      <c r="AE66" s="617">
        <f t="shared" si="31"/>
        <v>0</v>
      </c>
      <c r="AF66" s="612">
        <f t="shared" si="21"/>
        <v>0</v>
      </c>
      <c r="AG66" s="613">
        <f>IF(ISBLANK(N66), 0, (IF(AND(V66&lt;&gt;"", ISNUMBER(T66)), INDEX(AZ12:CR12, MATCH(N66, AZ11:CR11, 0)) * M66, 0)) + IFERROR(INDEX(AZ17:CR17, MATCH(N66, AZ16:CR16, 0)) * M66, 0))</f>
        <v>0</v>
      </c>
      <c r="AI66" s="603" t="str">
        <f t="shared" si="24"/>
        <v>►</v>
      </c>
      <c r="AJ66" s="710"/>
      <c r="AK66" s="607"/>
      <c r="AL66" s="607"/>
      <c r="AM66" s="607"/>
      <c r="AN66" s="608"/>
      <c r="AO66" s="444" t="s">
        <v>53</v>
      </c>
      <c r="AP66" s="445"/>
      <c r="AQ66" s="7"/>
      <c r="AR66" s="7"/>
      <c r="AS66" s="64"/>
      <c r="AT66" s="687"/>
      <c r="BA66" s="259" t="s">
        <v>5494</v>
      </c>
      <c r="CM66" s="658"/>
      <c r="CY66" s="216">
        <v>1</v>
      </c>
    </row>
    <row r="67" spans="1:103" s="641" customFormat="1" ht="24" customHeight="1">
      <c r="A67" s="603" t="str">
        <f t="shared" si="27"/>
        <v>A</v>
      </c>
      <c r="B67" s="604" t="str">
        <f t="shared" si="22"/>
        <v>A.Americano.Avec alcool.All day (ou fancy).Verre Old fashioned</v>
      </c>
      <c r="C67" s="604" t="str">
        <f t="shared" si="9"/>
        <v>A</v>
      </c>
      <c r="D67" s="604" t="str">
        <f t="shared" si="10"/>
        <v>Americano</v>
      </c>
      <c r="E67" s="604" t="str">
        <f t="shared" si="11"/>
        <v>Avec alcool</v>
      </c>
      <c r="F67" s="604" t="str">
        <f t="shared" si="12"/>
        <v>All day (ou fancy)</v>
      </c>
      <c r="G67" s="604" t="str">
        <f t="shared" si="23"/>
        <v/>
      </c>
      <c r="H67" s="178" t="s">
        <v>43</v>
      </c>
      <c r="I67" s="330" t="str">
        <f>I66</f>
        <v>A.Americano.Avec alcool.All day (ou fancy).Verre Old fashioned</v>
      </c>
      <c r="J67" s="330">
        <f>J66</f>
        <v>1</v>
      </c>
      <c r="K67" s="179" t="str">
        <f>K66</f>
        <v>Old Fashioned</v>
      </c>
      <c r="L67" s="184"/>
      <c r="M67" s="3735" t="s">
        <v>1431</v>
      </c>
      <c r="N67" s="3737" t="s">
        <v>1432</v>
      </c>
      <c r="O67" s="3739" t="s">
        <v>1434</v>
      </c>
      <c r="P67" s="3741" t="s">
        <v>1433</v>
      </c>
      <c r="Q67" s="3743" t="s">
        <v>1881</v>
      </c>
      <c r="R67" s="315" t="s">
        <v>374</v>
      </c>
      <c r="S67" s="674" t="s">
        <v>28</v>
      </c>
      <c r="T67" s="638"/>
      <c r="U67" s="251"/>
      <c r="V67" s="614"/>
      <c r="W67" s="645">
        <f t="shared" si="13"/>
        <v>0</v>
      </c>
      <c r="X67" s="618" t="str">
        <f t="shared" si="14"/>
        <v/>
      </c>
      <c r="Y67" s="619">
        <f t="shared" si="32"/>
        <v>0</v>
      </c>
      <c r="Z67" s="619">
        <f t="shared" si="33"/>
        <v>0</v>
      </c>
      <c r="AA67" s="189" t="str">
        <f t="shared" si="30"/>
        <v/>
      </c>
      <c r="AB67" s="189">
        <f t="shared" si="28"/>
        <v>0</v>
      </c>
      <c r="AC67" s="189">
        <f t="shared" si="19"/>
        <v>0</v>
      </c>
      <c r="AD67" s="616"/>
      <c r="AE67" s="620">
        <f t="shared" si="31"/>
        <v>0</v>
      </c>
      <c r="AF67" s="612">
        <f t="shared" si="21"/>
        <v>0</v>
      </c>
      <c r="AG67" s="613">
        <f>IF(ISBLANK(N67), 0, (IF(AND(V67&lt;&gt;"", ISNUMBER(T67)), INDEX(AZ12:CR12, MATCH(N67, AZ11:CR11, 0)) * M67, 0)) + IFERROR(INDEX(AZ17:CR17, MATCH(N67, AZ16:CR16, 0)) * M67, 0))</f>
        <v>0</v>
      </c>
      <c r="AI67" s="603" t="str">
        <f t="shared" si="24"/>
        <v>A</v>
      </c>
      <c r="AJ67" s="710"/>
      <c r="AK67" s="607"/>
      <c r="AL67" s="607"/>
      <c r="AM67" s="607"/>
      <c r="AN67" s="608"/>
      <c r="AO67" s="725" t="s">
        <v>43</v>
      </c>
      <c r="AP67" s="445"/>
      <c r="AQ67" s="7"/>
      <c r="AR67" s="7"/>
      <c r="AS67" s="64"/>
      <c r="AT67" s="687"/>
      <c r="BA67" s="259" t="s">
        <v>5495</v>
      </c>
      <c r="CM67" s="658"/>
      <c r="CY67" s="216">
        <v>1</v>
      </c>
    </row>
    <row r="68" spans="1:103" s="641" customFormat="1" ht="24" customHeight="1">
      <c r="A68" s="603" t="str">
        <f t="shared" si="27"/>
        <v>A</v>
      </c>
      <c r="B68" s="604" t="str">
        <f t="shared" si="22"/>
        <v>A.Americano.Avec alcool.All day (ou fancy).Verre Old fashioned</v>
      </c>
      <c r="C68" s="604" t="str">
        <f t="shared" si="9"/>
        <v>A</v>
      </c>
      <c r="D68" s="604" t="str">
        <f t="shared" si="10"/>
        <v>Americano</v>
      </c>
      <c r="E68" s="604" t="str">
        <f t="shared" si="11"/>
        <v>Avec alcool</v>
      </c>
      <c r="F68" s="604" t="str">
        <f t="shared" si="12"/>
        <v>All day (ou fancy)</v>
      </c>
      <c r="G68" s="604" t="str">
        <f t="shared" si="23"/>
        <v/>
      </c>
      <c r="H68" s="178" t="s">
        <v>43</v>
      </c>
      <c r="I68" s="330" t="str">
        <f>I66</f>
        <v>A.Americano.Avec alcool.All day (ou fancy).Verre Old fashioned</v>
      </c>
      <c r="J68" s="330">
        <f>J66</f>
        <v>1</v>
      </c>
      <c r="K68" s="179" t="str">
        <f>K66</f>
        <v>Old Fashioned</v>
      </c>
      <c r="L68" s="188"/>
      <c r="M68" s="3736"/>
      <c r="N68" s="3738"/>
      <c r="O68" s="3740"/>
      <c r="P68" s="3742"/>
      <c r="Q68" s="3744"/>
      <c r="R68" s="185" t="s">
        <v>1297</v>
      </c>
      <c r="S68" s="674" t="s">
        <v>28</v>
      </c>
      <c r="T68" s="638"/>
      <c r="U68" s="251"/>
      <c r="V68" s="614"/>
      <c r="W68" s="644">
        <f t="shared" si="13"/>
        <v>0</v>
      </c>
      <c r="X68" s="643" t="str">
        <f t="shared" si="14"/>
        <v/>
      </c>
      <c r="Y68" s="615">
        <f t="shared" si="32"/>
        <v>0</v>
      </c>
      <c r="Z68" s="615">
        <f t="shared" si="33"/>
        <v>0</v>
      </c>
      <c r="AA68" s="190" t="str">
        <f t="shared" si="30"/>
        <v/>
      </c>
      <c r="AB68" s="684">
        <f t="shared" si="28"/>
        <v>0</v>
      </c>
      <c r="AC68" s="684">
        <f t="shared" si="19"/>
        <v>0</v>
      </c>
      <c r="AD68" s="616"/>
      <c r="AE68" s="617">
        <f t="shared" si="31"/>
        <v>0</v>
      </c>
      <c r="AF68" s="612">
        <f t="shared" si="21"/>
        <v>0</v>
      </c>
      <c r="AG68" s="613">
        <f>IF(ISBLANK(N68), 0, (IF(AND(V68&lt;&gt;"", ISNUMBER(T68)), INDEX(AZ12:CR12, MATCH(N68, AZ11:CR11, 0)) * M68, 0)) + IFERROR(INDEX(AZ17:CR17, MATCH(N68, AZ16:CR16, 0)) * M68, 0))</f>
        <v>0</v>
      </c>
      <c r="AI68" s="603" t="str">
        <f t="shared" si="24"/>
        <v>A</v>
      </c>
      <c r="AJ68" s="623" t="s">
        <v>168</v>
      </c>
      <c r="AK68" s="682"/>
      <c r="AL68" s="682"/>
      <c r="AM68" s="607"/>
      <c r="AN68" s="608"/>
      <c r="AO68" s="442" t="s">
        <v>72</v>
      </c>
      <c r="AP68" s="733"/>
      <c r="AQ68" s="7"/>
      <c r="AR68" s="7"/>
      <c r="AS68" s="64"/>
      <c r="AT68" s="687"/>
      <c r="BA68"/>
      <c r="CM68" s="658"/>
      <c r="CY68" s="216">
        <v>1</v>
      </c>
    </row>
    <row r="69" spans="1:103" s="641" customFormat="1" ht="24" customHeight="1">
      <c r="A69" s="603" t="str">
        <f t="shared" si="27"/>
        <v>A</v>
      </c>
      <c r="B69" s="604" t="str">
        <f t="shared" si="22"/>
        <v>A.Americano.Avec alcool.All day (ou fancy).Verre Old fashioned</v>
      </c>
      <c r="C69" s="604" t="str">
        <f t="shared" si="9"/>
        <v>A</v>
      </c>
      <c r="D69" s="604" t="str">
        <f t="shared" si="10"/>
        <v>Americano</v>
      </c>
      <c r="E69" s="604" t="str">
        <f t="shared" si="11"/>
        <v>Avec alcool</v>
      </c>
      <c r="F69" s="604" t="str">
        <f t="shared" si="12"/>
        <v>All day (ou fancy)</v>
      </c>
      <c r="G69" s="604" t="str">
        <f t="shared" si="23"/>
        <v/>
      </c>
      <c r="H69" s="178" t="s">
        <v>43</v>
      </c>
      <c r="I69" s="330" t="str">
        <f>I66</f>
        <v>A.Americano.Avec alcool.All day (ou fancy).Verre Old fashioned</v>
      </c>
      <c r="J69" s="330">
        <f>J66</f>
        <v>1</v>
      </c>
      <c r="K69" s="179" t="str">
        <f>K66</f>
        <v>Old Fashioned</v>
      </c>
      <c r="L69" s="3078">
        <v>1</v>
      </c>
      <c r="M69" s="280">
        <v>20</v>
      </c>
      <c r="N69" s="514" t="s">
        <v>79</v>
      </c>
      <c r="O69" s="515"/>
      <c r="P69" s="516">
        <v>15</v>
      </c>
      <c r="Q69" s="517">
        <v>1.03</v>
      </c>
      <c r="R69" s="2771" t="s">
        <v>1276</v>
      </c>
      <c r="S69" s="674" t="s">
        <v>28</v>
      </c>
      <c r="T69" s="638">
        <v>1</v>
      </c>
      <c r="U69" s="3160" t="s">
        <v>5789</v>
      </c>
      <c r="V69" s="614">
        <v>2</v>
      </c>
      <c r="W69" s="645">
        <f t="shared" si="13"/>
        <v>4.1200000000000001E-2</v>
      </c>
      <c r="X69" s="618" t="str">
        <f t="shared" si="14"/>
        <v>L</v>
      </c>
      <c r="Y69" s="619" t="str">
        <f t="shared" si="32"/>
        <v>4.1 cl</v>
      </c>
      <c r="Z69" s="619" t="str">
        <f t="shared" si="33"/>
        <v>41.2 ml</v>
      </c>
      <c r="AA69" s="189" t="str">
        <f t="shared" si="30"/>
        <v>vermouth rouge Italien</v>
      </c>
      <c r="AB69" s="189">
        <f t="shared" si="28"/>
        <v>0</v>
      </c>
      <c r="AC69" s="189">
        <f t="shared" si="19"/>
        <v>0</v>
      </c>
      <c r="AD69" s="616"/>
      <c r="AE69" s="620">
        <f t="shared" si="31"/>
        <v>0</v>
      </c>
      <c r="AF69" s="612">
        <f t="shared" si="21"/>
        <v>2</v>
      </c>
      <c r="AG69" s="613">
        <f>IF(ISBLANK(N69), 0, (IF(AND(V69&lt;&gt;"", ISNUMBER(T69)), INDEX(AZ12:CR12, MATCH(N69, AZ11:CR11, 0)) * M69, 0)) + IFERROR(INDEX(AZ17:CR17, MATCH(N69, AZ16:CR16, 0)) * M69, 0))</f>
        <v>0.02</v>
      </c>
      <c r="AI69" s="603" t="str">
        <f t="shared" si="24"/>
        <v>A</v>
      </c>
      <c r="AJ69" s="710"/>
      <c r="AK69" s="607"/>
      <c r="AL69" s="607"/>
      <c r="AM69" s="607"/>
      <c r="AN69" s="608"/>
      <c r="AO69" s="442" t="s">
        <v>82</v>
      </c>
      <c r="AP69" s="733"/>
      <c r="AQ69" s="7"/>
      <c r="AR69" s="7"/>
      <c r="AS69" s="64"/>
      <c r="AT69" s="687"/>
      <c r="BA69"/>
      <c r="CM69" s="658"/>
      <c r="CY69" s="216">
        <v>1</v>
      </c>
    </row>
    <row r="70" spans="1:103" s="641" customFormat="1" ht="24" customHeight="1">
      <c r="A70" s="603" t="str">
        <f t="shared" si="27"/>
        <v>A</v>
      </c>
      <c r="B70" s="604" t="str">
        <f t="shared" si="22"/>
        <v>A.Americano.Avec alcool.All day (ou fancy).Verre Old fashioned</v>
      </c>
      <c r="C70" s="604" t="str">
        <f t="shared" si="9"/>
        <v>A</v>
      </c>
      <c r="D70" s="604" t="str">
        <f t="shared" si="10"/>
        <v>Americano</v>
      </c>
      <c r="E70" s="604" t="str">
        <f t="shared" si="11"/>
        <v>Avec alcool</v>
      </c>
      <c r="F70" s="604" t="str">
        <f t="shared" si="12"/>
        <v>All day (ou fancy)</v>
      </c>
      <c r="G70" s="604" t="str">
        <f t="shared" si="23"/>
        <v/>
      </c>
      <c r="H70" s="187" t="str">
        <f t="shared" ref="H70:H80" si="37">IF(R70&lt;&gt;"","A","►")</f>
        <v>A</v>
      </c>
      <c r="I70" s="330" t="str">
        <f>I66</f>
        <v>A.Americano.Avec alcool.All day (ou fancy).Verre Old fashioned</v>
      </c>
      <c r="J70" s="330">
        <f>J66</f>
        <v>1</v>
      </c>
      <c r="K70" s="179" t="str">
        <f>K66</f>
        <v>Old Fashioned</v>
      </c>
      <c r="L70" s="3083">
        <v>2</v>
      </c>
      <c r="M70" s="280">
        <v>50</v>
      </c>
      <c r="N70" s="140" t="s">
        <v>79</v>
      </c>
      <c r="O70" s="510"/>
      <c r="P70" s="511">
        <v>25</v>
      </c>
      <c r="Q70" s="512">
        <v>1.0449999999999999</v>
      </c>
      <c r="R70" s="2772" t="s">
        <v>1277</v>
      </c>
      <c r="S70" s="674" t="s">
        <v>28</v>
      </c>
      <c r="T70" s="638">
        <v>1</v>
      </c>
      <c r="U70" s="3160" t="s">
        <v>5789</v>
      </c>
      <c r="V70" s="614">
        <v>2</v>
      </c>
      <c r="W70" s="644">
        <f t="shared" si="13"/>
        <v>0.1045</v>
      </c>
      <c r="X70" s="643" t="str">
        <f t="shared" si="14"/>
        <v>L</v>
      </c>
      <c r="Y70" s="615" t="str">
        <f t="shared" si="32"/>
        <v>10.5 cl</v>
      </c>
      <c r="Z70" s="615" t="str">
        <f t="shared" si="33"/>
        <v>104.5 ml</v>
      </c>
      <c r="AA70" s="190" t="str">
        <f t="shared" si="30"/>
        <v>bitter Campari</v>
      </c>
      <c r="AB70" s="684">
        <f t="shared" si="28"/>
        <v>0</v>
      </c>
      <c r="AC70" s="684">
        <f t="shared" si="19"/>
        <v>0</v>
      </c>
      <c r="AD70" s="616"/>
      <c r="AE70" s="617">
        <f t="shared" si="31"/>
        <v>0</v>
      </c>
      <c r="AF70" s="612">
        <f t="shared" si="21"/>
        <v>2</v>
      </c>
      <c r="AG70" s="613">
        <f>IF(ISBLANK(N70), 0, (IF(AND(V70&lt;&gt;"", ISNUMBER(T70)), INDEX(AZ12:CR12, MATCH(N70, AZ11:CR11, 0)) * M70, 0)) + IFERROR(INDEX(AZ17:CR17, MATCH(N70, AZ16:CR16, 0)) * M70, 0))</f>
        <v>0.05</v>
      </c>
      <c r="AI70" s="603" t="str">
        <f t="shared" si="24"/>
        <v>A</v>
      </c>
      <c r="AJ70" s="624" t="s">
        <v>173</v>
      </c>
      <c r="AK70" s="682"/>
      <c r="AL70" s="682"/>
      <c r="AM70" s="607"/>
      <c r="AN70" s="608" t="s">
        <v>28</v>
      </c>
      <c r="AO70" s="442" t="s">
        <v>92</v>
      </c>
      <c r="AP70" s="733"/>
      <c r="AQ70" s="675"/>
      <c r="AR70" s="663"/>
      <c r="AS70" s="64"/>
      <c r="AT70" s="687"/>
      <c r="BA70"/>
      <c r="CM70" s="658"/>
      <c r="CY70" s="216">
        <v>1</v>
      </c>
    </row>
    <row r="71" spans="1:103" s="641" customFormat="1" ht="24" customHeight="1">
      <c r="A71" s="603" t="str">
        <f t="shared" si="27"/>
        <v>A</v>
      </c>
      <c r="B71" s="604" t="str">
        <f t="shared" si="22"/>
        <v>A.Americano.Avec alcool.All day (ou fancy).Verre Old fashioned</v>
      </c>
      <c r="C71" s="604" t="str">
        <f t="shared" si="9"/>
        <v>A</v>
      </c>
      <c r="D71" s="604" t="str">
        <f t="shared" si="10"/>
        <v>Americano</v>
      </c>
      <c r="E71" s="604" t="str">
        <f t="shared" si="11"/>
        <v>Avec alcool</v>
      </c>
      <c r="F71" s="604" t="str">
        <f t="shared" si="12"/>
        <v>All day (ou fancy)</v>
      </c>
      <c r="G71" s="604" t="str">
        <f t="shared" si="23"/>
        <v/>
      </c>
      <c r="H71" s="187" t="str">
        <f t="shared" si="37"/>
        <v>A</v>
      </c>
      <c r="I71" s="330" t="str">
        <f>I66</f>
        <v>A.Americano.Avec alcool.All day (ou fancy).Verre Old fashioned</v>
      </c>
      <c r="J71" s="330">
        <f>J66</f>
        <v>1</v>
      </c>
      <c r="K71" s="179" t="str">
        <f>K66</f>
        <v>Old Fashioned</v>
      </c>
      <c r="L71" s="3084">
        <v>3</v>
      </c>
      <c r="M71" s="280">
        <v>50</v>
      </c>
      <c r="N71" s="140" t="s">
        <v>79</v>
      </c>
      <c r="O71" s="510"/>
      <c r="P71" s="511"/>
      <c r="Q71" s="512">
        <v>1</v>
      </c>
      <c r="R71" s="2773" t="s">
        <v>1278</v>
      </c>
      <c r="S71" s="674" t="s">
        <v>28</v>
      </c>
      <c r="T71" s="638">
        <v>1</v>
      </c>
      <c r="U71" s="3160" t="s">
        <v>5789</v>
      </c>
      <c r="V71" s="614">
        <v>2</v>
      </c>
      <c r="W71" s="645">
        <f t="shared" si="13"/>
        <v>0.1</v>
      </c>
      <c r="X71" s="618" t="str">
        <f t="shared" si="14"/>
        <v>L</v>
      </c>
      <c r="Y71" s="619" t="str">
        <f t="shared" si="32"/>
        <v>10 cl</v>
      </c>
      <c r="Z71" s="619" t="str">
        <f t="shared" si="33"/>
        <v>100 ml</v>
      </c>
      <c r="AA71" s="189" t="str">
        <f t="shared" si="30"/>
        <v>eau gazeuse ou Soda</v>
      </c>
      <c r="AB71" s="189">
        <f t="shared" si="28"/>
        <v>0</v>
      </c>
      <c r="AC71" s="189">
        <f t="shared" si="19"/>
        <v>0</v>
      </c>
      <c r="AD71" s="616"/>
      <c r="AE71" s="620">
        <f t="shared" si="31"/>
        <v>0</v>
      </c>
      <c r="AF71" s="612">
        <f t="shared" si="21"/>
        <v>2</v>
      </c>
      <c r="AG71" s="613">
        <f>IF(ISBLANK(N71), 0, (IF(AND(V71&lt;&gt;"", ISNUMBER(T71)), INDEX(AZ12:CR12, MATCH(N71, AZ11:CR11, 0)) * M71, 0)) + IFERROR(INDEX(AZ17:CR17, MATCH(N71, AZ16:CR16, 0)) * M71, 0))</f>
        <v>0.05</v>
      </c>
      <c r="AI71" s="603" t="str">
        <f t="shared" si="24"/>
        <v>A</v>
      </c>
      <c r="AJ71" s="710"/>
      <c r="AK71" s="607"/>
      <c r="AL71" s="607"/>
      <c r="AM71" s="607"/>
      <c r="AN71" s="608"/>
      <c r="AO71" s="467"/>
      <c r="AP71" s="466"/>
      <c r="AQ71" s="675"/>
      <c r="AR71" s="675"/>
      <c r="AS71" s="64"/>
      <c r="AT71" s="687"/>
      <c r="BA71" s="257" t="s">
        <v>5496</v>
      </c>
      <c r="CM71" s="658"/>
      <c r="CY71" s="216">
        <v>1</v>
      </c>
    </row>
    <row r="72" spans="1:103" s="641" customFormat="1" ht="24" customHeight="1">
      <c r="A72" s="603" t="str">
        <f t="shared" si="27"/>
        <v>A</v>
      </c>
      <c r="B72" s="604" t="str">
        <f t="shared" si="22"/>
        <v>A.Americano.Avec alcool.All day (ou fancy).Verre Old fashioned</v>
      </c>
      <c r="C72" s="604" t="str">
        <f t="shared" si="9"/>
        <v>A</v>
      </c>
      <c r="D72" s="604" t="str">
        <f t="shared" si="10"/>
        <v>Americano</v>
      </c>
      <c r="E72" s="604" t="str">
        <f t="shared" si="11"/>
        <v>Avec alcool</v>
      </c>
      <c r="F72" s="604" t="str">
        <f t="shared" si="12"/>
        <v>All day (ou fancy)</v>
      </c>
      <c r="G72" s="604" t="str">
        <f t="shared" si="23"/>
        <v/>
      </c>
      <c r="H72" s="187" t="str">
        <f t="shared" si="37"/>
        <v>A</v>
      </c>
      <c r="I72" s="330" t="str">
        <f>I66</f>
        <v>A.Americano.Avec alcool.All day (ou fancy).Verre Old fashioned</v>
      </c>
      <c r="J72" s="330">
        <f>J66</f>
        <v>1</v>
      </c>
      <c r="K72" s="179" t="str">
        <f>K66</f>
        <v>Old Fashioned</v>
      </c>
      <c r="L72" s="3085">
        <v>4</v>
      </c>
      <c r="M72" s="280">
        <v>1</v>
      </c>
      <c r="N72" s="508"/>
      <c r="O72" s="510" t="s">
        <v>473</v>
      </c>
      <c r="P72" s="511"/>
      <c r="Q72" s="512">
        <v>1</v>
      </c>
      <c r="R72" s="2774" t="s">
        <v>1274</v>
      </c>
      <c r="S72" s="674" t="s">
        <v>28</v>
      </c>
      <c r="T72" s="638">
        <v>1</v>
      </c>
      <c r="U72" s="3160" t="s">
        <v>5789</v>
      </c>
      <c r="V72" s="614">
        <v>2</v>
      </c>
      <c r="W72" s="644">
        <f t="shared" si="13"/>
        <v>0</v>
      </c>
      <c r="X72" s="643" t="str">
        <f t="shared" si="14"/>
        <v/>
      </c>
      <c r="Y72" s="615">
        <f t="shared" si="32"/>
        <v>0</v>
      </c>
      <c r="Z72" s="615">
        <f t="shared" si="33"/>
        <v>0</v>
      </c>
      <c r="AA72" s="190" t="str">
        <f t="shared" si="30"/>
        <v>tranche d'orange</v>
      </c>
      <c r="AB72" s="684">
        <f t="shared" si="28"/>
        <v>0</v>
      </c>
      <c r="AC72" s="684" t="str">
        <f t="shared" si="19"/>
        <v>2 tranches</v>
      </c>
      <c r="AD72" s="616"/>
      <c r="AE72" s="617">
        <f t="shared" si="31"/>
        <v>0</v>
      </c>
      <c r="AF72" s="612">
        <f t="shared" si="21"/>
        <v>2</v>
      </c>
      <c r="AG72" s="613">
        <f>IF(ISBLANK(N72), 0, (IF(AND(V72&lt;&gt;"", ISNUMBER(T72)), INDEX(AZ12:CR12, MATCH(N72, AZ11:CR11, 0)) * M72, 0)) + IFERROR(INDEX(AZ17:CR17, MATCH(N72, AZ16:CR16, 0)) * M72, 0))</f>
        <v>0</v>
      </c>
      <c r="AI72" s="603" t="str">
        <f t="shared" si="24"/>
        <v>A</v>
      </c>
      <c r="AJ72" s="623" t="s">
        <v>314</v>
      </c>
      <c r="AK72" s="682"/>
      <c r="AL72" s="682"/>
      <c r="AM72" s="607"/>
      <c r="AN72" s="608"/>
      <c r="AO72" s="426" t="s">
        <v>759</v>
      </c>
      <c r="AP72" s="734"/>
      <c r="AQ72" s="706"/>
      <c r="AR72" s="706"/>
      <c r="AS72" s="64"/>
      <c r="AT72" s="687"/>
      <c r="BA72" s="258"/>
      <c r="CM72" s="658"/>
      <c r="CY72" s="216">
        <v>1</v>
      </c>
    </row>
    <row r="73" spans="1:103" s="641" customFormat="1" ht="24" customHeight="1">
      <c r="A73" s="603" t="str">
        <f t="shared" si="27"/>
        <v>A</v>
      </c>
      <c r="B73" s="604" t="str">
        <f t="shared" si="22"/>
        <v>A.Americano.Avec alcool.All day (ou fancy).Verre Old fashioned</v>
      </c>
      <c r="C73" s="604" t="str">
        <f t="shared" si="9"/>
        <v>A</v>
      </c>
      <c r="D73" s="604" t="str">
        <f t="shared" si="10"/>
        <v>Americano</v>
      </c>
      <c r="E73" s="604" t="str">
        <f t="shared" si="11"/>
        <v>Avec alcool</v>
      </c>
      <c r="F73" s="604" t="str">
        <f t="shared" si="12"/>
        <v>All day (ou fancy)</v>
      </c>
      <c r="G73" s="604" t="str">
        <f t="shared" si="23"/>
        <v/>
      </c>
      <c r="H73" s="187" t="str">
        <f t="shared" si="37"/>
        <v>A</v>
      </c>
      <c r="I73" s="330" t="str">
        <f>I66</f>
        <v>A.Americano.Avec alcool.All day (ou fancy).Verre Old fashioned</v>
      </c>
      <c r="J73" s="330">
        <f>J66</f>
        <v>1</v>
      </c>
      <c r="K73" s="179" t="str">
        <f>K66</f>
        <v>Old Fashioned</v>
      </c>
      <c r="L73" s="3087">
        <v>5</v>
      </c>
      <c r="M73" s="280">
        <v>1</v>
      </c>
      <c r="N73" s="508"/>
      <c r="O73" s="510" t="s">
        <v>473</v>
      </c>
      <c r="P73" s="511"/>
      <c r="Q73" s="512">
        <v>1</v>
      </c>
      <c r="R73" s="2775" t="s">
        <v>1275</v>
      </c>
      <c r="S73" s="674" t="s">
        <v>28</v>
      </c>
      <c r="T73" s="638">
        <v>1</v>
      </c>
      <c r="U73" s="3160" t="s">
        <v>5789</v>
      </c>
      <c r="V73" s="614">
        <v>2</v>
      </c>
      <c r="W73" s="645">
        <f t="shared" si="13"/>
        <v>0</v>
      </c>
      <c r="X73" s="618" t="str">
        <f t="shared" si="14"/>
        <v/>
      </c>
      <c r="Y73" s="619">
        <f t="shared" si="32"/>
        <v>0</v>
      </c>
      <c r="Z73" s="619">
        <f t="shared" si="33"/>
        <v>0</v>
      </c>
      <c r="AA73" s="189" t="str">
        <f t="shared" si="30"/>
        <v>tranche de citron</v>
      </c>
      <c r="AB73" s="189">
        <f t="shared" si="28"/>
        <v>0</v>
      </c>
      <c r="AC73" s="189" t="str">
        <f>IF(ISBLANK(V73), 0, IF(AND(W73=0, ISTEXT(O73)), M73*AF73 &amp; " " &amp; O73, 0))</f>
        <v>2 tranches</v>
      </c>
      <c r="AD73" s="616"/>
      <c r="AE73" s="620">
        <f t="shared" si="31"/>
        <v>0</v>
      </c>
      <c r="AF73" s="612">
        <f t="shared" si="21"/>
        <v>2</v>
      </c>
      <c r="AG73" s="613">
        <f>IF(ISBLANK(N73), 0, (IF(AND(V73&lt;&gt;"", ISNUMBER(T73)), INDEX(AZ12:CR12, MATCH(N73, AZ11:CR11, 0)) * M73, 0)) + IFERROR(INDEX(AZ17:CR17, MATCH(N73, AZ16:CR16, 0)) * M73, 0))</f>
        <v>0</v>
      </c>
      <c r="AI73" s="603" t="str">
        <f t="shared" si="24"/>
        <v>A</v>
      </c>
      <c r="AJ73" s="624" t="s">
        <v>319</v>
      </c>
      <c r="AK73" s="682"/>
      <c r="AL73" s="682"/>
      <c r="AM73" s="607"/>
      <c r="AN73" s="608" t="s">
        <v>28</v>
      </c>
      <c r="AO73" s="426" t="s">
        <v>760</v>
      </c>
      <c r="AP73" s="734"/>
      <c r="AQ73" s="706"/>
      <c r="AR73" s="706"/>
      <c r="AS73" s="64"/>
      <c r="AT73" s="687"/>
      <c r="BA73" s="259" t="s">
        <v>5497</v>
      </c>
      <c r="CM73" s="658"/>
      <c r="CY73" s="216">
        <v>1</v>
      </c>
    </row>
    <row r="74" spans="1:103" s="641" customFormat="1" ht="24" customHeight="1">
      <c r="A74" s="603" t="str">
        <f t="shared" si="27"/>
        <v>►</v>
      </c>
      <c r="B74" s="604" t="str">
        <f t="shared" si="22"/>
        <v>►</v>
      </c>
      <c r="C74" s="604" t="str">
        <f t="shared" si="9"/>
        <v>►</v>
      </c>
      <c r="D74" s="604" t="str">
        <f t="shared" si="10"/>
        <v>►</v>
      </c>
      <c r="E74" s="604" t="str">
        <f t="shared" si="11"/>
        <v>►</v>
      </c>
      <c r="F74" s="604" t="str">
        <f t="shared" si="12"/>
        <v>►</v>
      </c>
      <c r="G74" s="604" t="str">
        <f t="shared" si="23"/>
        <v/>
      </c>
      <c r="H74" s="187" t="str">
        <f t="shared" si="37"/>
        <v>►</v>
      </c>
      <c r="I74" s="330" t="str">
        <f>I66</f>
        <v>A.Americano.Avec alcool.All day (ou fancy).Verre Old fashioned</v>
      </c>
      <c r="J74" s="330">
        <f>J66</f>
        <v>1</v>
      </c>
      <c r="K74" s="179" t="str">
        <f>K66</f>
        <v>Old Fashioned</v>
      </c>
      <c r="L74" s="188"/>
      <c r="M74" s="280"/>
      <c r="N74" s="508"/>
      <c r="O74" s="510"/>
      <c r="P74" s="511"/>
      <c r="Q74" s="512">
        <v>1</v>
      </c>
      <c r="R74" s="186"/>
      <c r="S74" s="674" t="s">
        <v>28</v>
      </c>
      <c r="T74" s="638"/>
      <c r="U74" s="251"/>
      <c r="V74" s="614"/>
      <c r="W74" s="644">
        <f t="shared" si="13"/>
        <v>0</v>
      </c>
      <c r="X74" s="643" t="str">
        <f t="shared" si="14"/>
        <v/>
      </c>
      <c r="Y74" s="615">
        <f t="shared" si="32"/>
        <v>0</v>
      </c>
      <c r="Z74" s="615">
        <f t="shared" si="33"/>
        <v>0</v>
      </c>
      <c r="AA74" s="190" t="str">
        <f t="shared" si="30"/>
        <v/>
      </c>
      <c r="AB74" s="684">
        <f t="shared" si="28"/>
        <v>0</v>
      </c>
      <c r="AC74" s="684">
        <f t="shared" ref="AC74:AC137" si="38">IF(ISBLANK(V74), 0, IF(AND(W74=0, ISTEXT(O74)), M74*AF74 &amp; " " &amp; O74, 0))</f>
        <v>0</v>
      </c>
      <c r="AD74" s="616"/>
      <c r="AE74" s="617">
        <f t="shared" si="31"/>
        <v>0</v>
      </c>
      <c r="AF74" s="612">
        <f t="shared" si="21"/>
        <v>0</v>
      </c>
      <c r="AG74" s="613">
        <f>IF(ISBLANK(N74), 0, (IF(AND(V74&lt;&gt;"", ISNUMBER(T74)), INDEX(AZ12:CR12, MATCH(N74, AZ11:CR11, 0)) * M74, 0)) + IFERROR(INDEX(AZ17:CR17, MATCH(N74, AZ16:CR16, 0)) * M74, 0))</f>
        <v>0</v>
      </c>
      <c r="AI74" s="603" t="str">
        <f t="shared" si="24"/>
        <v>►</v>
      </c>
      <c r="AJ74" s="710"/>
      <c r="AK74" s="607"/>
      <c r="AL74" s="607"/>
      <c r="AM74" s="607"/>
      <c r="AN74" s="608"/>
      <c r="AO74" s="724"/>
      <c r="AP74" s="732"/>
      <c r="AQ74" s="663"/>
      <c r="AR74" s="663"/>
      <c r="AS74" s="64"/>
      <c r="AT74" s="687"/>
      <c r="BA74" s="259" t="s">
        <v>5498</v>
      </c>
      <c r="CM74" s="658"/>
      <c r="CY74" s="216">
        <v>1</v>
      </c>
    </row>
    <row r="75" spans="1:103" s="641" customFormat="1" ht="24" customHeight="1">
      <c r="A75" s="603" t="str">
        <f t="shared" si="27"/>
        <v>►</v>
      </c>
      <c r="B75" s="604" t="str">
        <f t="shared" si="22"/>
        <v>►</v>
      </c>
      <c r="C75" s="604" t="str">
        <f t="shared" si="9"/>
        <v>►</v>
      </c>
      <c r="D75" s="604" t="str">
        <f t="shared" si="10"/>
        <v>►</v>
      </c>
      <c r="E75" s="604" t="str">
        <f t="shared" si="11"/>
        <v>►</v>
      </c>
      <c r="F75" s="604" t="str">
        <f t="shared" si="12"/>
        <v>►</v>
      </c>
      <c r="G75" s="604" t="str">
        <f t="shared" si="23"/>
        <v/>
      </c>
      <c r="H75" s="187" t="str">
        <f t="shared" si="37"/>
        <v>►</v>
      </c>
      <c r="I75" s="330" t="str">
        <f>I66</f>
        <v>A.Americano.Avec alcool.All day (ou fancy).Verre Old fashioned</v>
      </c>
      <c r="J75" s="330">
        <f>J66</f>
        <v>1</v>
      </c>
      <c r="K75" s="179" t="str">
        <f>K66</f>
        <v>Old Fashioned</v>
      </c>
      <c r="L75" s="188"/>
      <c r="M75" s="280"/>
      <c r="N75" s="508"/>
      <c r="O75" s="510"/>
      <c r="P75" s="511"/>
      <c r="Q75" s="512">
        <v>1</v>
      </c>
      <c r="R75" s="2850"/>
      <c r="S75" s="674" t="s">
        <v>28</v>
      </c>
      <c r="T75" s="638"/>
      <c r="U75" s="251"/>
      <c r="V75" s="614"/>
      <c r="W75" s="646">
        <f t="shared" si="13"/>
        <v>0</v>
      </c>
      <c r="X75" s="621" t="str">
        <f t="shared" si="14"/>
        <v/>
      </c>
      <c r="Y75" s="622">
        <f t="shared" si="32"/>
        <v>0</v>
      </c>
      <c r="Z75" s="622">
        <f t="shared" si="33"/>
        <v>0</v>
      </c>
      <c r="AA75" s="189" t="str">
        <f t="shared" si="30"/>
        <v/>
      </c>
      <c r="AB75" s="189">
        <f>IF(ISBLANK(V75), 0, IF(AND(W75=0, ISTEXT(N75)), M75*AF75 &amp; " " &amp; N75, 0))</f>
        <v>0</v>
      </c>
      <c r="AC75" s="189">
        <f t="shared" si="38"/>
        <v>0</v>
      </c>
      <c r="AD75" s="616"/>
      <c r="AE75" s="620">
        <f t="shared" si="31"/>
        <v>0</v>
      </c>
      <c r="AF75" s="612">
        <f t="shared" si="21"/>
        <v>0</v>
      </c>
      <c r="AG75" s="613">
        <f>IF(ISBLANK(N75), 0, (IF(AND(V75&lt;&gt;"", ISNUMBER(T75)), INDEX(AZ12:CR12, MATCH(N75, AZ11:CR11, 0)) * M75, 0)) + IFERROR(INDEX(AZ17:CR17, MATCH(N75, AZ16:CR16, 0)) * M75, 0))</f>
        <v>0</v>
      </c>
      <c r="AI75" s="603" t="str">
        <f t="shared" si="24"/>
        <v>►</v>
      </c>
      <c r="AJ75" s="623" t="s">
        <v>340</v>
      </c>
      <c r="AK75" s="611"/>
      <c r="AL75" s="611"/>
      <c r="AM75" s="607"/>
      <c r="AN75" s="608"/>
      <c r="AO75" s="723">
        <f t="shared" ref="AO75:AT75" ca="1" si="39">CELL("largeur",AO75)</f>
        <v>11</v>
      </c>
      <c r="AP75" s="735">
        <f t="shared" ca="1" si="39"/>
        <v>11</v>
      </c>
      <c r="AQ75" s="200">
        <f t="shared" ca="1" si="39"/>
        <v>11</v>
      </c>
      <c r="AR75" s="200">
        <f t="shared" ca="1" si="39"/>
        <v>11</v>
      </c>
      <c r="AS75" s="200">
        <f t="shared" ca="1" si="39"/>
        <v>12</v>
      </c>
      <c r="AT75" s="201">
        <f t="shared" ca="1" si="39"/>
        <v>40</v>
      </c>
      <c r="BA75"/>
      <c r="CM75" s="658"/>
      <c r="CY75" s="216">
        <v>1</v>
      </c>
    </row>
    <row r="76" spans="1:103" s="641" customFormat="1" ht="24" customHeight="1" thickBot="1">
      <c r="A76" s="603" t="str">
        <f t="shared" si="27"/>
        <v>►</v>
      </c>
      <c r="B76" s="604" t="str">
        <f t="shared" si="22"/>
        <v>►</v>
      </c>
      <c r="C76" s="604" t="str">
        <f t="shared" si="9"/>
        <v>►</v>
      </c>
      <c r="D76" s="604" t="str">
        <f t="shared" si="10"/>
        <v>►</v>
      </c>
      <c r="E76" s="604" t="str">
        <f t="shared" si="11"/>
        <v>►</v>
      </c>
      <c r="F76" s="604" t="str">
        <f t="shared" si="12"/>
        <v>►</v>
      </c>
      <c r="G76" s="604" t="str">
        <f t="shared" si="23"/>
        <v/>
      </c>
      <c r="H76" s="187" t="str">
        <f t="shared" si="37"/>
        <v>►</v>
      </c>
      <c r="I76" s="330" t="str">
        <f>I66</f>
        <v>A.Americano.Avec alcool.All day (ou fancy).Verre Old fashioned</v>
      </c>
      <c r="J76" s="330">
        <f>J66</f>
        <v>1</v>
      </c>
      <c r="K76" s="179" t="str">
        <f>K66</f>
        <v>Old Fashioned</v>
      </c>
      <c r="L76" s="3134"/>
      <c r="M76" s="62"/>
      <c r="N76" s="508"/>
      <c r="O76" s="510"/>
      <c r="P76" s="511"/>
      <c r="Q76" s="512">
        <v>1</v>
      </c>
      <c r="R76" s="2773"/>
      <c r="S76" s="674" t="s">
        <v>28</v>
      </c>
      <c r="T76" s="638"/>
      <c r="U76" s="251"/>
      <c r="V76" s="614"/>
      <c r="W76" s="644">
        <f t="shared" si="13"/>
        <v>0</v>
      </c>
      <c r="X76" s="643" t="str">
        <f t="shared" si="14"/>
        <v/>
      </c>
      <c r="Y76" s="615">
        <f t="shared" si="32"/>
        <v>0</v>
      </c>
      <c r="Z76" s="615">
        <f t="shared" si="33"/>
        <v>0</v>
      </c>
      <c r="AA76" s="190" t="str">
        <f t="shared" si="30"/>
        <v/>
      </c>
      <c r="AB76" s="684">
        <f t="shared" si="28"/>
        <v>0</v>
      </c>
      <c r="AC76" s="684">
        <f t="shared" si="38"/>
        <v>0</v>
      </c>
      <c r="AD76" s="616"/>
      <c r="AE76" s="617">
        <f t="shared" si="31"/>
        <v>0</v>
      </c>
      <c r="AF76" s="612">
        <f t="shared" si="21"/>
        <v>0</v>
      </c>
      <c r="AG76" s="613">
        <f>IF(ISBLANK(N76), 0, (IF(AND(V76&lt;&gt;"", ISNUMBER(T76)), INDEX(AZ12:CR12, MATCH(N76, AZ11:CR11, 0)) * M76, 0)) + IFERROR(INDEX(AZ17:CR17, MATCH(N76, AZ16:CR16, 0)) * M76, 0))</f>
        <v>0</v>
      </c>
      <c r="AI76" s="603" t="str">
        <f t="shared" si="24"/>
        <v>►</v>
      </c>
      <c r="AJ76" s="624" t="s">
        <v>345</v>
      </c>
      <c r="AK76" s="611"/>
      <c r="AL76" s="611"/>
      <c r="AM76" s="607"/>
      <c r="AN76" s="608" t="s">
        <v>28</v>
      </c>
      <c r="AO76" s="465">
        <v>11</v>
      </c>
      <c r="AP76" s="209">
        <v>11</v>
      </c>
      <c r="AQ76" s="209">
        <v>11</v>
      </c>
      <c r="AR76" s="209">
        <v>11</v>
      </c>
      <c r="AS76" s="209">
        <v>12</v>
      </c>
      <c r="AT76" s="210">
        <v>40</v>
      </c>
      <c r="BA76"/>
      <c r="CM76" s="658"/>
      <c r="CY76" s="216">
        <v>1</v>
      </c>
    </row>
    <row r="77" spans="1:103" s="641" customFormat="1" ht="24" customHeight="1">
      <c r="A77" s="603" t="str">
        <f t="shared" si="27"/>
        <v>►</v>
      </c>
      <c r="B77" s="604" t="str">
        <f t="shared" si="22"/>
        <v>►</v>
      </c>
      <c r="C77" s="604" t="str">
        <f t="shared" si="9"/>
        <v>►</v>
      </c>
      <c r="D77" s="604" t="str">
        <f t="shared" si="10"/>
        <v>►</v>
      </c>
      <c r="E77" s="604" t="str">
        <f t="shared" si="11"/>
        <v>►</v>
      </c>
      <c r="F77" s="604" t="str">
        <f t="shared" si="12"/>
        <v>►</v>
      </c>
      <c r="G77" s="604" t="str">
        <f t="shared" si="23"/>
        <v/>
      </c>
      <c r="H77" s="187" t="str">
        <f t="shared" si="37"/>
        <v>►</v>
      </c>
      <c r="I77" s="330" t="str">
        <f>I66</f>
        <v>A.Americano.Avec alcool.All day (ou fancy).Verre Old fashioned</v>
      </c>
      <c r="J77" s="330">
        <f>J66</f>
        <v>1</v>
      </c>
      <c r="K77" s="179" t="str">
        <f>K66</f>
        <v>Old Fashioned</v>
      </c>
      <c r="L77" s="3134"/>
      <c r="M77" s="62"/>
      <c r="N77" s="508"/>
      <c r="O77" s="510"/>
      <c r="P77" s="511"/>
      <c r="Q77" s="512">
        <v>1</v>
      </c>
      <c r="R77" s="2773"/>
      <c r="S77" s="674" t="s">
        <v>28</v>
      </c>
      <c r="T77" s="638"/>
      <c r="U77" s="251"/>
      <c r="V77" s="614"/>
      <c r="W77" s="645">
        <f t="shared" si="13"/>
        <v>0</v>
      </c>
      <c r="X77" s="618" t="str">
        <f t="shared" si="14"/>
        <v/>
      </c>
      <c r="Y77" s="619">
        <f t="shared" si="32"/>
        <v>0</v>
      </c>
      <c r="Z77" s="619">
        <f t="shared" si="33"/>
        <v>0</v>
      </c>
      <c r="AA77" s="189" t="str">
        <f t="shared" si="30"/>
        <v/>
      </c>
      <c r="AB77" s="189">
        <f t="shared" si="28"/>
        <v>0</v>
      </c>
      <c r="AC77" s="189">
        <f t="shared" si="38"/>
        <v>0</v>
      </c>
      <c r="AD77" s="616"/>
      <c r="AE77" s="620">
        <f t="shared" si="31"/>
        <v>0</v>
      </c>
      <c r="AF77" s="612">
        <f t="shared" si="21"/>
        <v>0</v>
      </c>
      <c r="AG77" s="613">
        <f>IF(ISBLANK(N77), 0, (IF(AND(V77&lt;&gt;"", ISNUMBER(T77)), INDEX(AZ12:CR12, MATCH(N77, AZ11:CR11, 0)) * M77, 0)) + IFERROR(INDEX(AZ17:CR17, MATCH(N77, AZ16:CR16, 0)) * M77, 0))</f>
        <v>0</v>
      </c>
      <c r="AI77" s="603" t="str">
        <f t="shared" si="24"/>
        <v>►</v>
      </c>
      <c r="AJ77" s="710"/>
      <c r="AK77" s="607"/>
      <c r="AL77" s="607"/>
      <c r="AM77" s="607"/>
      <c r="BA77"/>
      <c r="CM77" s="658"/>
      <c r="CY77" s="216">
        <v>1</v>
      </c>
    </row>
    <row r="78" spans="1:103" s="641" customFormat="1" ht="24" customHeight="1">
      <c r="A78" s="603" t="str">
        <f t="shared" si="27"/>
        <v>►</v>
      </c>
      <c r="B78" s="604" t="str">
        <f t="shared" si="22"/>
        <v>►</v>
      </c>
      <c r="C78" s="604" t="str">
        <f t="shared" si="9"/>
        <v>►</v>
      </c>
      <c r="D78" s="604" t="str">
        <f t="shared" si="10"/>
        <v>►</v>
      </c>
      <c r="E78" s="604" t="str">
        <f t="shared" si="11"/>
        <v>►</v>
      </c>
      <c r="F78" s="604" t="str">
        <f t="shared" si="12"/>
        <v>►</v>
      </c>
      <c r="G78" s="604" t="str">
        <f t="shared" si="23"/>
        <v/>
      </c>
      <c r="H78" s="187" t="str">
        <f t="shared" si="37"/>
        <v>►</v>
      </c>
      <c r="I78" s="330" t="str">
        <f>I66</f>
        <v>A.Americano.Avec alcool.All day (ou fancy).Verre Old fashioned</v>
      </c>
      <c r="J78" s="330">
        <f>J66</f>
        <v>1</v>
      </c>
      <c r="K78" s="179" t="str">
        <f>K66</f>
        <v>Old Fashioned</v>
      </c>
      <c r="L78" s="3134"/>
      <c r="M78" s="62"/>
      <c r="N78" s="508"/>
      <c r="O78" s="510"/>
      <c r="P78" s="511"/>
      <c r="Q78" s="512">
        <v>1</v>
      </c>
      <c r="R78" s="2773"/>
      <c r="S78" s="674" t="s">
        <v>28</v>
      </c>
      <c r="T78" s="638"/>
      <c r="U78" s="251"/>
      <c r="V78" s="614"/>
      <c r="W78" s="644">
        <f t="shared" si="13"/>
        <v>0</v>
      </c>
      <c r="X78" s="643" t="str">
        <f t="shared" si="14"/>
        <v/>
      </c>
      <c r="Y78" s="615">
        <f t="shared" si="32"/>
        <v>0</v>
      </c>
      <c r="Z78" s="615">
        <f t="shared" si="33"/>
        <v>0</v>
      </c>
      <c r="AA78" s="190" t="str">
        <f t="shared" si="30"/>
        <v/>
      </c>
      <c r="AB78" s="684">
        <f t="shared" si="28"/>
        <v>0</v>
      </c>
      <c r="AC78" s="684">
        <f t="shared" si="38"/>
        <v>0</v>
      </c>
      <c r="AD78" s="616"/>
      <c r="AE78" s="617">
        <f t="shared" si="31"/>
        <v>0</v>
      </c>
      <c r="AF78" s="612">
        <f t="shared" si="21"/>
        <v>0</v>
      </c>
      <c r="AG78" s="613">
        <f>IF(ISBLANK(N78), 0, (IF(AND(V78&lt;&gt;"", ISNUMBER(T78)), INDEX(AZ12:CR12, MATCH(N78, AZ11:CR11, 0)) * M78, 0)) + IFERROR(INDEX(AZ17:CR17, MATCH(N78, AZ16:CR16, 0)) * M78, 0))</f>
        <v>0</v>
      </c>
      <c r="AI78" s="603" t="str">
        <f t="shared" si="24"/>
        <v>►</v>
      </c>
      <c r="AJ78" s="710"/>
      <c r="AK78" s="607"/>
      <c r="AL78" s="607"/>
      <c r="AM78" s="607"/>
      <c r="BA78" s="257" t="s">
        <v>5499</v>
      </c>
      <c r="CM78" s="658"/>
      <c r="CY78" s="216">
        <v>1</v>
      </c>
    </row>
    <row r="79" spans="1:103" s="641" customFormat="1" ht="24" customHeight="1">
      <c r="A79" s="603" t="str">
        <f t="shared" si="27"/>
        <v>►</v>
      </c>
      <c r="B79" s="604" t="str">
        <f t="shared" si="22"/>
        <v>►</v>
      </c>
      <c r="C79" s="604" t="str">
        <f t="shared" ref="C79:C142" si="40">IF(B79="►","►",IFERROR(LEFT(B79,SEARCH(".",B79)-1),0))</f>
        <v>►</v>
      </c>
      <c r="D79" s="604" t="str">
        <f t="shared" ref="D79:D142" si="41">IF(B79="►","►",IFERROR(MID(B79,SEARCH(".",B79)+1,SEARCH(".",B79,SEARCH(".",B79)+1)-SEARCH(".",B79)-1),0))</f>
        <v>►</v>
      </c>
      <c r="E79" s="604" t="str">
        <f t="shared" ref="E79:E142" si="42">IF(B79="►","►",IFERROR(MID(B79,SEARCH(".",B79,SEARCH(".",B79)+1)+1,SEARCH(".",B79,SEARCH(".",B79,SEARCH(".",B79)+1)+1)-SEARCH(".",B79,SEARCH(".",B79)+1)-1),0))</f>
        <v>►</v>
      </c>
      <c r="F79" s="604" t="str">
        <f t="shared" ref="F79:F142" si="43">IF(B79="►","►",IFERROR(MID(I79,SEARCH(".",B79,SEARCH(".",B79,SEARCH(".",B79)+1)+1)+1,SEARCH(".",B79,SEARCH(".",B79,SEARCH(".",B79,SEARCH(".",B79)+1)+1)+1)-SEARCH(".",B79,SEARCH(".",B79,SEARCH(".",B79)+1)+1)-1),0))</f>
        <v>►</v>
      </c>
      <c r="G79" s="604" t="str">
        <f t="shared" si="23"/>
        <v/>
      </c>
      <c r="H79" s="187" t="str">
        <f t="shared" si="37"/>
        <v>►</v>
      </c>
      <c r="I79" s="330" t="str">
        <f>I66</f>
        <v>A.Americano.Avec alcool.All day (ou fancy).Verre Old fashioned</v>
      </c>
      <c r="J79" s="330">
        <f>J66</f>
        <v>1</v>
      </c>
      <c r="K79" s="179" t="str">
        <f>K66</f>
        <v>Old Fashioned</v>
      </c>
      <c r="L79" s="3134"/>
      <c r="M79" s="62"/>
      <c r="N79" s="508"/>
      <c r="O79" s="510"/>
      <c r="P79" s="511"/>
      <c r="Q79" s="512">
        <v>1</v>
      </c>
      <c r="R79" s="2773"/>
      <c r="S79" s="674" t="s">
        <v>28</v>
      </c>
      <c r="T79" s="638"/>
      <c r="U79" s="251"/>
      <c r="V79" s="614"/>
      <c r="W79" s="645">
        <f t="shared" si="13"/>
        <v>0</v>
      </c>
      <c r="X79" s="618" t="str">
        <f t="shared" si="14"/>
        <v/>
      </c>
      <c r="Y79" s="619">
        <f t="shared" si="32"/>
        <v>0</v>
      </c>
      <c r="Z79" s="619">
        <f t="shared" si="33"/>
        <v>0</v>
      </c>
      <c r="AA79" s="189" t="str">
        <f t="shared" si="30"/>
        <v/>
      </c>
      <c r="AB79" s="189">
        <f t="shared" si="28"/>
        <v>0</v>
      </c>
      <c r="AC79" s="189">
        <f t="shared" si="38"/>
        <v>0</v>
      </c>
      <c r="AD79" s="616"/>
      <c r="AE79" s="620">
        <f t="shared" si="31"/>
        <v>0</v>
      </c>
      <c r="AF79" s="612">
        <f t="shared" si="21"/>
        <v>0</v>
      </c>
      <c r="AG79" s="613">
        <f>IF(ISBLANK(N79), 0, (IF(AND(V79&lt;&gt;"", ISNUMBER(T79)), INDEX(AZ12:CR12, MATCH(N79, AZ11:CR11, 0)) * M79, 0)) + IFERROR(INDEX(AZ17:CR17, MATCH(N79, AZ16:CR16, 0)) * M79, 0))</f>
        <v>0</v>
      </c>
      <c r="AI79" s="603" t="str">
        <f t="shared" si="24"/>
        <v>►</v>
      </c>
      <c r="AJ79" s="710"/>
      <c r="AK79" s="607"/>
      <c r="AL79" s="607"/>
      <c r="AM79" s="607"/>
      <c r="BA79" s="258"/>
      <c r="CM79" s="658"/>
      <c r="CY79" s="216">
        <v>1</v>
      </c>
    </row>
    <row r="80" spans="1:103" s="641" customFormat="1" ht="24" customHeight="1">
      <c r="A80" s="603" t="str">
        <f t="shared" si="27"/>
        <v>►</v>
      </c>
      <c r="B80" s="604" t="str">
        <f t="shared" si="22"/>
        <v>►</v>
      </c>
      <c r="C80" s="604" t="str">
        <f t="shared" si="40"/>
        <v>►</v>
      </c>
      <c r="D80" s="604" t="str">
        <f t="shared" si="41"/>
        <v>►</v>
      </c>
      <c r="E80" s="604" t="str">
        <f t="shared" si="42"/>
        <v>►</v>
      </c>
      <c r="F80" s="604" t="str">
        <f t="shared" si="43"/>
        <v>►</v>
      </c>
      <c r="G80" s="604" t="str">
        <f t="shared" si="23"/>
        <v/>
      </c>
      <c r="H80" s="187" t="str">
        <f t="shared" si="37"/>
        <v>►</v>
      </c>
      <c r="I80" s="330" t="str">
        <f>I66</f>
        <v>A.Americano.Avec alcool.All day (ou fancy).Verre Old fashioned</v>
      </c>
      <c r="J80" s="330">
        <f>J66</f>
        <v>1</v>
      </c>
      <c r="K80" s="179" t="str">
        <f>K66</f>
        <v>Old Fashioned</v>
      </c>
      <c r="L80" s="3134"/>
      <c r="M80" s="62"/>
      <c r="N80" s="3645"/>
      <c r="O80" s="510"/>
      <c r="P80" s="511"/>
      <c r="Q80" s="512">
        <v>1</v>
      </c>
      <c r="R80" s="2773"/>
      <c r="S80" s="674" t="s">
        <v>28</v>
      </c>
      <c r="T80" s="638"/>
      <c r="U80" s="251"/>
      <c r="V80" s="614"/>
      <c r="W80" s="644">
        <f t="shared" ref="W80:W143" si="44">IFERROR(IF(V80&gt;0,(AG80*AF80)*Q80,0),0)</f>
        <v>0</v>
      </c>
      <c r="X80" s="643" t="str">
        <f t="shared" ref="X80:X143" si="45">IF(W80=0, "", IF(OR(N80="Kg", N80="g"), "Kg", "L"))</f>
        <v/>
      </c>
      <c r="Y80" s="615">
        <f t="shared" si="32"/>
        <v>0</v>
      </c>
      <c r="Z80" s="615">
        <f t="shared" si="33"/>
        <v>0</v>
      </c>
      <c r="AA80" s="190" t="str">
        <f t="shared" si="30"/>
        <v/>
      </c>
      <c r="AB80" s="684">
        <f t="shared" si="28"/>
        <v>0</v>
      </c>
      <c r="AC80" s="684">
        <f t="shared" si="38"/>
        <v>0</v>
      </c>
      <c r="AD80" s="616"/>
      <c r="AE80" s="617">
        <f t="shared" si="31"/>
        <v>0</v>
      </c>
      <c r="AF80" s="612">
        <f t="shared" ref="AF80:AF143" si="46">IFERROR(IF(ISNUMBER(V80)*ISNUMBER(T80),V80/T80,0),0)</f>
        <v>0</v>
      </c>
      <c r="AG80" s="613">
        <f>IF(ISBLANK(N80), 0, (IF(AND(V80&lt;&gt;"", ISNUMBER(T80)), INDEX(AZ12:CR12, MATCH(N80, AZ11:CR11, 0)) * M80, 0)) + IFERROR(INDEX(AZ17:CR17, MATCH(N80, AZ16:CR16, 0)) * M80, 0))</f>
        <v>0</v>
      </c>
      <c r="AI80" s="603" t="str">
        <f t="shared" si="24"/>
        <v>►</v>
      </c>
      <c r="AJ80" s="710"/>
      <c r="AK80" s="607"/>
      <c r="AL80" s="607"/>
      <c r="AM80" s="607"/>
      <c r="BA80" s="259" t="s">
        <v>5500</v>
      </c>
      <c r="CM80" s="658"/>
      <c r="CY80" s="216">
        <v>1</v>
      </c>
    </row>
    <row r="81" spans="1:103" s="641" customFormat="1" ht="24" customHeight="1" thickBot="1">
      <c r="A81" s="603" t="str">
        <f t="shared" si="27"/>
        <v>A</v>
      </c>
      <c r="B81" s="604" t="str">
        <f t="shared" ref="B81:B144" si="47">IF(A81="►","►",IF(A81="A",IF(AND(ISTEXT(I81),ISTEXT(I81)),I81,IF(ISTEXT(I81),I81,IF(ISBLANK(I81),I81,I81)))))</f>
        <v>A.Americano.Avec alcool.All day (ou fancy).Verre Old fashioned</v>
      </c>
      <c r="C81" s="604" t="str">
        <f t="shared" si="40"/>
        <v>A</v>
      </c>
      <c r="D81" s="604" t="str">
        <f t="shared" si="41"/>
        <v>Americano</v>
      </c>
      <c r="E81" s="604" t="str">
        <f t="shared" si="42"/>
        <v>Avec alcool</v>
      </c>
      <c r="F81" s="604" t="str">
        <f t="shared" si="43"/>
        <v>All day (ou fancy)</v>
      </c>
      <c r="G81" s="604" t="str">
        <f t="shared" ref="G81:G144" si="48">IF(ISBLANK(B81),"►",IFERROR(RIGHT(B81,LEN(B81)-FIND("Couleur",B81)+1),""))</f>
        <v/>
      </c>
      <c r="H81" s="191" t="s">
        <v>43</v>
      </c>
      <c r="I81" s="341" t="str">
        <f>I66</f>
        <v>A.Americano.Avec alcool.All day (ou fancy).Verre Old fashioned</v>
      </c>
      <c r="J81" s="192">
        <f>J66</f>
        <v>1</v>
      </c>
      <c r="K81" s="193" t="str">
        <f>K66</f>
        <v>Old Fashioned</v>
      </c>
      <c r="L81" s="342"/>
      <c r="M81" s="217"/>
      <c r="N81" s="342"/>
      <c r="O81" s="342"/>
      <c r="P81" s="342"/>
      <c r="Q81" s="342"/>
      <c r="R81" s="343"/>
      <c r="S81" s="674" t="s">
        <v>28</v>
      </c>
      <c r="T81" s="638"/>
      <c r="U81" s="251"/>
      <c r="V81" s="614"/>
      <c r="W81" s="645">
        <f t="shared" si="44"/>
        <v>0</v>
      </c>
      <c r="X81" s="618" t="str">
        <f t="shared" si="45"/>
        <v/>
      </c>
      <c r="Y81" s="619">
        <f t="shared" si="32"/>
        <v>0</v>
      </c>
      <c r="Z81" s="619">
        <f t="shared" si="33"/>
        <v>0</v>
      </c>
      <c r="AA81" s="189" t="str">
        <f t="shared" si="30"/>
        <v/>
      </c>
      <c r="AB81" s="189">
        <f t="shared" si="28"/>
        <v>0</v>
      </c>
      <c r="AC81" s="189">
        <f t="shared" si="38"/>
        <v>0</v>
      </c>
      <c r="AD81" s="616"/>
      <c r="AE81" s="620">
        <f t="shared" si="31"/>
        <v>0</v>
      </c>
      <c r="AF81" s="612">
        <f t="shared" si="46"/>
        <v>0</v>
      </c>
      <c r="AG81" s="613">
        <f>IF(ISBLANK(N81), 0, (IF(AND(V81&lt;&gt;"", ISNUMBER(T81)), INDEX(AZ12:CR12, MATCH(N81, AZ11:CR11, 0)) * M81, 0)) + IFERROR(INDEX(AZ17:CR17, MATCH(N81, AZ16:CR16, 0)) * M81, 0))</f>
        <v>0</v>
      </c>
      <c r="AI81" s="603" t="str">
        <f t="shared" ref="AI81:AI144" si="49">A81</f>
        <v>A</v>
      </c>
      <c r="AJ81" s="710"/>
      <c r="AK81" s="607"/>
      <c r="AL81" s="607"/>
      <c r="AM81" s="607"/>
      <c r="BA81" s="259" t="s">
        <v>5501</v>
      </c>
      <c r="CM81" s="658"/>
      <c r="CY81" s="216">
        <v>1</v>
      </c>
    </row>
    <row r="82" spans="1:103" s="641" customFormat="1" ht="24" customHeight="1">
      <c r="A82" s="603" t="str">
        <f t="shared" si="27"/>
        <v>A</v>
      </c>
      <c r="B82" s="604" t="str">
        <f t="shared" si="47"/>
        <v>A.Americano.Avec alcool.All day (ou fancy).Verre Old fashioned</v>
      </c>
      <c r="C82" s="604" t="str">
        <f t="shared" si="40"/>
        <v>A</v>
      </c>
      <c r="D82" s="604" t="str">
        <f t="shared" si="41"/>
        <v>Americano</v>
      </c>
      <c r="E82" s="604" t="str">
        <f t="shared" si="42"/>
        <v>Avec alcool</v>
      </c>
      <c r="F82" s="604" t="str">
        <f t="shared" si="43"/>
        <v>All day (ou fancy)</v>
      </c>
      <c r="G82" s="604" t="str">
        <f t="shared" si="48"/>
        <v/>
      </c>
      <c r="H82" s="203" t="s">
        <v>43</v>
      </c>
      <c r="I82" s="344" t="str">
        <f>I66</f>
        <v>A.Americano.Avec alcool.All day (ou fancy).Verre Old fashioned</v>
      </c>
      <c r="J82" s="344">
        <f>J66</f>
        <v>1</v>
      </c>
      <c r="K82" s="204" t="str">
        <f>K66</f>
        <v>Old Fashioned</v>
      </c>
      <c r="L82" s="205">
        <v>0</v>
      </c>
      <c r="M82" s="56" t="s">
        <v>733</v>
      </c>
      <c r="N82" s="44"/>
      <c r="O82" s="44"/>
      <c r="P82" s="44"/>
      <c r="Q82" s="44"/>
      <c r="R82" s="237"/>
      <c r="S82" s="674" t="s">
        <v>28</v>
      </c>
      <c r="T82" s="638"/>
      <c r="U82" s="251"/>
      <c r="V82" s="614"/>
      <c r="W82" s="644">
        <f t="shared" si="44"/>
        <v>0</v>
      </c>
      <c r="X82" s="643" t="str">
        <f t="shared" si="45"/>
        <v/>
      </c>
      <c r="Y82" s="615">
        <f t="shared" si="32"/>
        <v>0</v>
      </c>
      <c r="Z82" s="615">
        <f t="shared" si="33"/>
        <v>0</v>
      </c>
      <c r="AA82" s="190" t="str">
        <f t="shared" si="30"/>
        <v/>
      </c>
      <c r="AB82" s="684">
        <f t="shared" si="28"/>
        <v>0</v>
      </c>
      <c r="AC82" s="684">
        <f t="shared" si="38"/>
        <v>0</v>
      </c>
      <c r="AD82" s="616"/>
      <c r="AE82" s="617">
        <f t="shared" si="31"/>
        <v>0</v>
      </c>
      <c r="AF82" s="612">
        <f t="shared" si="46"/>
        <v>0</v>
      </c>
      <c r="AG82" s="613">
        <f>IF(ISBLANK(N82), 0, (IF(AND(V82&lt;&gt;"", ISNUMBER(T82)), INDEX(AZ12:CR12, MATCH(N82, AZ11:CR11, 0)) * M82, 0)) + IFERROR(INDEX(AZ17:CR17, MATCH(N82, AZ16:CR16, 0)) * M82, 0))</f>
        <v>0</v>
      </c>
      <c r="AI82" s="603" t="str">
        <f t="shared" si="49"/>
        <v>A</v>
      </c>
      <c r="AJ82" s="710"/>
      <c r="AK82" s="607"/>
      <c r="AL82" s="607"/>
      <c r="AM82" s="607"/>
      <c r="BA82"/>
      <c r="CM82" s="658"/>
      <c r="CY82" s="216">
        <v>1</v>
      </c>
    </row>
    <row r="83" spans="1:103" s="641" customFormat="1" ht="24" customHeight="1">
      <c r="A83" s="603" t="str">
        <f t="shared" si="27"/>
        <v>A</v>
      </c>
      <c r="B83" s="604" t="str">
        <f t="shared" si="47"/>
        <v>A.Americano.Avec alcool.All day (ou fancy).Verre Old fashioned</v>
      </c>
      <c r="C83" s="604" t="str">
        <f t="shared" si="40"/>
        <v>A</v>
      </c>
      <c r="D83" s="604" t="str">
        <f t="shared" si="41"/>
        <v>Americano</v>
      </c>
      <c r="E83" s="604" t="str">
        <f t="shared" si="42"/>
        <v>Avec alcool</v>
      </c>
      <c r="F83" s="604" t="str">
        <f t="shared" si="43"/>
        <v>All day (ou fancy)</v>
      </c>
      <c r="G83" s="604" t="str">
        <f t="shared" si="48"/>
        <v/>
      </c>
      <c r="H83" s="203" t="s">
        <v>43</v>
      </c>
      <c r="I83" s="330" t="str">
        <f>I66</f>
        <v>A.Americano.Avec alcool.All day (ou fancy).Verre Old fashioned</v>
      </c>
      <c r="J83" s="330">
        <f>J66</f>
        <v>1</v>
      </c>
      <c r="K83" s="179" t="str">
        <f>K66</f>
        <v>Old Fashioned</v>
      </c>
      <c r="L83" s="207">
        <f>IF(ISBLANK(M83),"",MAX(L82:L82)+1)</f>
        <v>1</v>
      </c>
      <c r="M83" s="133" t="s">
        <v>1271</v>
      </c>
      <c r="N83" s="345"/>
      <c r="O83" s="345"/>
      <c r="P83" s="345"/>
      <c r="Q83" s="345"/>
      <c r="R83" s="238" t="s">
        <v>838</v>
      </c>
      <c r="S83" s="674" t="s">
        <v>28</v>
      </c>
      <c r="T83" s="638"/>
      <c r="U83" s="251"/>
      <c r="V83" s="614"/>
      <c r="W83" s="645">
        <f t="shared" si="44"/>
        <v>0</v>
      </c>
      <c r="X83" s="618" t="str">
        <f t="shared" si="45"/>
        <v/>
      </c>
      <c r="Y83" s="619">
        <f t="shared" si="32"/>
        <v>0</v>
      </c>
      <c r="Z83" s="619">
        <f t="shared" si="33"/>
        <v>0</v>
      </c>
      <c r="AA83" s="189" t="str">
        <f t="shared" si="30"/>
        <v/>
      </c>
      <c r="AB83" s="189">
        <f t="shared" si="28"/>
        <v>0</v>
      </c>
      <c r="AC83" s="189">
        <f t="shared" si="38"/>
        <v>0</v>
      </c>
      <c r="AD83" s="616"/>
      <c r="AE83" s="620">
        <f t="shared" si="31"/>
        <v>0</v>
      </c>
      <c r="AF83" s="612">
        <f t="shared" si="46"/>
        <v>0</v>
      </c>
      <c r="AG83" s="613">
        <f>IF(ISBLANK(N83), 0, (IF(AND(V83&lt;&gt;"", ISNUMBER(T83)), INDEX(AZ12:CR12, MATCH(N83, AZ11:CR11, 0)) * M83, 0)) + IFERROR(INDEX(AZ17:CR17, MATCH(N83, AZ16:CR16, 0)) * M83, 0))</f>
        <v>0</v>
      </c>
      <c r="AI83" s="603" t="str">
        <f t="shared" si="49"/>
        <v>A</v>
      </c>
      <c r="AJ83" s="710"/>
      <c r="AK83" s="607"/>
      <c r="AL83" s="607"/>
      <c r="AM83" s="607"/>
      <c r="BA83"/>
      <c r="CM83" s="658"/>
      <c r="CY83" s="216">
        <v>1</v>
      </c>
    </row>
    <row r="84" spans="1:103" s="641" customFormat="1" ht="24" customHeight="1">
      <c r="A84" s="603" t="str">
        <f t="shared" si="27"/>
        <v>A</v>
      </c>
      <c r="B84" s="604" t="str">
        <f t="shared" si="47"/>
        <v>A.Americano.Avec alcool.All day (ou fancy).Verre Old fashioned</v>
      </c>
      <c r="C84" s="604" t="str">
        <f t="shared" si="40"/>
        <v>A</v>
      </c>
      <c r="D84" s="604" t="str">
        <f t="shared" si="41"/>
        <v>Americano</v>
      </c>
      <c r="E84" s="604" t="str">
        <f t="shared" si="42"/>
        <v>Avec alcool</v>
      </c>
      <c r="F84" s="604" t="str">
        <f t="shared" si="43"/>
        <v>All day (ou fancy)</v>
      </c>
      <c r="G84" s="604" t="str">
        <f t="shared" si="48"/>
        <v/>
      </c>
      <c r="H84" s="206" t="s">
        <v>43</v>
      </c>
      <c r="I84" s="330" t="str">
        <f>I66</f>
        <v>A.Americano.Avec alcool.All day (ou fancy).Verre Old fashioned</v>
      </c>
      <c r="J84" s="330">
        <f>J66</f>
        <v>1</v>
      </c>
      <c r="K84" s="179" t="str">
        <f>K66</f>
        <v>Old Fashioned</v>
      </c>
      <c r="L84" s="207">
        <f>IF(ISBLANK(M84),"",MAX(L82:L83)+1)</f>
        <v>2</v>
      </c>
      <c r="M84" s="133" t="s">
        <v>1272</v>
      </c>
      <c r="N84" s="345"/>
      <c r="O84" s="345"/>
      <c r="P84" s="345"/>
      <c r="Q84" s="345"/>
      <c r="R84" s="239"/>
      <c r="S84" s="674" t="s">
        <v>28</v>
      </c>
      <c r="T84" s="638"/>
      <c r="U84" s="251"/>
      <c r="V84" s="614"/>
      <c r="W84" s="644">
        <f t="shared" si="44"/>
        <v>0</v>
      </c>
      <c r="X84" s="643" t="str">
        <f t="shared" si="45"/>
        <v/>
      </c>
      <c r="Y84" s="615">
        <f t="shared" si="32"/>
        <v>0</v>
      </c>
      <c r="Z84" s="615">
        <f t="shared" si="33"/>
        <v>0</v>
      </c>
      <c r="AA84" s="190" t="str">
        <f t="shared" si="30"/>
        <v/>
      </c>
      <c r="AB84" s="684">
        <f t="shared" si="28"/>
        <v>0</v>
      </c>
      <c r="AC84" s="684">
        <f t="shared" si="38"/>
        <v>0</v>
      </c>
      <c r="AD84" s="616"/>
      <c r="AE84" s="617">
        <f t="shared" si="31"/>
        <v>0</v>
      </c>
      <c r="AF84" s="612">
        <f t="shared" si="46"/>
        <v>0</v>
      </c>
      <c r="AG84" s="613">
        <f>IF(ISBLANK(N84), 0, (IF(AND(V84&lt;&gt;"", ISNUMBER(T84)), INDEX(AZ12:CR12, MATCH(N84, AZ11:CR11, 0)) * M84, 0)) + IFERROR(INDEX(AZ17:CR17, MATCH(N84, AZ16:CR16, 0)) * M84, 0))</f>
        <v>0</v>
      </c>
      <c r="AI84" s="603" t="str">
        <f t="shared" si="49"/>
        <v>A</v>
      </c>
      <c r="AJ84" s="710"/>
      <c r="AK84" s="607"/>
      <c r="AL84" s="607"/>
      <c r="AM84" s="607"/>
      <c r="BA84"/>
      <c r="CM84" s="658"/>
      <c r="CY84" s="216">
        <v>1</v>
      </c>
    </row>
    <row r="85" spans="1:103" s="641" customFormat="1" ht="24" customHeight="1">
      <c r="A85" s="603" t="str">
        <f t="shared" si="27"/>
        <v>A</v>
      </c>
      <c r="B85" s="604" t="str">
        <f t="shared" si="47"/>
        <v>A.Americano.Avec alcool.All day (ou fancy).Verre Old fashioned</v>
      </c>
      <c r="C85" s="604" t="str">
        <f t="shared" si="40"/>
        <v>A</v>
      </c>
      <c r="D85" s="604" t="str">
        <f t="shared" si="41"/>
        <v>Americano</v>
      </c>
      <c r="E85" s="604" t="str">
        <f t="shared" si="42"/>
        <v>Avec alcool</v>
      </c>
      <c r="F85" s="604" t="str">
        <f t="shared" si="43"/>
        <v>All day (ou fancy)</v>
      </c>
      <c r="G85" s="604" t="str">
        <f t="shared" si="48"/>
        <v/>
      </c>
      <c r="H85" s="187" t="str">
        <f>IF(OR(M85&lt;&gt;"",N85&lt;&gt; "",O85&lt;&gt;"",P85&lt;&gt; ""),"A", "►")</f>
        <v>A</v>
      </c>
      <c r="I85" s="330" t="str">
        <f>I66</f>
        <v>A.Americano.Avec alcool.All day (ou fancy).Verre Old fashioned</v>
      </c>
      <c r="J85" s="330">
        <f>J66</f>
        <v>1</v>
      </c>
      <c r="K85" s="179" t="str">
        <f>K66</f>
        <v>Old Fashioned</v>
      </c>
      <c r="L85" s="207">
        <f>IF(ISBLANK(M85),"",MAX(L82:L84)+1)</f>
        <v>3</v>
      </c>
      <c r="M85" s="133" t="s">
        <v>1270</v>
      </c>
      <c r="N85" s="345"/>
      <c r="O85" s="345"/>
      <c r="P85" s="345"/>
      <c r="Q85" s="345"/>
      <c r="R85" s="239"/>
      <c r="S85" s="674" t="s">
        <v>28</v>
      </c>
      <c r="T85" s="638"/>
      <c r="U85" s="251"/>
      <c r="V85" s="614"/>
      <c r="W85" s="645">
        <f t="shared" si="44"/>
        <v>0</v>
      </c>
      <c r="X85" s="618" t="str">
        <f t="shared" si="45"/>
        <v/>
      </c>
      <c r="Y85" s="619">
        <f t="shared" si="32"/>
        <v>0</v>
      </c>
      <c r="Z85" s="619">
        <f t="shared" si="33"/>
        <v>0</v>
      </c>
      <c r="AA85" s="189" t="str">
        <f t="shared" si="30"/>
        <v/>
      </c>
      <c r="AB85" s="189">
        <f t="shared" si="28"/>
        <v>0</v>
      </c>
      <c r="AC85" s="189">
        <f t="shared" si="38"/>
        <v>0</v>
      </c>
      <c r="AD85" s="616"/>
      <c r="AE85" s="620">
        <f t="shared" si="31"/>
        <v>0</v>
      </c>
      <c r="AF85" s="612">
        <f t="shared" si="46"/>
        <v>0</v>
      </c>
      <c r="AG85" s="613">
        <f>IF(ISBLANK(N85), 0, (IF(AND(V85&lt;&gt;"", ISNUMBER(T85)), INDEX(AZ12:CR12, MATCH(N85, AZ11:CR11, 0)) * M85, 0)) + IFERROR(INDEX(AZ17:CR17, MATCH(N85, AZ16:CR16, 0)) * M85, 0))</f>
        <v>0</v>
      </c>
      <c r="AI85" s="603" t="str">
        <f t="shared" si="49"/>
        <v>A</v>
      </c>
      <c r="AJ85" s="710"/>
      <c r="AK85" s="701" t="s">
        <v>2034</v>
      </c>
      <c r="AL85" s="611"/>
      <c r="AM85" s="607"/>
      <c r="BA85" s="257" t="s">
        <v>5502</v>
      </c>
      <c r="CM85" s="658"/>
      <c r="CY85" s="216">
        <v>1</v>
      </c>
    </row>
    <row r="86" spans="1:103" s="641" customFormat="1" ht="24" customHeight="1">
      <c r="A86" s="603" t="str">
        <f t="shared" si="27"/>
        <v>A</v>
      </c>
      <c r="B86" s="604" t="str">
        <f t="shared" si="47"/>
        <v>A.Americano.Avec alcool.All day (ou fancy).Verre Old fashioned</v>
      </c>
      <c r="C86" s="604" t="str">
        <f t="shared" si="40"/>
        <v>A</v>
      </c>
      <c r="D86" s="604" t="str">
        <f t="shared" si="41"/>
        <v>Americano</v>
      </c>
      <c r="E86" s="604" t="str">
        <f t="shared" si="42"/>
        <v>Avec alcool</v>
      </c>
      <c r="F86" s="604" t="str">
        <f t="shared" si="43"/>
        <v>All day (ou fancy)</v>
      </c>
      <c r="G86" s="604" t="str">
        <f t="shared" si="48"/>
        <v/>
      </c>
      <c r="H86" s="187" t="str">
        <f t="shared" ref="H86:H92" si="50">IF(OR(M86&lt;&gt;"",N86&lt;&gt; "",O86&lt;&gt;"",P86&lt;&gt; ""),"A", "►")</f>
        <v>A</v>
      </c>
      <c r="I86" s="330" t="str">
        <f>I66</f>
        <v>A.Americano.Avec alcool.All day (ou fancy).Verre Old fashioned</v>
      </c>
      <c r="J86" s="330">
        <f>J66</f>
        <v>1</v>
      </c>
      <c r="K86" s="179" t="str">
        <f>K66</f>
        <v>Old Fashioned</v>
      </c>
      <c r="L86" s="207">
        <f>IF(ISBLANK(M86),"",MAX(L82:L85)+1)</f>
        <v>4</v>
      </c>
      <c r="M86" s="133" t="s">
        <v>1273</v>
      </c>
      <c r="N86" s="345"/>
      <c r="O86" s="345"/>
      <c r="P86" s="345"/>
      <c r="Q86" s="345"/>
      <c r="R86" s="239"/>
      <c r="S86" s="674" t="s">
        <v>28</v>
      </c>
      <c r="T86" s="638"/>
      <c r="U86" s="251"/>
      <c r="V86" s="614"/>
      <c r="W86" s="644">
        <f t="shared" si="44"/>
        <v>0</v>
      </c>
      <c r="X86" s="643" t="str">
        <f t="shared" si="45"/>
        <v/>
      </c>
      <c r="Y86" s="615">
        <f t="shared" si="32"/>
        <v>0</v>
      </c>
      <c r="Z86" s="615">
        <f t="shared" si="33"/>
        <v>0</v>
      </c>
      <c r="AA86" s="190" t="str">
        <f t="shared" si="30"/>
        <v/>
      </c>
      <c r="AB86" s="684">
        <f t="shared" si="28"/>
        <v>0</v>
      </c>
      <c r="AC86" s="684">
        <f t="shared" si="38"/>
        <v>0</v>
      </c>
      <c r="AD86" s="616">
        <v>1</v>
      </c>
      <c r="AE86" s="617">
        <f t="shared" si="31"/>
        <v>0</v>
      </c>
      <c r="AF86" s="612">
        <f t="shared" si="46"/>
        <v>0</v>
      </c>
      <c r="AG86" s="613">
        <f>IF(ISBLANK(N86), 0, (IF(AND(V86&lt;&gt;"", ISNUMBER(T86)), INDEX(AZ12:CR12, MATCH(N86, AZ11:CR11, 0)) * M86, 0)) + IFERROR(INDEX(AZ17:CR17, MATCH(N86, AZ16:CR16, 0)) * M86, 0))</f>
        <v>0</v>
      </c>
      <c r="AI86" s="603" t="str">
        <f t="shared" si="49"/>
        <v>A</v>
      </c>
      <c r="AJ86" s="710"/>
      <c r="AK86" s="701" t="s">
        <v>2035</v>
      </c>
      <c r="AL86" s="611"/>
      <c r="AM86" s="607"/>
      <c r="BA86" s="258"/>
      <c r="CM86" s="658"/>
      <c r="CY86" s="216">
        <v>1</v>
      </c>
    </row>
    <row r="87" spans="1:103" s="641" customFormat="1" ht="24" customHeight="1">
      <c r="A87" s="603" t="str">
        <f t="shared" si="27"/>
        <v>►</v>
      </c>
      <c r="B87" s="604" t="str">
        <f t="shared" si="47"/>
        <v>►</v>
      </c>
      <c r="C87" s="604" t="str">
        <f t="shared" si="40"/>
        <v>►</v>
      </c>
      <c r="D87" s="604" t="str">
        <f t="shared" si="41"/>
        <v>►</v>
      </c>
      <c r="E87" s="604" t="str">
        <f t="shared" si="42"/>
        <v>►</v>
      </c>
      <c r="F87" s="604" t="str">
        <f t="shared" si="43"/>
        <v>►</v>
      </c>
      <c r="G87" s="604" t="str">
        <f t="shared" si="48"/>
        <v/>
      </c>
      <c r="H87" s="187" t="str">
        <f t="shared" si="50"/>
        <v>►</v>
      </c>
      <c r="I87" s="330" t="str">
        <f>I66</f>
        <v>A.Americano.Avec alcool.All day (ou fancy).Verre Old fashioned</v>
      </c>
      <c r="J87" s="330">
        <f>J66</f>
        <v>1</v>
      </c>
      <c r="K87" s="179" t="str">
        <f>K66</f>
        <v>Old Fashioned</v>
      </c>
      <c r="L87" s="207" t="str">
        <f>IF(ISBLANK(M87),"",MAX(L82:L86)+1)</f>
        <v/>
      </c>
      <c r="M87" s="133"/>
      <c r="N87" s="345"/>
      <c r="O87" s="345"/>
      <c r="P87" s="345"/>
      <c r="Q87" s="345"/>
      <c r="R87" s="239"/>
      <c r="S87" s="674" t="s">
        <v>28</v>
      </c>
      <c r="T87" s="638"/>
      <c r="U87" s="251"/>
      <c r="V87" s="614"/>
      <c r="W87" s="645">
        <f t="shared" si="44"/>
        <v>0</v>
      </c>
      <c r="X87" s="618" t="str">
        <f t="shared" si="45"/>
        <v/>
      </c>
      <c r="Y87" s="619">
        <f t="shared" si="32"/>
        <v>0</v>
      </c>
      <c r="Z87" s="619">
        <f t="shared" si="33"/>
        <v>0</v>
      </c>
      <c r="AA87" s="189" t="str">
        <f t="shared" si="30"/>
        <v/>
      </c>
      <c r="AB87" s="189">
        <f t="shared" si="28"/>
        <v>0</v>
      </c>
      <c r="AC87" s="189">
        <f t="shared" si="38"/>
        <v>0</v>
      </c>
      <c r="AD87" s="616">
        <v>1</v>
      </c>
      <c r="AE87" s="620">
        <f t="shared" si="31"/>
        <v>0</v>
      </c>
      <c r="AF87" s="612">
        <f t="shared" si="46"/>
        <v>0</v>
      </c>
      <c r="AG87" s="613">
        <f>IF(ISBLANK(N87), 0, (IF(AND(V87&lt;&gt;"", ISNUMBER(T87)), INDEX(AZ12:CR12, MATCH(N87, AZ11:CR11, 0)) * M87, 0)) + IFERROR(INDEX(AZ17:CR17, MATCH(N87, AZ16:CR16, 0)) * M87, 0))</f>
        <v>0</v>
      </c>
      <c r="AI87" s="603" t="str">
        <f t="shared" si="49"/>
        <v>►</v>
      </c>
      <c r="AJ87" s="710"/>
      <c r="AK87" s="611"/>
      <c r="AL87" s="611"/>
      <c r="AM87" s="611"/>
      <c r="BA87" s="259" t="s">
        <v>5503</v>
      </c>
      <c r="CM87" s="658"/>
      <c r="CY87" s="216">
        <v>1</v>
      </c>
    </row>
    <row r="88" spans="1:103" s="641" customFormat="1" ht="24" customHeight="1" thickBot="1">
      <c r="A88" s="603" t="str">
        <f t="shared" ref="A88:A151" si="51">IF(OR(H88="A",T88="A"),"A",IF(AND(H88="►",T88="►"),"►",IF(AND(ISBLANK(H88),ISBLANK(T88)),"►","►")))</f>
        <v>►</v>
      </c>
      <c r="B88" s="604" t="str">
        <f t="shared" si="47"/>
        <v>►</v>
      </c>
      <c r="C88" s="604" t="str">
        <f t="shared" si="40"/>
        <v>►</v>
      </c>
      <c r="D88" s="604" t="str">
        <f t="shared" si="41"/>
        <v>►</v>
      </c>
      <c r="E88" s="604" t="str">
        <f t="shared" si="42"/>
        <v>►</v>
      </c>
      <c r="F88" s="604" t="str">
        <f t="shared" si="43"/>
        <v>►</v>
      </c>
      <c r="G88" s="604" t="str">
        <f t="shared" si="48"/>
        <v/>
      </c>
      <c r="H88" s="187" t="str">
        <f t="shared" si="50"/>
        <v>►</v>
      </c>
      <c r="I88" s="330" t="str">
        <f>I66</f>
        <v>A.Americano.Avec alcool.All day (ou fancy).Verre Old fashioned</v>
      </c>
      <c r="J88" s="330">
        <f>J66</f>
        <v>1</v>
      </c>
      <c r="K88" s="179" t="str">
        <f>K66</f>
        <v>Old Fashioned</v>
      </c>
      <c r="L88" s="207" t="str">
        <f>IF(ISBLANK(M88),"",MAX(L82:L87)+1)</f>
        <v/>
      </c>
      <c r="M88" s="133"/>
      <c r="N88" s="345"/>
      <c r="O88" s="345"/>
      <c r="P88" s="345"/>
      <c r="Q88" s="345"/>
      <c r="R88" s="239"/>
      <c r="S88" s="674" t="s">
        <v>28</v>
      </c>
      <c r="T88" s="638"/>
      <c r="U88" s="251"/>
      <c r="V88" s="614"/>
      <c r="W88" s="644">
        <f t="shared" si="44"/>
        <v>0</v>
      </c>
      <c r="X88" s="643" t="str">
        <f t="shared" si="45"/>
        <v/>
      </c>
      <c r="Y88" s="615">
        <f t="shared" si="32"/>
        <v>0</v>
      </c>
      <c r="Z88" s="615">
        <f t="shared" si="33"/>
        <v>0</v>
      </c>
      <c r="AA88" s="190" t="str">
        <f t="shared" si="30"/>
        <v/>
      </c>
      <c r="AB88" s="684">
        <f t="shared" si="28"/>
        <v>0</v>
      </c>
      <c r="AC88" s="684">
        <f t="shared" si="38"/>
        <v>0</v>
      </c>
      <c r="AD88" s="616">
        <v>1</v>
      </c>
      <c r="AE88" s="617">
        <f t="shared" si="31"/>
        <v>0</v>
      </c>
      <c r="AF88" s="612">
        <f t="shared" si="46"/>
        <v>0</v>
      </c>
      <c r="AG88" s="613">
        <f>IF(ISBLANK(N88), 0, (IF(AND(V88&lt;&gt;"", ISNUMBER(T88)), INDEX(AZ12:CR12, MATCH(N88, AZ11:CR11, 0)) * M88, 0)) + IFERROR(INDEX(AZ17:CR17, MATCH(N88, AZ16:CR16, 0)) * M88, 0))</f>
        <v>0</v>
      </c>
      <c r="AI88" s="603" t="str">
        <f t="shared" si="49"/>
        <v>►</v>
      </c>
      <c r="AJ88" s="625">
        <v>11</v>
      </c>
      <c r="AK88" s="625">
        <v>11</v>
      </c>
      <c r="AL88" s="625">
        <v>11</v>
      </c>
      <c r="AM88" s="625">
        <v>11</v>
      </c>
      <c r="BA88" s="259" t="s">
        <v>5504</v>
      </c>
      <c r="CM88" s="658"/>
      <c r="CY88" s="216">
        <v>1</v>
      </c>
    </row>
    <row r="89" spans="1:103" s="641" customFormat="1" ht="24" customHeight="1">
      <c r="A89" s="603" t="str">
        <f t="shared" si="51"/>
        <v>►</v>
      </c>
      <c r="B89" s="604" t="str">
        <f t="shared" si="47"/>
        <v>►</v>
      </c>
      <c r="C89" s="604" t="str">
        <f t="shared" si="40"/>
        <v>►</v>
      </c>
      <c r="D89" s="604" t="str">
        <f t="shared" si="41"/>
        <v>►</v>
      </c>
      <c r="E89" s="604" t="str">
        <f t="shared" si="42"/>
        <v>►</v>
      </c>
      <c r="F89" s="604" t="str">
        <f t="shared" si="43"/>
        <v>►</v>
      </c>
      <c r="G89" s="604" t="str">
        <f t="shared" si="48"/>
        <v/>
      </c>
      <c r="H89" s="187" t="str">
        <f t="shared" si="50"/>
        <v>►</v>
      </c>
      <c r="I89" s="330" t="str">
        <f>I66</f>
        <v>A.Americano.Avec alcool.All day (ou fancy).Verre Old fashioned</v>
      </c>
      <c r="J89" s="330">
        <f>J66</f>
        <v>1</v>
      </c>
      <c r="K89" s="179" t="str">
        <f>K66</f>
        <v>Old Fashioned</v>
      </c>
      <c r="L89" s="207" t="str">
        <f>IF(ISBLANK(M89),"",MAX(L82:L88)+1)</f>
        <v/>
      </c>
      <c r="M89" s="133"/>
      <c r="N89" s="345"/>
      <c r="O89" s="345"/>
      <c r="P89" s="345"/>
      <c r="Q89" s="345"/>
      <c r="R89" s="239"/>
      <c r="S89" s="674" t="s">
        <v>28</v>
      </c>
      <c r="T89" s="638"/>
      <c r="U89" s="251"/>
      <c r="V89" s="614"/>
      <c r="W89" s="645">
        <f t="shared" si="44"/>
        <v>0</v>
      </c>
      <c r="X89" s="618" t="str">
        <f t="shared" si="45"/>
        <v/>
      </c>
      <c r="Y89" s="619">
        <f t="shared" si="32"/>
        <v>0</v>
      </c>
      <c r="Z89" s="619">
        <f t="shared" si="33"/>
        <v>0</v>
      </c>
      <c r="AA89" s="189" t="str">
        <f t="shared" si="30"/>
        <v/>
      </c>
      <c r="AB89" s="189">
        <f t="shared" si="28"/>
        <v>0</v>
      </c>
      <c r="AC89" s="189">
        <f t="shared" si="38"/>
        <v>0</v>
      </c>
      <c r="AD89" s="616"/>
      <c r="AE89" s="620">
        <f t="shared" si="31"/>
        <v>0</v>
      </c>
      <c r="AF89" s="612">
        <f t="shared" si="46"/>
        <v>0</v>
      </c>
      <c r="AG89" s="613">
        <f>IF(ISBLANK(N89), 0, (IF(AND(V89&lt;&gt;"", ISNUMBER(T89)), INDEX(AZ12:CR12, MATCH(N89, AZ11:CR11, 0)) * M89, 0)) + IFERROR(INDEX(AZ17:CR17, MATCH(N89, AZ16:CR16, 0)) * M89, 0))</f>
        <v>0</v>
      </c>
      <c r="AI89" s="603" t="str">
        <f t="shared" si="49"/>
        <v>►</v>
      </c>
      <c r="AJ89" s="4">
        <f ca="1">CELL("largeur",AJ89)</f>
        <v>11</v>
      </c>
      <c r="AK89" s="4">
        <f ca="1">CELL("largeur",AK89)</f>
        <v>11</v>
      </c>
      <c r="AL89" s="4">
        <f ca="1">CELL("largeur",AL89)</f>
        <v>11</v>
      </c>
      <c r="AM89" s="4">
        <f ca="1">CELL("largeur",AM89)</f>
        <v>11</v>
      </c>
      <c r="BA89"/>
      <c r="CM89" s="658"/>
      <c r="CY89" s="216">
        <v>1</v>
      </c>
    </row>
    <row r="90" spans="1:103" s="641" customFormat="1" ht="24" customHeight="1">
      <c r="A90" s="603" t="str">
        <f t="shared" si="51"/>
        <v>►</v>
      </c>
      <c r="B90" s="604" t="str">
        <f t="shared" si="47"/>
        <v>►</v>
      </c>
      <c r="C90" s="604" t="str">
        <f t="shared" si="40"/>
        <v>►</v>
      </c>
      <c r="D90" s="604" t="str">
        <f t="shared" si="41"/>
        <v>►</v>
      </c>
      <c r="E90" s="604" t="str">
        <f t="shared" si="42"/>
        <v>►</v>
      </c>
      <c r="F90" s="604" t="str">
        <f t="shared" si="43"/>
        <v>►</v>
      </c>
      <c r="G90" s="604" t="str">
        <f t="shared" si="48"/>
        <v/>
      </c>
      <c r="H90" s="187" t="str">
        <f t="shared" si="50"/>
        <v>►</v>
      </c>
      <c r="I90" s="330" t="str">
        <f>I66</f>
        <v>A.Americano.Avec alcool.All day (ou fancy).Verre Old fashioned</v>
      </c>
      <c r="J90" s="330">
        <f>J66</f>
        <v>1</v>
      </c>
      <c r="K90" s="179" t="str">
        <f>K66</f>
        <v>Old Fashioned</v>
      </c>
      <c r="L90" s="207" t="str">
        <f>IF(ISBLANK(M90),"",MAX(L82:L89)+1)</f>
        <v/>
      </c>
      <c r="M90" s="133"/>
      <c r="N90" s="345"/>
      <c r="O90" s="345"/>
      <c r="P90" s="345"/>
      <c r="Q90" s="345"/>
      <c r="R90" s="239"/>
      <c r="S90" s="674" t="s">
        <v>28</v>
      </c>
      <c r="T90" s="638"/>
      <c r="U90" s="251"/>
      <c r="V90" s="614"/>
      <c r="W90" s="644">
        <f t="shared" si="44"/>
        <v>0</v>
      </c>
      <c r="X90" s="643" t="str">
        <f t="shared" si="45"/>
        <v/>
      </c>
      <c r="Y90" s="615">
        <f t="shared" si="32"/>
        <v>0</v>
      </c>
      <c r="Z90" s="615">
        <f t="shared" si="33"/>
        <v>0</v>
      </c>
      <c r="AA90" s="190" t="str">
        <f t="shared" si="30"/>
        <v/>
      </c>
      <c r="AB90" s="684">
        <f t="shared" ref="AB90:AB153" si="52">IF(ISBLANK(V90), 0, IF(AND(W90=0, ISTEXT(N90)), M90*AF90 &amp; " " &amp; N90, 0))</f>
        <v>0</v>
      </c>
      <c r="AC90" s="684">
        <f t="shared" si="38"/>
        <v>0</v>
      </c>
      <c r="AD90" s="616"/>
      <c r="AE90" s="617">
        <f t="shared" si="31"/>
        <v>0</v>
      </c>
      <c r="AF90" s="612">
        <f t="shared" si="46"/>
        <v>0</v>
      </c>
      <c r="AG90" s="613">
        <f>IF(ISBLANK(N90), 0, (IF(AND(V90&lt;&gt;"", ISNUMBER(T90)), INDEX(AZ12:CR12, MATCH(N90, AZ11:CR11, 0)) * M90, 0)) + IFERROR(INDEX(AZ17:CR17, MATCH(N90, AZ16:CR16, 0)) * M90, 0))</f>
        <v>0</v>
      </c>
      <c r="AI90" s="603" t="str">
        <f t="shared" si="49"/>
        <v>►</v>
      </c>
      <c r="BA90"/>
      <c r="CM90" s="658"/>
      <c r="CY90" s="216">
        <v>1</v>
      </c>
    </row>
    <row r="91" spans="1:103" s="641" customFormat="1" ht="24" customHeight="1">
      <c r="A91" s="603" t="str">
        <f t="shared" si="51"/>
        <v>►</v>
      </c>
      <c r="B91" s="604" t="str">
        <f t="shared" si="47"/>
        <v>►</v>
      </c>
      <c r="C91" s="604" t="str">
        <f t="shared" si="40"/>
        <v>►</v>
      </c>
      <c r="D91" s="604" t="str">
        <f t="shared" si="41"/>
        <v>►</v>
      </c>
      <c r="E91" s="604" t="str">
        <f t="shared" si="42"/>
        <v>►</v>
      </c>
      <c r="F91" s="604" t="str">
        <f t="shared" si="43"/>
        <v>►</v>
      </c>
      <c r="G91" s="604" t="str">
        <f t="shared" si="48"/>
        <v/>
      </c>
      <c r="H91" s="187" t="str">
        <f t="shared" si="50"/>
        <v>►</v>
      </c>
      <c r="I91" s="330" t="str">
        <f>I66</f>
        <v>A.Americano.Avec alcool.All day (ou fancy).Verre Old fashioned</v>
      </c>
      <c r="J91" s="330">
        <f>J66</f>
        <v>1</v>
      </c>
      <c r="K91" s="179" t="str">
        <f>K66</f>
        <v>Old Fashioned</v>
      </c>
      <c r="L91" s="207" t="str">
        <f>IF(ISBLANK(M91),"",MAX(L82:L90)+1)</f>
        <v/>
      </c>
      <c r="M91" s="133"/>
      <c r="N91" s="345"/>
      <c r="O91" s="345"/>
      <c r="P91" s="345"/>
      <c r="Q91" s="345"/>
      <c r="R91" s="239"/>
      <c r="S91" s="674" t="s">
        <v>28</v>
      </c>
      <c r="T91" s="638"/>
      <c r="U91" s="251"/>
      <c r="V91" s="614"/>
      <c r="W91" s="645">
        <f t="shared" si="44"/>
        <v>0</v>
      </c>
      <c r="X91" s="618" t="str">
        <f t="shared" si="45"/>
        <v/>
      </c>
      <c r="Y91" s="619">
        <f t="shared" si="32"/>
        <v>0</v>
      </c>
      <c r="Z91" s="619">
        <f t="shared" si="33"/>
        <v>0</v>
      </c>
      <c r="AA91" s="189" t="str">
        <f t="shared" ref="AA91:AA154" si="53">IF(V91&gt;0,R91,"")</f>
        <v/>
      </c>
      <c r="AB91" s="189">
        <f t="shared" si="52"/>
        <v>0</v>
      </c>
      <c r="AC91" s="189">
        <f t="shared" si="38"/>
        <v>0</v>
      </c>
      <c r="AD91" s="616"/>
      <c r="AE91" s="620">
        <f t="shared" ref="AE91:AE154" si="54">IF(W91=0, IF(M91&gt;0, AF91*AD91, IF(ISBLANK(AD91), 0, 0)), W91*AD91)</f>
        <v>0</v>
      </c>
      <c r="AF91" s="612">
        <f t="shared" si="46"/>
        <v>0</v>
      </c>
      <c r="AG91" s="613">
        <f>IF(ISBLANK(N91), 0, (IF(AND(V91&lt;&gt;"", ISNUMBER(T91)), INDEX(AZ12:CR12, MATCH(N91, AZ11:CR11, 0)) * M91, 0)) + IFERROR(INDEX(AZ17:CR17, MATCH(N91, AZ16:CR16, 0)) * M91, 0))</f>
        <v>0</v>
      </c>
      <c r="AI91" s="603" t="str">
        <f t="shared" si="49"/>
        <v>►</v>
      </c>
      <c r="BA91"/>
      <c r="CM91" s="658"/>
      <c r="CY91" s="216">
        <v>1</v>
      </c>
    </row>
    <row r="92" spans="1:103" s="641" customFormat="1" ht="24" customHeight="1">
      <c r="A92" s="603" t="str">
        <f t="shared" si="51"/>
        <v>►</v>
      </c>
      <c r="B92" s="604" t="str">
        <f t="shared" si="47"/>
        <v>►</v>
      </c>
      <c r="C92" s="604" t="str">
        <f t="shared" si="40"/>
        <v>►</v>
      </c>
      <c r="D92" s="604" t="str">
        <f t="shared" si="41"/>
        <v>►</v>
      </c>
      <c r="E92" s="604" t="str">
        <f t="shared" si="42"/>
        <v>►</v>
      </c>
      <c r="F92" s="604" t="str">
        <f t="shared" si="43"/>
        <v>►</v>
      </c>
      <c r="G92" s="604" t="str">
        <f t="shared" si="48"/>
        <v/>
      </c>
      <c r="H92" s="187" t="str">
        <f t="shared" si="50"/>
        <v>►</v>
      </c>
      <c r="I92" s="330" t="str">
        <f>I66</f>
        <v>A.Americano.Avec alcool.All day (ou fancy).Verre Old fashioned</v>
      </c>
      <c r="J92" s="330">
        <f>J66</f>
        <v>1</v>
      </c>
      <c r="K92" s="179" t="str">
        <f>K66</f>
        <v>Old Fashioned</v>
      </c>
      <c r="L92" s="207" t="str">
        <f>IF(ISBLANK(M92),"",MAX(L82:L91)+1)</f>
        <v/>
      </c>
      <c r="M92" s="133"/>
      <c r="N92" s="345"/>
      <c r="O92" s="345"/>
      <c r="P92" s="345"/>
      <c r="Q92" s="345"/>
      <c r="R92" s="239"/>
      <c r="S92" s="674" t="s">
        <v>28</v>
      </c>
      <c r="T92" s="638"/>
      <c r="U92" s="251"/>
      <c r="V92" s="614"/>
      <c r="W92" s="644">
        <f t="shared" si="44"/>
        <v>0</v>
      </c>
      <c r="X92" s="643" t="str">
        <f t="shared" si="45"/>
        <v/>
      </c>
      <c r="Y92" s="615">
        <f t="shared" ref="Y92:Y155" si="55">IF(W92=0,0,IF(OR(N92="Kg",N92="g",N92="demi(s)",N92="quart(s)"),IF(ROUND(W92,3)&gt;=1,ROUND(W92,3)&amp;" Kg",ROUND(W92*1000,0)&amp;" g"),IF(N92="demi(s)",ROUND(W92*0.5,1)&amp;" demi(s)",IF(N92="quart(s)",ROUND(W92*0.25,1)&amp;" quart(s)",IF(ROUND(W92*100,1)&gt;=1,ROUND(W92*100,1)&amp;" cl",ROUND(W92*100,1)&amp;" cl")))))</f>
        <v>0</v>
      </c>
      <c r="Z92" s="615">
        <f t="shared" ref="Z92:Z155" si="56">IF(W92=0,0,IF(OR(N92="Kg",N92="g",N92="demi(s)",N92="quart(s)"),IF(ROUND(W92,3)&gt;=1,ROUND(W92,3)&amp;" Kg",ROUND(W92*1000,0)&amp;" g"),IF(N92="demi(s)",ROUND(W92*0.5,1)&amp;" demi(s)",IF(N92="quart(s)",ROUND(W92*0.25,1)&amp;" quart(s)",IF(ROUND(W92*100,1)&gt;=1,ROUND(W92*1000,1)&amp;" ml",ROUND(W92*1000,1)&amp;" ml")))))</f>
        <v>0</v>
      </c>
      <c r="AA92" s="190" t="str">
        <f t="shared" si="53"/>
        <v/>
      </c>
      <c r="AB92" s="684">
        <f t="shared" si="52"/>
        <v>0</v>
      </c>
      <c r="AC92" s="684">
        <f t="shared" si="38"/>
        <v>0</v>
      </c>
      <c r="AD92" s="616"/>
      <c r="AE92" s="617">
        <f t="shared" si="54"/>
        <v>0</v>
      </c>
      <c r="AF92" s="612">
        <f t="shared" si="46"/>
        <v>0</v>
      </c>
      <c r="AG92" s="613">
        <f>IF(ISBLANK(N92), 0, (IF(AND(V92&lt;&gt;"", ISNUMBER(T92)), INDEX(AZ12:CR12, MATCH(N92, AZ11:CR11, 0)) * M92, 0)) + IFERROR(INDEX(AZ17:CR17, MATCH(N92, AZ16:CR16, 0)) * M92, 0))</f>
        <v>0</v>
      </c>
      <c r="AI92" s="603" t="str">
        <f t="shared" si="49"/>
        <v>►</v>
      </c>
      <c r="BA92" s="257" t="s">
        <v>5505</v>
      </c>
      <c r="CM92" s="658"/>
      <c r="CY92" s="216">
        <v>1</v>
      </c>
    </row>
    <row r="93" spans="1:103" s="641" customFormat="1" ht="24" customHeight="1">
      <c r="A93" s="603" t="str">
        <f t="shared" si="51"/>
        <v>A</v>
      </c>
      <c r="B93" s="604" t="str">
        <f t="shared" si="47"/>
        <v>A.Americano.Avec alcool.All day (ou fancy).Verre Old fashioned</v>
      </c>
      <c r="C93" s="604" t="str">
        <f t="shared" si="40"/>
        <v>A</v>
      </c>
      <c r="D93" s="604" t="str">
        <f t="shared" si="41"/>
        <v>Americano</v>
      </c>
      <c r="E93" s="604" t="str">
        <f t="shared" si="42"/>
        <v>Avec alcool</v>
      </c>
      <c r="F93" s="604" t="str">
        <f t="shared" si="43"/>
        <v>All day (ou fancy)</v>
      </c>
      <c r="G93" s="604" t="str">
        <f t="shared" si="48"/>
        <v/>
      </c>
      <c r="H93" s="206" t="s">
        <v>43</v>
      </c>
      <c r="I93" s="330" t="str">
        <f>I66</f>
        <v>A.Americano.Avec alcool.All day (ou fancy).Verre Old fashioned</v>
      </c>
      <c r="J93" s="330">
        <f>J66</f>
        <v>1</v>
      </c>
      <c r="K93" s="179" t="str">
        <f>K66</f>
        <v>Old Fashioned</v>
      </c>
      <c r="L93" s="207" t="str">
        <f>IF(ISBLANK(M93),"",MAX(L82:L92)+1)</f>
        <v/>
      </c>
      <c r="M93" s="133"/>
      <c r="N93" s="133" t="s">
        <v>5846</v>
      </c>
      <c r="O93" s="345"/>
      <c r="P93" s="345"/>
      <c r="Q93" s="345"/>
      <c r="R93" s="239"/>
      <c r="S93" s="674" t="s">
        <v>28</v>
      </c>
      <c r="T93" s="638"/>
      <c r="U93" s="251"/>
      <c r="V93" s="614"/>
      <c r="W93" s="645">
        <f t="shared" si="44"/>
        <v>0</v>
      </c>
      <c r="X93" s="618" t="str">
        <f t="shared" si="45"/>
        <v/>
      </c>
      <c r="Y93" s="619">
        <f t="shared" si="55"/>
        <v>0</v>
      </c>
      <c r="Z93" s="619">
        <f t="shared" si="56"/>
        <v>0</v>
      </c>
      <c r="AA93" s="189" t="str">
        <f t="shared" si="53"/>
        <v/>
      </c>
      <c r="AB93" s="189">
        <f t="shared" si="52"/>
        <v>0</v>
      </c>
      <c r="AC93" s="189">
        <f t="shared" si="38"/>
        <v>0</v>
      </c>
      <c r="AD93" s="616"/>
      <c r="AE93" s="620">
        <f t="shared" si="54"/>
        <v>0</v>
      </c>
      <c r="AF93" s="612">
        <f t="shared" si="46"/>
        <v>0</v>
      </c>
      <c r="AG93" s="613">
        <f>IF(ISBLANK(N93), 0, (IF(AND(V93&lt;&gt;"", ISNUMBER(T93)), INDEX(AZ12:CR12, MATCH(N93, AZ11:CR11, 0)) * M93, 0)) + IFERROR(INDEX(AZ17:CR17, MATCH(N93, AZ16:CR16, 0)) * M93, 0))</f>
        <v>0</v>
      </c>
      <c r="AI93" s="603" t="str">
        <f t="shared" si="49"/>
        <v>A</v>
      </c>
      <c r="BA93" s="258"/>
      <c r="CM93" s="658"/>
      <c r="CY93" s="216">
        <v>1</v>
      </c>
    </row>
    <row r="94" spans="1:103" s="641" customFormat="1" ht="24" customHeight="1">
      <c r="A94" s="603" t="str">
        <f t="shared" si="51"/>
        <v>A</v>
      </c>
      <c r="B94" s="604" t="str">
        <f t="shared" si="47"/>
        <v>A.Americano.Avec alcool.All day (ou fancy).Verre Old fashioned</v>
      </c>
      <c r="C94" s="604" t="str">
        <f t="shared" si="40"/>
        <v>A</v>
      </c>
      <c r="D94" s="604" t="str">
        <f t="shared" si="41"/>
        <v>Americano</v>
      </c>
      <c r="E94" s="604" t="str">
        <f t="shared" si="42"/>
        <v>Avec alcool</v>
      </c>
      <c r="F94" s="604" t="str">
        <f t="shared" si="43"/>
        <v>All day (ou fancy)</v>
      </c>
      <c r="G94" s="604" t="str">
        <f t="shared" si="48"/>
        <v/>
      </c>
      <c r="H94" s="206" t="s">
        <v>43</v>
      </c>
      <c r="I94" s="330" t="str">
        <f>I66</f>
        <v>A.Americano.Avec alcool.All day (ou fancy).Verre Old fashioned</v>
      </c>
      <c r="J94" s="330">
        <f>J66</f>
        <v>1</v>
      </c>
      <c r="K94" s="179" t="str">
        <f>K66</f>
        <v>Old Fashioned</v>
      </c>
      <c r="L94" s="3721" t="s">
        <v>830</v>
      </c>
      <c r="M94" s="3727" t="s">
        <v>1104</v>
      </c>
      <c r="N94" s="3727"/>
      <c r="O94" s="3727"/>
      <c r="P94" s="3727"/>
      <c r="Q94" s="3727"/>
      <c r="R94" s="3728"/>
      <c r="S94" s="674" t="s">
        <v>28</v>
      </c>
      <c r="T94" s="638"/>
      <c r="U94" s="251"/>
      <c r="V94" s="614"/>
      <c r="W94" s="644">
        <f t="shared" si="44"/>
        <v>0</v>
      </c>
      <c r="X94" s="643" t="str">
        <f t="shared" si="45"/>
        <v/>
      </c>
      <c r="Y94" s="615">
        <f t="shared" si="55"/>
        <v>0</v>
      </c>
      <c r="Z94" s="615">
        <f t="shared" si="56"/>
        <v>0</v>
      </c>
      <c r="AA94" s="190" t="str">
        <f t="shared" si="53"/>
        <v/>
      </c>
      <c r="AB94" s="684">
        <f t="shared" si="52"/>
        <v>0</v>
      </c>
      <c r="AC94" s="684">
        <f t="shared" si="38"/>
        <v>0</v>
      </c>
      <c r="AD94" s="616"/>
      <c r="AE94" s="617">
        <f t="shared" si="54"/>
        <v>0</v>
      </c>
      <c r="AF94" s="612">
        <f t="shared" si="46"/>
        <v>0</v>
      </c>
      <c r="AG94" s="613">
        <f>IF(ISBLANK(N94), 0, (IF(AND(V94&lt;&gt;"", ISNUMBER(T94)), INDEX(AZ12:CR12, MATCH(N94, AZ11:CR11, 0)) * M94, 0)) + IFERROR(INDEX(AZ17:CR17, MATCH(N94, AZ16:CR16, 0)) * M94, 0))</f>
        <v>0</v>
      </c>
      <c r="AI94" s="603" t="str">
        <f t="shared" si="49"/>
        <v>A</v>
      </c>
      <c r="BA94" s="259" t="s">
        <v>5506</v>
      </c>
      <c r="CM94" s="658"/>
      <c r="CY94" s="216">
        <v>1</v>
      </c>
    </row>
    <row r="95" spans="1:103" s="641" customFormat="1" ht="24" customHeight="1">
      <c r="A95" s="603" t="str">
        <f t="shared" si="51"/>
        <v>A</v>
      </c>
      <c r="B95" s="604" t="str">
        <f t="shared" si="47"/>
        <v>A.Americano.Avec alcool.All day (ou fancy).Verre Old fashioned</v>
      </c>
      <c r="C95" s="604" t="str">
        <f t="shared" si="40"/>
        <v>A</v>
      </c>
      <c r="D95" s="604" t="str">
        <f t="shared" si="41"/>
        <v>Americano</v>
      </c>
      <c r="E95" s="604" t="str">
        <f t="shared" si="42"/>
        <v>Avec alcool</v>
      </c>
      <c r="F95" s="604" t="str">
        <f t="shared" si="43"/>
        <v>All day (ou fancy)</v>
      </c>
      <c r="G95" s="604" t="str">
        <f t="shared" si="48"/>
        <v/>
      </c>
      <c r="H95" s="206" t="s">
        <v>43</v>
      </c>
      <c r="I95" s="330" t="str">
        <f>I66</f>
        <v>A.Americano.Avec alcool.All day (ou fancy).Verre Old fashioned</v>
      </c>
      <c r="J95" s="330">
        <f>J66</f>
        <v>1</v>
      </c>
      <c r="K95" s="179" t="str">
        <f>K66</f>
        <v>Old Fashioned</v>
      </c>
      <c r="L95" s="3721"/>
      <c r="M95" s="3727"/>
      <c r="N95" s="3727"/>
      <c r="O95" s="3727"/>
      <c r="P95" s="3727"/>
      <c r="Q95" s="3727"/>
      <c r="R95" s="3728"/>
      <c r="S95" s="674" t="s">
        <v>28</v>
      </c>
      <c r="T95" s="638"/>
      <c r="U95" s="251"/>
      <c r="V95" s="614"/>
      <c r="W95" s="645">
        <f t="shared" si="44"/>
        <v>0</v>
      </c>
      <c r="X95" s="618" t="str">
        <f t="shared" si="45"/>
        <v/>
      </c>
      <c r="Y95" s="619">
        <f t="shared" si="55"/>
        <v>0</v>
      </c>
      <c r="Z95" s="619">
        <f t="shared" si="56"/>
        <v>0</v>
      </c>
      <c r="AA95" s="189" t="str">
        <f t="shared" si="53"/>
        <v/>
      </c>
      <c r="AB95" s="189">
        <f t="shared" si="52"/>
        <v>0</v>
      </c>
      <c r="AC95" s="189">
        <f t="shared" si="38"/>
        <v>0</v>
      </c>
      <c r="AD95" s="616"/>
      <c r="AE95" s="620">
        <f t="shared" si="54"/>
        <v>0</v>
      </c>
      <c r="AF95" s="612">
        <f t="shared" si="46"/>
        <v>0</v>
      </c>
      <c r="AG95" s="613">
        <f>IF(ISBLANK(N95), 0, (IF(AND(V95&lt;&gt;"", ISNUMBER(T95)), INDEX(AZ12:CR12, MATCH(N95, AZ11:CR11, 0)) * M95, 0)) + IFERROR(INDEX(AZ17:CR17, MATCH(N95, AZ16:CR16, 0)) * M95, 0))</f>
        <v>0</v>
      </c>
      <c r="AI95" s="603" t="str">
        <f t="shared" si="49"/>
        <v>A</v>
      </c>
      <c r="BA95" s="259" t="s">
        <v>5507</v>
      </c>
      <c r="CM95" s="658"/>
      <c r="CY95" s="216">
        <v>1</v>
      </c>
    </row>
    <row r="96" spans="1:103" s="641" customFormat="1" ht="24" customHeight="1">
      <c r="A96" s="603" t="str">
        <f t="shared" si="51"/>
        <v>A</v>
      </c>
      <c r="B96" s="604" t="str">
        <f t="shared" si="47"/>
        <v>A.Americano.Avec alcool.All day (ou fancy).Verre Old fashioned</v>
      </c>
      <c r="C96" s="604" t="str">
        <f t="shared" si="40"/>
        <v>A</v>
      </c>
      <c r="D96" s="604" t="str">
        <f t="shared" si="41"/>
        <v>Americano</v>
      </c>
      <c r="E96" s="604" t="str">
        <f t="shared" si="42"/>
        <v>Avec alcool</v>
      </c>
      <c r="F96" s="604" t="str">
        <f t="shared" si="43"/>
        <v>All day (ou fancy)</v>
      </c>
      <c r="G96" s="604" t="str">
        <f t="shared" si="48"/>
        <v/>
      </c>
      <c r="H96" s="206" t="s">
        <v>43</v>
      </c>
      <c r="I96" s="330" t="str">
        <f>I66</f>
        <v>A.Americano.Avec alcool.All day (ou fancy).Verre Old fashioned</v>
      </c>
      <c r="J96" s="330">
        <f>J66</f>
        <v>1</v>
      </c>
      <c r="K96" s="179" t="str">
        <f>K66</f>
        <v>Old Fashioned</v>
      </c>
      <c r="L96" s="3724" t="s">
        <v>1282</v>
      </c>
      <c r="M96" s="3729" t="s">
        <v>1105</v>
      </c>
      <c r="N96" s="3729"/>
      <c r="O96" s="3729"/>
      <c r="P96" s="3729"/>
      <c r="Q96" s="3729"/>
      <c r="R96" s="3730"/>
      <c r="S96" s="674" t="s">
        <v>28</v>
      </c>
      <c r="T96" s="638"/>
      <c r="U96" s="251"/>
      <c r="V96" s="614"/>
      <c r="W96" s="644">
        <f t="shared" si="44"/>
        <v>0</v>
      </c>
      <c r="X96" s="643" t="str">
        <f t="shared" si="45"/>
        <v/>
      </c>
      <c r="Y96" s="615">
        <f t="shared" si="55"/>
        <v>0</v>
      </c>
      <c r="Z96" s="615">
        <f t="shared" si="56"/>
        <v>0</v>
      </c>
      <c r="AA96" s="190" t="str">
        <f t="shared" si="53"/>
        <v/>
      </c>
      <c r="AB96" s="684">
        <f t="shared" si="52"/>
        <v>0</v>
      </c>
      <c r="AC96" s="684">
        <f t="shared" si="38"/>
        <v>0</v>
      </c>
      <c r="AD96" s="616"/>
      <c r="AE96" s="617">
        <f t="shared" si="54"/>
        <v>0</v>
      </c>
      <c r="AF96" s="612">
        <f t="shared" si="46"/>
        <v>0</v>
      </c>
      <c r="AG96" s="613">
        <f>IF(ISBLANK(N96), 0, (IF(AND(V96&lt;&gt;"", ISNUMBER(T96)), INDEX(AZ12:CR12, MATCH(N96, AZ11:CR11, 0)) * M96, 0)) + IFERROR(INDEX(AZ17:CR17, MATCH(N96, AZ16:CR16, 0)) * M96, 0))</f>
        <v>0</v>
      </c>
      <c r="AI96" s="603" t="str">
        <f t="shared" si="49"/>
        <v>A</v>
      </c>
      <c r="BA96"/>
      <c r="CM96" s="658"/>
      <c r="CY96" s="216">
        <v>1</v>
      </c>
    </row>
    <row r="97" spans="1:103" s="641" customFormat="1" ht="24" customHeight="1">
      <c r="A97" s="603" t="str">
        <f t="shared" si="51"/>
        <v>A</v>
      </c>
      <c r="B97" s="604" t="str">
        <f t="shared" si="47"/>
        <v>A.Americano.Avec alcool.All day (ou fancy).Verre Old fashioned</v>
      </c>
      <c r="C97" s="604" t="str">
        <f t="shared" si="40"/>
        <v>A</v>
      </c>
      <c r="D97" s="604" t="str">
        <f t="shared" si="41"/>
        <v>Americano</v>
      </c>
      <c r="E97" s="604" t="str">
        <f t="shared" si="42"/>
        <v>Avec alcool</v>
      </c>
      <c r="F97" s="604" t="str">
        <f t="shared" si="43"/>
        <v>All day (ou fancy)</v>
      </c>
      <c r="G97" s="604" t="str">
        <f t="shared" si="48"/>
        <v/>
      </c>
      <c r="H97" s="206" t="s">
        <v>43</v>
      </c>
      <c r="I97" s="330" t="str">
        <f>I66</f>
        <v>A.Americano.Avec alcool.All day (ou fancy).Verre Old fashioned</v>
      </c>
      <c r="J97" s="330">
        <f>J66</f>
        <v>1</v>
      </c>
      <c r="K97" s="179" t="str">
        <f>K66</f>
        <v>Old Fashioned</v>
      </c>
      <c r="L97" s="3724"/>
      <c r="M97" s="3729"/>
      <c r="N97" s="3729"/>
      <c r="O97" s="3729"/>
      <c r="P97" s="3729"/>
      <c r="Q97" s="3729"/>
      <c r="R97" s="3730"/>
      <c r="S97" s="674" t="s">
        <v>28</v>
      </c>
      <c r="T97" s="638"/>
      <c r="U97" s="251"/>
      <c r="V97" s="614"/>
      <c r="W97" s="645">
        <f t="shared" si="44"/>
        <v>0</v>
      </c>
      <c r="X97" s="618" t="str">
        <f t="shared" si="45"/>
        <v/>
      </c>
      <c r="Y97" s="619">
        <f t="shared" si="55"/>
        <v>0</v>
      </c>
      <c r="Z97" s="619">
        <f t="shared" si="56"/>
        <v>0</v>
      </c>
      <c r="AA97" s="189" t="str">
        <f t="shared" si="53"/>
        <v/>
      </c>
      <c r="AB97" s="189">
        <f t="shared" si="52"/>
        <v>0</v>
      </c>
      <c r="AC97" s="189">
        <f t="shared" si="38"/>
        <v>0</v>
      </c>
      <c r="AD97" s="616"/>
      <c r="AE97" s="620">
        <f t="shared" si="54"/>
        <v>0</v>
      </c>
      <c r="AF97" s="612">
        <f t="shared" si="46"/>
        <v>0</v>
      </c>
      <c r="AG97" s="613">
        <f>IF(ISBLANK(N97), 0, (IF(AND(V97&lt;&gt;"", ISNUMBER(T97)), INDEX(AZ12:CR12, MATCH(N97, AZ11:CR11, 0)) * M97, 0)) + IFERROR(INDEX(AZ17:CR17, MATCH(N97, AZ16:CR16, 0)) * M97, 0))</f>
        <v>0</v>
      </c>
      <c r="AI97" s="603" t="str">
        <f t="shared" si="49"/>
        <v>A</v>
      </c>
      <c r="BA97"/>
      <c r="CM97" s="658"/>
      <c r="CY97" s="216">
        <v>1</v>
      </c>
    </row>
    <row r="98" spans="1:103" s="641" customFormat="1" ht="24" customHeight="1">
      <c r="A98" s="603" t="str">
        <f t="shared" si="51"/>
        <v>A</v>
      </c>
      <c r="B98" s="604" t="str">
        <f t="shared" si="47"/>
        <v>A.Americano.Avec alcool.All day (ou fancy).Verre Old fashioned</v>
      </c>
      <c r="C98" s="604" t="str">
        <f t="shared" si="40"/>
        <v>A</v>
      </c>
      <c r="D98" s="604" t="str">
        <f t="shared" si="41"/>
        <v>Americano</v>
      </c>
      <c r="E98" s="604" t="str">
        <f t="shared" si="42"/>
        <v>Avec alcool</v>
      </c>
      <c r="F98" s="604" t="str">
        <f t="shared" si="43"/>
        <v>All day (ou fancy)</v>
      </c>
      <c r="G98" s="604" t="str">
        <f t="shared" si="48"/>
        <v/>
      </c>
      <c r="H98" s="206" t="s">
        <v>43</v>
      </c>
      <c r="I98" s="330" t="str">
        <f>I66</f>
        <v>A.Americano.Avec alcool.All day (ou fancy).Verre Old fashioned</v>
      </c>
      <c r="J98" s="330">
        <f>J66</f>
        <v>1</v>
      </c>
      <c r="K98" s="179" t="str">
        <f>K66</f>
        <v>Old Fashioned</v>
      </c>
      <c r="L98" s="3319"/>
      <c r="M98" s="3318" t="s">
        <v>1269</v>
      </c>
      <c r="N98" s="3296"/>
      <c r="O98" s="3296"/>
      <c r="P98" s="3296"/>
      <c r="Q98" s="3296"/>
      <c r="R98" s="3297"/>
      <c r="S98" s="674" t="s">
        <v>28</v>
      </c>
      <c r="T98" s="638"/>
      <c r="U98" s="251"/>
      <c r="V98" s="614"/>
      <c r="W98" s="644">
        <f t="shared" si="44"/>
        <v>0</v>
      </c>
      <c r="X98" s="643" t="str">
        <f t="shared" si="45"/>
        <v/>
      </c>
      <c r="Y98" s="615">
        <f t="shared" si="55"/>
        <v>0</v>
      </c>
      <c r="Z98" s="615">
        <f t="shared" si="56"/>
        <v>0</v>
      </c>
      <c r="AA98" s="190" t="str">
        <f t="shared" si="53"/>
        <v/>
      </c>
      <c r="AB98" s="684">
        <f t="shared" si="52"/>
        <v>0</v>
      </c>
      <c r="AC98" s="684">
        <f t="shared" si="38"/>
        <v>0</v>
      </c>
      <c r="AD98" s="616"/>
      <c r="AE98" s="617">
        <f t="shared" si="54"/>
        <v>0</v>
      </c>
      <c r="AF98" s="612">
        <f t="shared" si="46"/>
        <v>0</v>
      </c>
      <c r="AG98" s="613">
        <f>IF(ISBLANK(N98), 0, (IF(AND(V98&lt;&gt;"", ISNUMBER(T98)), INDEX(AZ12:CR12, MATCH(N98, AZ11:CR11, 0)) * M98, 0)) + IFERROR(INDEX(AZ17:CR17, MATCH(N98, AZ16:CR16, 0)) * M98, 0))</f>
        <v>0</v>
      </c>
      <c r="AI98" s="603" t="str">
        <f t="shared" si="49"/>
        <v>A</v>
      </c>
      <c r="BA98"/>
      <c r="CM98" s="658"/>
      <c r="CY98" s="216">
        <v>1</v>
      </c>
    </row>
    <row r="99" spans="1:103" s="641" customFormat="1" ht="24" customHeight="1">
      <c r="A99" s="603" t="str">
        <f t="shared" si="51"/>
        <v>A</v>
      </c>
      <c r="B99" s="604" t="str">
        <f t="shared" si="47"/>
        <v>A.Americano.Avec alcool.All day (ou fancy).Verre Old fashioned</v>
      </c>
      <c r="C99" s="604" t="str">
        <f t="shared" si="40"/>
        <v>A</v>
      </c>
      <c r="D99" s="604" t="str">
        <f t="shared" si="41"/>
        <v>Americano</v>
      </c>
      <c r="E99" s="604" t="str">
        <f t="shared" si="42"/>
        <v>Avec alcool</v>
      </c>
      <c r="F99" s="604" t="str">
        <f t="shared" si="43"/>
        <v>All day (ou fancy)</v>
      </c>
      <c r="G99" s="604" t="str">
        <f t="shared" si="48"/>
        <v/>
      </c>
      <c r="H99" s="206" t="s">
        <v>43</v>
      </c>
      <c r="I99" s="330" t="str">
        <f>I66</f>
        <v>A.Americano.Avec alcool.All day (ou fancy).Verre Old fashioned</v>
      </c>
      <c r="J99" s="330">
        <f>J66</f>
        <v>1</v>
      </c>
      <c r="K99" s="179" t="str">
        <f>K66</f>
        <v>Old Fashioned</v>
      </c>
      <c r="L99" s="199">
        <v>3</v>
      </c>
      <c r="M99" s="199">
        <v>13</v>
      </c>
      <c r="N99" s="199">
        <v>11</v>
      </c>
      <c r="O99" s="199">
        <v>11</v>
      </c>
      <c r="P99" s="199">
        <v>11</v>
      </c>
      <c r="Q99" s="199">
        <v>12</v>
      </c>
      <c r="R99" s="297">
        <v>40</v>
      </c>
      <c r="S99" s="674" t="s">
        <v>28</v>
      </c>
      <c r="T99" s="638"/>
      <c r="U99" s="251"/>
      <c r="V99" s="614"/>
      <c r="W99" s="645">
        <f t="shared" si="44"/>
        <v>0</v>
      </c>
      <c r="X99" s="618" t="str">
        <f t="shared" si="45"/>
        <v/>
      </c>
      <c r="Y99" s="619">
        <f t="shared" si="55"/>
        <v>0</v>
      </c>
      <c r="Z99" s="619">
        <f t="shared" si="56"/>
        <v>0</v>
      </c>
      <c r="AA99" s="189" t="str">
        <f t="shared" si="53"/>
        <v/>
      </c>
      <c r="AB99" s="189">
        <f t="shared" si="52"/>
        <v>0</v>
      </c>
      <c r="AC99" s="189">
        <f t="shared" si="38"/>
        <v>0</v>
      </c>
      <c r="AD99" s="616"/>
      <c r="AE99" s="620">
        <f t="shared" si="54"/>
        <v>0</v>
      </c>
      <c r="AF99" s="612">
        <f t="shared" si="46"/>
        <v>0</v>
      </c>
      <c r="AG99" s="613">
        <f>IF(ISBLANK(N99), 0, (IF(AND(V99&lt;&gt;"", ISNUMBER(T99)), INDEX(AZ12:CR12, MATCH(N99, AZ11:CR11, 0)) * M99, 0)) + IFERROR(INDEX(AZ17:CR17, MATCH(N99, AZ16:CR16, 0)) * M99, 0))</f>
        <v>0</v>
      </c>
      <c r="AI99" s="603" t="str">
        <f t="shared" si="49"/>
        <v>A</v>
      </c>
      <c r="BA99" t="s">
        <v>5508</v>
      </c>
      <c r="CM99" s="658"/>
      <c r="CY99" s="216">
        <v>1</v>
      </c>
    </row>
    <row r="100" spans="1:103" s="641" customFormat="1" ht="24" customHeight="1" thickBot="1">
      <c r="A100" s="603" t="str">
        <f t="shared" si="51"/>
        <v>A</v>
      </c>
      <c r="B100" s="604">
        <f t="shared" ca="1" si="47"/>
        <v>2</v>
      </c>
      <c r="C100" s="604">
        <f t="shared" ca="1" si="40"/>
        <v>0</v>
      </c>
      <c r="D100" s="604">
        <f t="shared" ca="1" si="41"/>
        <v>0</v>
      </c>
      <c r="E100" s="604">
        <f t="shared" ca="1" si="42"/>
        <v>0</v>
      </c>
      <c r="F100" s="604">
        <f t="shared" ca="1" si="43"/>
        <v>0</v>
      </c>
      <c r="G100" s="604" t="str">
        <f t="shared" ca="1" si="48"/>
        <v/>
      </c>
      <c r="H100" s="208" t="s">
        <v>43</v>
      </c>
      <c r="I100" s="292">
        <f t="shared" ref="I100:P100" ca="1" si="57">CELL("largeur",I100)</f>
        <v>2</v>
      </c>
      <c r="J100" s="292">
        <f t="shared" ca="1" si="57"/>
        <v>2</v>
      </c>
      <c r="K100" s="292">
        <f t="shared" ca="1" si="57"/>
        <v>2</v>
      </c>
      <c r="L100" s="292">
        <f t="shared" ca="1" si="57"/>
        <v>3</v>
      </c>
      <c r="M100" s="292">
        <f t="shared" ca="1" si="57"/>
        <v>13</v>
      </c>
      <c r="N100" s="292">
        <f t="shared" ca="1" si="57"/>
        <v>14</v>
      </c>
      <c r="O100" s="292">
        <f t="shared" ca="1" si="57"/>
        <v>11</v>
      </c>
      <c r="P100" s="292">
        <f t="shared" ca="1" si="57"/>
        <v>11</v>
      </c>
      <c r="Q100" s="292">
        <v>12</v>
      </c>
      <c r="R100" s="293">
        <f ca="1">CELL("largeur",R100)</f>
        <v>40</v>
      </c>
      <c r="S100" s="674" t="s">
        <v>28</v>
      </c>
      <c r="T100" s="638"/>
      <c r="U100" s="251"/>
      <c r="V100" s="614"/>
      <c r="W100" s="644">
        <f t="shared" si="44"/>
        <v>0</v>
      </c>
      <c r="X100" s="643" t="str">
        <f t="shared" si="45"/>
        <v/>
      </c>
      <c r="Y100" s="615">
        <f t="shared" si="55"/>
        <v>0</v>
      </c>
      <c r="Z100" s="615">
        <f t="shared" si="56"/>
        <v>0</v>
      </c>
      <c r="AA100" s="190" t="str">
        <f t="shared" si="53"/>
        <v/>
      </c>
      <c r="AB100" s="684">
        <f t="shared" si="52"/>
        <v>0</v>
      </c>
      <c r="AC100" s="684">
        <f t="shared" si="38"/>
        <v>0</v>
      </c>
      <c r="AD100" s="616"/>
      <c r="AE100" s="617">
        <f t="shared" ca="1" si="54"/>
        <v>0</v>
      </c>
      <c r="AF100" s="612">
        <f t="shared" si="46"/>
        <v>0</v>
      </c>
      <c r="AG100" s="613">
        <f ca="1">IF(ISBLANK(N100), 0, (IF(AND(V100&lt;&gt;"", ISNUMBER(T100)), INDEX(AZ12:CR12, MATCH(N100, AZ11:CR11, 0)) * M100, 0)) + IFERROR(INDEX(AZ17:CR17, MATCH(N100, AZ16:CR16, 0)) * M100, 0))</f>
        <v>0</v>
      </c>
      <c r="AI100" s="603" t="str">
        <f t="shared" si="49"/>
        <v>A</v>
      </c>
      <c r="CM100" s="658"/>
      <c r="CY100" s="216">
        <v>1</v>
      </c>
    </row>
    <row r="101" spans="1:103" s="641" customFormat="1" ht="24" customHeight="1" thickBot="1">
      <c r="A101" s="603" t="str">
        <f t="shared" si="51"/>
        <v>A</v>
      </c>
      <c r="B101" s="604">
        <f t="shared" si="47"/>
        <v>0</v>
      </c>
      <c r="C101" s="604">
        <f t="shared" si="40"/>
        <v>0</v>
      </c>
      <c r="D101" s="604">
        <f t="shared" si="41"/>
        <v>0</v>
      </c>
      <c r="E101" s="604">
        <f t="shared" si="42"/>
        <v>0</v>
      </c>
      <c r="F101" s="604">
        <f t="shared" si="43"/>
        <v>0</v>
      </c>
      <c r="G101" s="604" t="str">
        <f t="shared" si="48"/>
        <v/>
      </c>
      <c r="H101" s="626" t="s">
        <v>43</v>
      </c>
      <c r="I101" s="627"/>
      <c r="J101" s="627"/>
      <c r="K101" s="627"/>
      <c r="L101" s="704"/>
      <c r="M101" s="704"/>
      <c r="N101" s="704"/>
      <c r="O101" s="704"/>
      <c r="P101" s="704"/>
      <c r="Q101" s="704"/>
      <c r="R101" s="704"/>
      <c r="S101" s="674" t="s">
        <v>28</v>
      </c>
      <c r="T101" s="638"/>
      <c r="U101" s="251"/>
      <c r="V101" s="614"/>
      <c r="W101" s="645">
        <f t="shared" si="44"/>
        <v>0</v>
      </c>
      <c r="X101" s="618" t="str">
        <f t="shared" si="45"/>
        <v/>
      </c>
      <c r="Y101" s="619">
        <f t="shared" si="55"/>
        <v>0</v>
      </c>
      <c r="Z101" s="619">
        <f t="shared" si="56"/>
        <v>0</v>
      </c>
      <c r="AA101" s="189" t="str">
        <f t="shared" si="53"/>
        <v/>
      </c>
      <c r="AB101" s="189">
        <f t="shared" si="52"/>
        <v>0</v>
      </c>
      <c r="AC101" s="189">
        <f t="shared" si="38"/>
        <v>0</v>
      </c>
      <c r="AD101" s="616"/>
      <c r="AE101" s="620">
        <f t="shared" si="54"/>
        <v>0</v>
      </c>
      <c r="AF101" s="612">
        <f t="shared" si="46"/>
        <v>0</v>
      </c>
      <c r="AG101" s="613">
        <f>IF(ISBLANK(N101), 0, (IF(AND(V101&lt;&gt;"", ISNUMBER(T101)), INDEX(AZ12:CR12, MATCH(N101, AZ11:CR11, 0)) * M101, 0)) + IFERROR(INDEX(AZ17:CR17, MATCH(N101, AZ16:CR16, 0)) * M101, 0))</f>
        <v>0</v>
      </c>
      <c r="AI101" s="603" t="str">
        <f t="shared" si="49"/>
        <v>A</v>
      </c>
      <c r="BA101" s="257" t="s">
        <v>5509</v>
      </c>
      <c r="CM101" s="658"/>
      <c r="CY101" s="216">
        <v>1</v>
      </c>
    </row>
    <row r="102" spans="1:103" s="641" customFormat="1" ht="24" customHeight="1">
      <c r="A102" s="603" t="str">
        <f t="shared" si="51"/>
        <v>A</v>
      </c>
      <c r="B102" s="604" t="str">
        <f t="shared" si="47"/>
        <v>A.Americano.Avec alcool.All day (ou fancy).Verre Old fashioned</v>
      </c>
      <c r="C102" s="604" t="str">
        <f t="shared" si="40"/>
        <v>A</v>
      </c>
      <c r="D102" s="604" t="str">
        <f t="shared" si="41"/>
        <v>Americano</v>
      </c>
      <c r="E102" s="604" t="str">
        <f t="shared" si="42"/>
        <v>Avec alcool</v>
      </c>
      <c r="F102" s="604" t="str">
        <f t="shared" si="43"/>
        <v>All day (ou fancy)</v>
      </c>
      <c r="G102" s="604" t="str">
        <f t="shared" si="48"/>
        <v/>
      </c>
      <c r="H102" s="176" t="s">
        <v>43</v>
      </c>
      <c r="I102" s="2829" t="str">
        <f>I109</f>
        <v>A.Americano.Avec alcool.All day (ou fancy).Verre Old fashioned</v>
      </c>
      <c r="J102" s="2829">
        <f>J109</f>
        <v>1</v>
      </c>
      <c r="K102" s="2829" t="str">
        <f>K109</f>
        <v>Old Fashioned</v>
      </c>
      <c r="L102" s="2830"/>
      <c r="M102" s="3815" t="s">
        <v>1046</v>
      </c>
      <c r="N102" s="3815"/>
      <c r="O102" s="3827" t="s">
        <v>840</v>
      </c>
      <c r="P102" s="3827"/>
      <c r="Q102" s="3827"/>
      <c r="R102" s="3828"/>
      <c r="S102" s="674" t="s">
        <v>28</v>
      </c>
      <c r="T102" s="638"/>
      <c r="U102" s="251"/>
      <c r="V102" s="614"/>
      <c r="W102" s="644">
        <f t="shared" si="44"/>
        <v>0</v>
      </c>
      <c r="X102" s="643" t="str">
        <f t="shared" si="45"/>
        <v/>
      </c>
      <c r="Y102" s="615">
        <f t="shared" si="55"/>
        <v>0</v>
      </c>
      <c r="Z102" s="615">
        <f t="shared" si="56"/>
        <v>0</v>
      </c>
      <c r="AA102" s="190" t="str">
        <f t="shared" si="53"/>
        <v/>
      </c>
      <c r="AB102" s="684">
        <f t="shared" si="52"/>
        <v>0</v>
      </c>
      <c r="AC102" s="684">
        <f t="shared" si="38"/>
        <v>0</v>
      </c>
      <c r="AD102" s="616"/>
      <c r="AE102" s="617">
        <f t="shared" si="54"/>
        <v>0</v>
      </c>
      <c r="AF102" s="612">
        <f t="shared" si="46"/>
        <v>0</v>
      </c>
      <c r="AG102" s="613">
        <f>IF(ISBLANK(N102), 0, (IF(AND(V102&lt;&gt;"", ISNUMBER(T102)), INDEX(AZ12:CR12, MATCH(N102, AZ11:CR11, 0)) * M102, 0)) + IFERROR(INDEX(AZ17:CR17, MATCH(N102, AZ16:CR16, 0)) * M102, 0))</f>
        <v>0</v>
      </c>
      <c r="AI102" s="603" t="str">
        <f t="shared" si="49"/>
        <v>A</v>
      </c>
      <c r="BA102" s="258"/>
      <c r="CM102" s="658"/>
      <c r="CY102" s="216">
        <v>1</v>
      </c>
    </row>
    <row r="103" spans="1:103" s="641" customFormat="1" ht="24" customHeight="1">
      <c r="A103" s="603" t="str">
        <f t="shared" si="51"/>
        <v>A</v>
      </c>
      <c r="B103" s="604" t="str">
        <f t="shared" si="47"/>
        <v>A.Americano.Avec alcool.All day (ou fancy).Verre Old fashioned</v>
      </c>
      <c r="C103" s="604" t="str">
        <f t="shared" si="40"/>
        <v>A</v>
      </c>
      <c r="D103" s="604" t="str">
        <f t="shared" si="41"/>
        <v>Americano</v>
      </c>
      <c r="E103" s="604" t="str">
        <f t="shared" si="42"/>
        <v>Avec alcool</v>
      </c>
      <c r="F103" s="604" t="str">
        <f t="shared" si="43"/>
        <v>All day (ou fancy)</v>
      </c>
      <c r="G103" s="604" t="str">
        <f t="shared" si="48"/>
        <v/>
      </c>
      <c r="H103" s="178" t="s">
        <v>43</v>
      </c>
      <c r="I103" s="2838" t="str">
        <f>I109</f>
        <v>A.Americano.Avec alcool.All day (ou fancy).Verre Old fashioned</v>
      </c>
      <c r="J103" s="2838">
        <f>J109</f>
        <v>1</v>
      </c>
      <c r="K103" s="2838" t="str">
        <f>K109</f>
        <v>Old Fashioned</v>
      </c>
      <c r="L103" s="2839"/>
      <c r="M103" s="3691" t="s">
        <v>1044</v>
      </c>
      <c r="N103" s="3691"/>
      <c r="O103" s="3829"/>
      <c r="P103" s="3829"/>
      <c r="Q103" s="3829"/>
      <c r="R103" s="3830"/>
      <c r="S103" s="674" t="s">
        <v>28</v>
      </c>
      <c r="T103" s="638"/>
      <c r="U103" s="251"/>
      <c r="V103" s="614"/>
      <c r="W103" s="645">
        <f t="shared" si="44"/>
        <v>0</v>
      </c>
      <c r="X103" s="618" t="str">
        <f t="shared" si="45"/>
        <v/>
      </c>
      <c r="Y103" s="619">
        <f t="shared" si="55"/>
        <v>0</v>
      </c>
      <c r="Z103" s="619">
        <f t="shared" si="56"/>
        <v>0</v>
      </c>
      <c r="AA103" s="189" t="str">
        <f t="shared" si="53"/>
        <v/>
      </c>
      <c r="AB103" s="189">
        <f t="shared" si="52"/>
        <v>0</v>
      </c>
      <c r="AC103" s="189">
        <f t="shared" si="38"/>
        <v>0</v>
      </c>
      <c r="AD103" s="616"/>
      <c r="AE103" s="620">
        <f t="shared" si="54"/>
        <v>0</v>
      </c>
      <c r="AF103" s="612">
        <f t="shared" si="46"/>
        <v>0</v>
      </c>
      <c r="AG103" s="613">
        <f>IF(ISBLANK(N103), 0, (IF(AND(V103&lt;&gt;"", ISNUMBER(T103)), INDEX(AZ12:CR12, MATCH(N103, AZ11:CR11, 0)) * M103, 0)) + IFERROR(INDEX(AZ17:CR17, MATCH(N103, AZ16:CR16, 0)) * M103, 0))</f>
        <v>0</v>
      </c>
      <c r="AI103" s="603" t="str">
        <f t="shared" si="49"/>
        <v>A</v>
      </c>
      <c r="BA103" s="259" t="s">
        <v>5510</v>
      </c>
      <c r="CM103" s="658"/>
      <c r="CY103" s="216">
        <v>1</v>
      </c>
    </row>
    <row r="104" spans="1:103" s="641" customFormat="1" ht="24" customHeight="1">
      <c r="A104" s="603" t="str">
        <f t="shared" si="51"/>
        <v>A</v>
      </c>
      <c r="B104" s="604" t="str">
        <f t="shared" si="47"/>
        <v>A.Americano.Avec alcool.All day (ou fancy).Verre Old fashioned</v>
      </c>
      <c r="C104" s="604" t="str">
        <f t="shared" si="40"/>
        <v>A</v>
      </c>
      <c r="D104" s="604" t="str">
        <f t="shared" si="41"/>
        <v>Americano</v>
      </c>
      <c r="E104" s="604" t="str">
        <f t="shared" si="42"/>
        <v>Avec alcool</v>
      </c>
      <c r="F104" s="604" t="str">
        <f t="shared" si="43"/>
        <v>All day (ou fancy)</v>
      </c>
      <c r="G104" s="604" t="str">
        <f t="shared" si="48"/>
        <v/>
      </c>
      <c r="H104" s="178" t="s">
        <v>43</v>
      </c>
      <c r="I104" s="2838" t="str">
        <f>I109</f>
        <v>A.Americano.Avec alcool.All day (ou fancy).Verre Old fashioned</v>
      </c>
      <c r="J104" s="2838">
        <f>J109</f>
        <v>1</v>
      </c>
      <c r="K104" s="2838" t="str">
        <f>K109</f>
        <v>Old Fashioned</v>
      </c>
      <c r="L104" s="2839"/>
      <c r="M104" s="3813" t="s">
        <v>1409</v>
      </c>
      <c r="N104" s="3813"/>
      <c r="O104" s="321" t="s">
        <v>827</v>
      </c>
      <c r="P104" s="322" t="s">
        <v>828</v>
      </c>
      <c r="Q104" s="322"/>
      <c r="R104" s="323"/>
      <c r="S104" s="674" t="s">
        <v>28</v>
      </c>
      <c r="T104" s="638"/>
      <c r="U104" s="251"/>
      <c r="V104" s="614"/>
      <c r="W104" s="644">
        <f t="shared" si="44"/>
        <v>0</v>
      </c>
      <c r="X104" s="643" t="str">
        <f t="shared" si="45"/>
        <v/>
      </c>
      <c r="Y104" s="615">
        <f t="shared" si="55"/>
        <v>0</v>
      </c>
      <c r="Z104" s="615">
        <f t="shared" si="56"/>
        <v>0</v>
      </c>
      <c r="AA104" s="190" t="str">
        <f t="shared" si="53"/>
        <v/>
      </c>
      <c r="AB104" s="684">
        <f t="shared" si="52"/>
        <v>0</v>
      </c>
      <c r="AC104" s="684">
        <f t="shared" si="38"/>
        <v>0</v>
      </c>
      <c r="AD104" s="616"/>
      <c r="AE104" s="617">
        <f t="shared" si="54"/>
        <v>0</v>
      </c>
      <c r="AF104" s="612">
        <f t="shared" si="46"/>
        <v>0</v>
      </c>
      <c r="AG104" s="613">
        <f>IF(ISBLANK(N104), 0, (IF(AND(V104&lt;&gt;"", ISNUMBER(T104)), INDEX(AZ12:CR12, MATCH(N104, AZ11:CR11, 0)) * M104, 0)) + IFERROR(INDEX(AZ17:CR17, MATCH(N104, AZ16:CR16, 0)) * M104, 0))</f>
        <v>0</v>
      </c>
      <c r="AI104" s="603" t="str">
        <f t="shared" si="49"/>
        <v>A</v>
      </c>
      <c r="BA104" s="259" t="s">
        <v>5511</v>
      </c>
      <c r="CM104" s="658"/>
      <c r="CY104" s="216">
        <v>1</v>
      </c>
    </row>
    <row r="105" spans="1:103" s="641" customFormat="1" ht="24" customHeight="1">
      <c r="A105" s="603" t="str">
        <f t="shared" si="51"/>
        <v>A</v>
      </c>
      <c r="B105" s="604" t="str">
        <f t="shared" si="47"/>
        <v>A.Americano.Avec alcool.All day (ou fancy).Verre Old fashioned</v>
      </c>
      <c r="C105" s="604" t="str">
        <f t="shared" si="40"/>
        <v>A</v>
      </c>
      <c r="D105" s="604" t="str">
        <f t="shared" si="41"/>
        <v>Americano</v>
      </c>
      <c r="E105" s="604" t="str">
        <f t="shared" si="42"/>
        <v>Avec alcool</v>
      </c>
      <c r="F105" s="604" t="str">
        <f t="shared" si="43"/>
        <v>All day (ou fancy)</v>
      </c>
      <c r="G105" s="604" t="str">
        <f t="shared" si="48"/>
        <v/>
      </c>
      <c r="H105" s="178" t="s">
        <v>43</v>
      </c>
      <c r="I105" s="330" t="str">
        <f>I109</f>
        <v>A.Americano.Avec alcool.All day (ou fancy).Verre Old fashioned</v>
      </c>
      <c r="J105" s="505">
        <f>J109</f>
        <v>1</v>
      </c>
      <c r="K105" s="316"/>
      <c r="L105" s="506" t="s">
        <v>1884</v>
      </c>
      <c r="M105" s="218" t="s">
        <v>1812</v>
      </c>
      <c r="N105" s="317"/>
      <c r="O105" s="3639" t="str">
        <f>"❽ Volume du "&amp;N106</f>
        <v>❽ Volume du Old Fashioned</v>
      </c>
      <c r="P105" s="327"/>
      <c r="Q105" s="3731" t="s">
        <v>6179</v>
      </c>
      <c r="R105" s="3732"/>
      <c r="S105" s="674" t="s">
        <v>28</v>
      </c>
      <c r="T105" s="638"/>
      <c r="U105" s="251"/>
      <c r="V105" s="614"/>
      <c r="W105" s="645">
        <f t="shared" si="44"/>
        <v>0</v>
      </c>
      <c r="X105" s="618" t="str">
        <f t="shared" si="45"/>
        <v/>
      </c>
      <c r="Y105" s="619">
        <f t="shared" si="55"/>
        <v>0</v>
      </c>
      <c r="Z105" s="619">
        <f t="shared" si="56"/>
        <v>0</v>
      </c>
      <c r="AA105" s="189" t="str">
        <f t="shared" si="53"/>
        <v/>
      </c>
      <c r="AB105" s="189">
        <f t="shared" si="52"/>
        <v>0</v>
      </c>
      <c r="AC105" s="189">
        <f t="shared" si="38"/>
        <v>0</v>
      </c>
      <c r="AD105" s="616"/>
      <c r="AE105" s="620">
        <f t="shared" si="54"/>
        <v>0</v>
      </c>
      <c r="AF105" s="612">
        <f t="shared" si="46"/>
        <v>0</v>
      </c>
      <c r="AG105" s="613">
        <f>IF(ISBLANK(N105), 0, (IF(AND(V105&lt;&gt;"", ISNUMBER(T105)), INDEX(AZ12:CR12, MATCH(N105, AZ11:CR11, 0)) * M105, 0)) + IFERROR(INDEX(AZ17:CR17, MATCH(N105, AZ16:CR16, 0)) * M105, 0))</f>
        <v>0</v>
      </c>
      <c r="AI105" s="603" t="str">
        <f t="shared" si="49"/>
        <v>A</v>
      </c>
      <c r="BA105"/>
      <c r="CM105" s="658"/>
      <c r="CY105" s="216">
        <v>1</v>
      </c>
    </row>
    <row r="106" spans="1:103" s="641" customFormat="1" ht="24" customHeight="1">
      <c r="A106" s="603" t="str">
        <f t="shared" si="51"/>
        <v>A</v>
      </c>
      <c r="B106" s="604" t="str">
        <f t="shared" si="47"/>
        <v>A.Americano.Avec alcool.All day (ou fancy).Verre Old fashioned</v>
      </c>
      <c r="C106" s="604" t="str">
        <f t="shared" si="40"/>
        <v>A</v>
      </c>
      <c r="D106" s="604" t="str">
        <f t="shared" si="41"/>
        <v>Americano</v>
      </c>
      <c r="E106" s="604" t="str">
        <f t="shared" si="42"/>
        <v>Avec alcool</v>
      </c>
      <c r="F106" s="604" t="str">
        <f t="shared" si="43"/>
        <v>All day (ou fancy)</v>
      </c>
      <c r="G106" s="604" t="str">
        <f t="shared" si="48"/>
        <v/>
      </c>
      <c r="H106" s="178" t="s">
        <v>43</v>
      </c>
      <c r="I106" s="330" t="str">
        <f>I109</f>
        <v>A.Americano.Avec alcool.All day (ou fancy).Verre Old fashioned</v>
      </c>
      <c r="J106" s="505">
        <f>J109</f>
        <v>1</v>
      </c>
      <c r="K106" s="316"/>
      <c r="L106" s="507" t="s">
        <v>1885</v>
      </c>
      <c r="M106" s="286">
        <v>1</v>
      </c>
      <c r="N106" s="499" t="s">
        <v>739</v>
      </c>
      <c r="O106" s="287">
        <v>150</v>
      </c>
      <c r="P106" s="2834" t="s">
        <v>79</v>
      </c>
      <c r="Q106" s="3731"/>
      <c r="R106" s="3732"/>
      <c r="S106" s="674" t="s">
        <v>28</v>
      </c>
      <c r="T106" s="638"/>
      <c r="U106" s="251"/>
      <c r="V106" s="614"/>
      <c r="W106" s="644">
        <f t="shared" si="44"/>
        <v>0</v>
      </c>
      <c r="X106" s="643" t="str">
        <f t="shared" si="45"/>
        <v/>
      </c>
      <c r="Y106" s="615">
        <f t="shared" si="55"/>
        <v>0</v>
      </c>
      <c r="Z106" s="615">
        <f t="shared" si="56"/>
        <v>0</v>
      </c>
      <c r="AA106" s="190" t="str">
        <f t="shared" si="53"/>
        <v/>
      </c>
      <c r="AB106" s="684">
        <f t="shared" si="52"/>
        <v>0</v>
      </c>
      <c r="AC106" s="684">
        <f t="shared" si="38"/>
        <v>0</v>
      </c>
      <c r="AD106" s="616"/>
      <c r="AE106" s="617">
        <f t="shared" si="54"/>
        <v>0</v>
      </c>
      <c r="AF106" s="612">
        <f t="shared" si="46"/>
        <v>0</v>
      </c>
      <c r="AG106" s="613">
        <f>IF(ISBLANK(N106), 0, (IF(AND(V106&lt;&gt;"", ISNUMBER(T106)), INDEX(AZ12:CR12, MATCH(N106, AZ11:CR11, 0)) * M106, 0)) + IFERROR(INDEX(AZ17:CR17, MATCH(N106, AZ16:CR16, 0)) * M106, 0))</f>
        <v>0</v>
      </c>
      <c r="AI106" s="603" t="str">
        <f t="shared" si="49"/>
        <v>A</v>
      </c>
      <c r="BA106"/>
      <c r="CM106" s="658"/>
      <c r="CY106" s="216">
        <v>1</v>
      </c>
    </row>
    <row r="107" spans="1:103" s="641" customFormat="1" ht="24" customHeight="1">
      <c r="A107" s="603" t="str">
        <f t="shared" si="51"/>
        <v>A</v>
      </c>
      <c r="B107" s="604" t="str">
        <f t="shared" si="47"/>
        <v>A.Americano.Avec alcool.All day (ou fancy).Verre Old fashioned</v>
      </c>
      <c r="C107" s="604" t="str">
        <f t="shared" si="40"/>
        <v>A</v>
      </c>
      <c r="D107" s="604" t="str">
        <f t="shared" si="41"/>
        <v>Americano</v>
      </c>
      <c r="E107" s="604" t="str">
        <f t="shared" si="42"/>
        <v>Avec alcool</v>
      </c>
      <c r="F107" s="604" t="str">
        <f t="shared" si="43"/>
        <v>All day (ou fancy)</v>
      </c>
      <c r="G107" s="604" t="str">
        <f t="shared" si="48"/>
        <v/>
      </c>
      <c r="H107" s="178" t="s">
        <v>43</v>
      </c>
      <c r="I107" s="330" t="str">
        <f>I109</f>
        <v>A.Americano.Avec alcool.All day (ou fancy).Verre Old fashioned</v>
      </c>
      <c r="J107" s="505">
        <f>J109</f>
        <v>1</v>
      </c>
      <c r="K107" s="316"/>
      <c r="L107" s="506" t="s">
        <v>392</v>
      </c>
      <c r="M107" s="327"/>
      <c r="N107" s="327"/>
      <c r="O107" s="327"/>
      <c r="P107" s="327"/>
      <c r="Q107" s="3733" t="str">
        <f>I109&amp;"  intensité"&amp;" "&amp;N108&amp;" "&amp;"coût"&amp;P108&amp;" "&amp;" "&amp;M104</f>
        <v>A.Americano.Avec alcool.All day (ou fancy).Verre Old fashioned  intensité ** coût**  Couleur : rouge doux</v>
      </c>
      <c r="R107" s="3734"/>
      <c r="S107" s="674" t="s">
        <v>28</v>
      </c>
      <c r="T107" s="638"/>
      <c r="U107" s="251"/>
      <c r="V107" s="614"/>
      <c r="W107" s="645">
        <f t="shared" si="44"/>
        <v>0</v>
      </c>
      <c r="X107" s="618" t="str">
        <f t="shared" si="45"/>
        <v/>
      </c>
      <c r="Y107" s="619">
        <f t="shared" si="55"/>
        <v>0</v>
      </c>
      <c r="Z107" s="619">
        <f t="shared" si="56"/>
        <v>0</v>
      </c>
      <c r="AA107" s="189" t="str">
        <f t="shared" si="53"/>
        <v/>
      </c>
      <c r="AB107" s="189">
        <f t="shared" si="52"/>
        <v>0</v>
      </c>
      <c r="AC107" s="189">
        <f t="shared" si="38"/>
        <v>0</v>
      </c>
      <c r="AD107" s="616"/>
      <c r="AE107" s="620">
        <f t="shared" si="54"/>
        <v>0</v>
      </c>
      <c r="AF107" s="612">
        <f t="shared" si="46"/>
        <v>0</v>
      </c>
      <c r="AG107" s="613">
        <f>IF(ISBLANK(N107), 0, (IF(AND(V107&lt;&gt;"", ISNUMBER(T107)), INDEX(AZ12:CR12, MATCH(N107, AZ11:CR11, 0)) * M107, 0)) + IFERROR(INDEX(AZ17:CR17, MATCH(N107, AZ16:CR16, 0)) * M107, 0))</f>
        <v>0</v>
      </c>
      <c r="AI107" s="603" t="str">
        <f t="shared" si="49"/>
        <v>A</v>
      </c>
      <c r="BA107"/>
      <c r="CM107" s="658"/>
      <c r="CY107" s="216">
        <v>1</v>
      </c>
    </row>
    <row r="108" spans="1:103" s="641" customFormat="1" ht="24" customHeight="1">
      <c r="A108" s="603" t="str">
        <f t="shared" si="51"/>
        <v>►</v>
      </c>
      <c r="B108" s="604" t="str">
        <f t="shared" si="47"/>
        <v>►</v>
      </c>
      <c r="C108" s="604" t="str">
        <f t="shared" si="40"/>
        <v>►</v>
      </c>
      <c r="D108" s="604" t="str">
        <f t="shared" si="41"/>
        <v>►</v>
      </c>
      <c r="E108" s="604" t="str">
        <f t="shared" si="42"/>
        <v>►</v>
      </c>
      <c r="F108" s="604" t="str">
        <f t="shared" si="43"/>
        <v>►</v>
      </c>
      <c r="G108" s="604" t="str">
        <f t="shared" si="48"/>
        <v/>
      </c>
      <c r="H108" s="178" t="s">
        <v>37</v>
      </c>
      <c r="I108" s="330" t="str">
        <f>I109</f>
        <v>A.Americano.Avec alcool.All day (ou fancy).Verre Old fashioned</v>
      </c>
      <c r="J108" s="330">
        <f>J109</f>
        <v>1</v>
      </c>
      <c r="K108" s="316"/>
      <c r="L108" s="507">
        <v>24</v>
      </c>
      <c r="M108" s="3640" t="s">
        <v>1882</v>
      </c>
      <c r="N108" s="3641" t="s">
        <v>305</v>
      </c>
      <c r="O108" s="3640" t="s">
        <v>1883</v>
      </c>
      <c r="P108" s="3641" t="s">
        <v>305</v>
      </c>
      <c r="Q108" s="3733"/>
      <c r="R108" s="3734"/>
      <c r="S108" s="674" t="s">
        <v>28</v>
      </c>
      <c r="T108" s="638"/>
      <c r="U108" s="251"/>
      <c r="V108" s="614"/>
      <c r="W108" s="644">
        <f t="shared" si="44"/>
        <v>0</v>
      </c>
      <c r="X108" s="643" t="str">
        <f t="shared" si="45"/>
        <v/>
      </c>
      <c r="Y108" s="615">
        <f t="shared" si="55"/>
        <v>0</v>
      </c>
      <c r="Z108" s="615">
        <f t="shared" si="56"/>
        <v>0</v>
      </c>
      <c r="AA108" s="190" t="str">
        <f t="shared" si="53"/>
        <v/>
      </c>
      <c r="AB108" s="684">
        <f t="shared" si="52"/>
        <v>0</v>
      </c>
      <c r="AC108" s="684">
        <f t="shared" si="38"/>
        <v>0</v>
      </c>
      <c r="AD108" s="616"/>
      <c r="AE108" s="617">
        <f t="shared" si="54"/>
        <v>0</v>
      </c>
      <c r="AF108" s="612">
        <f t="shared" si="46"/>
        <v>0</v>
      </c>
      <c r="AG108" s="613">
        <f>IF(ISBLANK(N108), 0, (IF(AND(V108&lt;&gt;"", ISNUMBER(T108)), INDEX(AZ12:CR12, MATCH(N108, AZ11:CR11, 0)) * M108, 0)) + IFERROR(INDEX(AZ17:CR17, MATCH(N108, AZ16:CR16, 0)) * M108, 0))</f>
        <v>0</v>
      </c>
      <c r="AI108" s="603" t="str">
        <f t="shared" si="49"/>
        <v>►</v>
      </c>
      <c r="BA108" s="257" t="s">
        <v>5512</v>
      </c>
      <c r="CM108" s="658"/>
      <c r="CY108" s="216">
        <v>1</v>
      </c>
    </row>
    <row r="109" spans="1:103" s="641" customFormat="1" ht="24" customHeight="1">
      <c r="A109" s="603" t="str">
        <f t="shared" si="51"/>
        <v>►</v>
      </c>
      <c r="B109" s="604" t="str">
        <f t="shared" si="47"/>
        <v>►</v>
      </c>
      <c r="C109" s="604" t="str">
        <f t="shared" si="40"/>
        <v>►</v>
      </c>
      <c r="D109" s="604" t="str">
        <f t="shared" si="41"/>
        <v>►</v>
      </c>
      <c r="E109" s="604" t="str">
        <f t="shared" si="42"/>
        <v>►</v>
      </c>
      <c r="F109" s="604" t="str">
        <f t="shared" si="43"/>
        <v>►</v>
      </c>
      <c r="G109" s="604" t="str">
        <f t="shared" si="48"/>
        <v/>
      </c>
      <c r="H109" s="178" t="s">
        <v>37</v>
      </c>
      <c r="I109" s="3642" t="str">
        <f>UPPER(LEFT(O102,1))&amp;"."&amp;UPPER(LEFT(O102,1))&amp;LOWER(MID(O102,2,999))&amp;"."&amp;UPPER(LEFT(M102,1))&amp;LOWER(MID(M102,2,999))&amp;"."&amp;UPPER(LEFT(M103,1))&amp;LOWER(MID(M103,2,999))&amp;"."&amp;"Verre "&amp;UPPER(LEFT(N106,1))&amp;LOWER(MID(N106,2,999))</f>
        <v>A.Americano.Avec alcool.All day (ou fancy).Verre Old fashioned</v>
      </c>
      <c r="J109" s="3643">
        <f>M106</f>
        <v>1</v>
      </c>
      <c r="K109" s="3644" t="str">
        <f>N106</f>
        <v>Old Fashioned</v>
      </c>
      <c r="L109" s="182" t="s">
        <v>41</v>
      </c>
      <c r="M109" s="182" t="s">
        <v>42</v>
      </c>
      <c r="N109" s="182" t="s">
        <v>103</v>
      </c>
      <c r="O109" s="182" t="s">
        <v>104</v>
      </c>
      <c r="P109" s="182" t="s">
        <v>105</v>
      </c>
      <c r="Q109" s="182" t="s">
        <v>106</v>
      </c>
      <c r="R109" s="183" t="s">
        <v>107</v>
      </c>
      <c r="S109" s="674" t="s">
        <v>28</v>
      </c>
      <c r="T109" s="638"/>
      <c r="U109" s="251"/>
      <c r="V109" s="614"/>
      <c r="W109" s="645">
        <f t="shared" si="44"/>
        <v>0</v>
      </c>
      <c r="X109" s="618" t="str">
        <f t="shared" si="45"/>
        <v/>
      </c>
      <c r="Y109" s="619">
        <f t="shared" si="55"/>
        <v>0</v>
      </c>
      <c r="Z109" s="619">
        <f t="shared" si="56"/>
        <v>0</v>
      </c>
      <c r="AA109" s="189" t="str">
        <f t="shared" si="53"/>
        <v/>
      </c>
      <c r="AB109" s="189">
        <f t="shared" si="52"/>
        <v>0</v>
      </c>
      <c r="AC109" s="189">
        <f t="shared" si="38"/>
        <v>0</v>
      </c>
      <c r="AD109" s="616"/>
      <c r="AE109" s="620">
        <f t="shared" si="54"/>
        <v>0</v>
      </c>
      <c r="AF109" s="612">
        <f t="shared" si="46"/>
        <v>0</v>
      </c>
      <c r="AG109" s="613">
        <f>IF(ISBLANK(N109), 0, (IF(AND(V109&lt;&gt;"", ISNUMBER(T109)), INDEX(AZ12:CR12, MATCH(N109, AZ11:CR11, 0)) * M109, 0)) + IFERROR(INDEX(AZ17:CR17, MATCH(N109, AZ16:CR16, 0)) * M109, 0))</f>
        <v>0</v>
      </c>
      <c r="AI109" s="603" t="str">
        <f t="shared" si="49"/>
        <v>►</v>
      </c>
      <c r="BA109" s="258"/>
      <c r="CM109" s="658"/>
      <c r="CY109" s="216">
        <v>1</v>
      </c>
    </row>
    <row r="110" spans="1:103" s="641" customFormat="1" ht="24" customHeight="1">
      <c r="A110" s="603" t="str">
        <f t="shared" si="51"/>
        <v>A</v>
      </c>
      <c r="B110" s="604" t="str">
        <f t="shared" si="47"/>
        <v>A.Americano.Avec alcool.All day (ou fancy).Verre Old fashioned</v>
      </c>
      <c r="C110" s="604" t="str">
        <f t="shared" si="40"/>
        <v>A</v>
      </c>
      <c r="D110" s="604" t="str">
        <f t="shared" si="41"/>
        <v>Americano</v>
      </c>
      <c r="E110" s="604" t="str">
        <f t="shared" si="42"/>
        <v>Avec alcool</v>
      </c>
      <c r="F110" s="604" t="str">
        <f t="shared" si="43"/>
        <v>All day (ou fancy)</v>
      </c>
      <c r="G110" s="604" t="str">
        <f t="shared" si="48"/>
        <v/>
      </c>
      <c r="H110" s="178" t="s">
        <v>43</v>
      </c>
      <c r="I110" s="330" t="str">
        <f>I109</f>
        <v>A.Americano.Avec alcool.All day (ou fancy).Verre Old fashioned</v>
      </c>
      <c r="J110" s="330">
        <f>J109</f>
        <v>1</v>
      </c>
      <c r="K110" s="179" t="str">
        <f>K109</f>
        <v>Old Fashioned</v>
      </c>
      <c r="L110" s="184"/>
      <c r="M110" s="3735" t="s">
        <v>1431</v>
      </c>
      <c r="N110" s="3737" t="s">
        <v>1432</v>
      </c>
      <c r="O110" s="3739" t="s">
        <v>1434</v>
      </c>
      <c r="P110" s="3741" t="s">
        <v>1433</v>
      </c>
      <c r="Q110" s="3743" t="s">
        <v>1881</v>
      </c>
      <c r="R110" s="315" t="s">
        <v>374</v>
      </c>
      <c r="S110" s="674" t="s">
        <v>28</v>
      </c>
      <c r="T110" s="638"/>
      <c r="U110" s="251"/>
      <c r="V110" s="614"/>
      <c r="W110" s="644">
        <f t="shared" si="44"/>
        <v>0</v>
      </c>
      <c r="X110" s="643" t="str">
        <f t="shared" si="45"/>
        <v/>
      </c>
      <c r="Y110" s="615">
        <f t="shared" si="55"/>
        <v>0</v>
      </c>
      <c r="Z110" s="615">
        <f t="shared" si="56"/>
        <v>0</v>
      </c>
      <c r="AA110" s="190" t="str">
        <f t="shared" si="53"/>
        <v/>
      </c>
      <c r="AB110" s="684">
        <f t="shared" si="52"/>
        <v>0</v>
      </c>
      <c r="AC110" s="684">
        <f t="shared" si="38"/>
        <v>0</v>
      </c>
      <c r="AD110" s="616"/>
      <c r="AE110" s="617">
        <f t="shared" si="54"/>
        <v>0</v>
      </c>
      <c r="AF110" s="612">
        <f t="shared" si="46"/>
        <v>0</v>
      </c>
      <c r="AG110" s="613">
        <f>IF(ISBLANK(N110), 0, (IF(AND(V110&lt;&gt;"", ISNUMBER(T110)), INDEX(AZ12:CR12, MATCH(N110, AZ11:CR11, 0)) * M110, 0)) + IFERROR(INDEX(AZ17:CR17, MATCH(N110, AZ16:CR16, 0)) * M110, 0))</f>
        <v>0</v>
      </c>
      <c r="AI110" s="603" t="str">
        <f t="shared" si="49"/>
        <v>A</v>
      </c>
      <c r="BA110" s="259" t="s">
        <v>5513</v>
      </c>
      <c r="CM110" s="658"/>
      <c r="CY110" s="216">
        <v>1</v>
      </c>
    </row>
    <row r="111" spans="1:103" s="641" customFormat="1" ht="24" customHeight="1">
      <c r="A111" s="603" t="str">
        <f t="shared" si="51"/>
        <v>A</v>
      </c>
      <c r="B111" s="604" t="str">
        <f t="shared" si="47"/>
        <v>A.Americano.Avec alcool.All day (ou fancy).Verre Old fashioned</v>
      </c>
      <c r="C111" s="604" t="str">
        <f t="shared" si="40"/>
        <v>A</v>
      </c>
      <c r="D111" s="604" t="str">
        <f t="shared" si="41"/>
        <v>Americano</v>
      </c>
      <c r="E111" s="604" t="str">
        <f t="shared" si="42"/>
        <v>Avec alcool</v>
      </c>
      <c r="F111" s="604" t="str">
        <f t="shared" si="43"/>
        <v>All day (ou fancy)</v>
      </c>
      <c r="G111" s="604" t="str">
        <f t="shared" si="48"/>
        <v/>
      </c>
      <c r="H111" s="178" t="s">
        <v>43</v>
      </c>
      <c r="I111" s="330" t="str">
        <f>I109</f>
        <v>A.Americano.Avec alcool.All day (ou fancy).Verre Old fashioned</v>
      </c>
      <c r="J111" s="330">
        <f>J109</f>
        <v>1</v>
      </c>
      <c r="K111" s="179" t="str">
        <f>K109</f>
        <v>Old Fashioned</v>
      </c>
      <c r="L111" s="188"/>
      <c r="M111" s="3736"/>
      <c r="N111" s="3738"/>
      <c r="O111" s="3740"/>
      <c r="P111" s="3742"/>
      <c r="Q111" s="3744"/>
      <c r="R111" s="185" t="s">
        <v>1297</v>
      </c>
      <c r="S111" s="674" t="s">
        <v>28</v>
      </c>
      <c r="T111" s="638"/>
      <c r="U111" s="251"/>
      <c r="V111" s="614"/>
      <c r="W111" s="645">
        <f t="shared" si="44"/>
        <v>0</v>
      </c>
      <c r="X111" s="618" t="str">
        <f t="shared" si="45"/>
        <v/>
      </c>
      <c r="Y111" s="619">
        <f t="shared" si="55"/>
        <v>0</v>
      </c>
      <c r="Z111" s="619">
        <f t="shared" si="56"/>
        <v>0</v>
      </c>
      <c r="AA111" s="189" t="str">
        <f t="shared" si="53"/>
        <v/>
      </c>
      <c r="AB111" s="189">
        <f t="shared" si="52"/>
        <v>0</v>
      </c>
      <c r="AC111" s="189">
        <f t="shared" si="38"/>
        <v>0</v>
      </c>
      <c r="AD111" s="616"/>
      <c r="AE111" s="620">
        <f t="shared" si="54"/>
        <v>0</v>
      </c>
      <c r="AF111" s="612">
        <f t="shared" si="46"/>
        <v>0</v>
      </c>
      <c r="AG111" s="613">
        <f>IF(ISBLANK(N111), 0, (IF(AND(V111&lt;&gt;"", ISNUMBER(T111)), INDEX(AZ12:CR12, MATCH(N111, AZ11:CR11, 0)) * M111, 0)) + IFERROR(INDEX(AZ17:CR17, MATCH(N111, AZ16:CR16, 0)) * M111, 0))</f>
        <v>0</v>
      </c>
      <c r="AI111" s="603" t="str">
        <f t="shared" si="49"/>
        <v>A</v>
      </c>
      <c r="BA111" s="259" t="s">
        <v>5514</v>
      </c>
      <c r="CM111" s="658"/>
      <c r="CY111" s="216">
        <v>1</v>
      </c>
    </row>
    <row r="112" spans="1:103" s="641" customFormat="1" ht="24" customHeight="1">
      <c r="A112" s="603" t="str">
        <f t="shared" si="51"/>
        <v>A</v>
      </c>
      <c r="B112" s="604" t="str">
        <f t="shared" si="47"/>
        <v>A.Americano.Avec alcool.All day (ou fancy).Verre Old fashioned</v>
      </c>
      <c r="C112" s="604" t="str">
        <f t="shared" si="40"/>
        <v>A</v>
      </c>
      <c r="D112" s="604" t="str">
        <f t="shared" si="41"/>
        <v>Americano</v>
      </c>
      <c r="E112" s="604" t="str">
        <f t="shared" si="42"/>
        <v>Avec alcool</v>
      </c>
      <c r="F112" s="604" t="str">
        <f t="shared" si="43"/>
        <v>All day (ou fancy)</v>
      </c>
      <c r="G112" s="604" t="str">
        <f t="shared" si="48"/>
        <v/>
      </c>
      <c r="H112" s="178" t="s">
        <v>43</v>
      </c>
      <c r="I112" s="330" t="str">
        <f>I109</f>
        <v>A.Americano.Avec alcool.All day (ou fancy).Verre Old fashioned</v>
      </c>
      <c r="J112" s="330">
        <f>J109</f>
        <v>1</v>
      </c>
      <c r="K112" s="179" t="str">
        <f>K109</f>
        <v>Old Fashioned</v>
      </c>
      <c r="L112" s="3078">
        <v>1</v>
      </c>
      <c r="M112" s="280">
        <v>20</v>
      </c>
      <c r="N112" s="514" t="s">
        <v>79</v>
      </c>
      <c r="O112" s="515"/>
      <c r="P112" s="516">
        <v>15</v>
      </c>
      <c r="Q112" s="517">
        <v>1.03</v>
      </c>
      <c r="R112" s="2771" t="s">
        <v>1276</v>
      </c>
      <c r="S112" s="674" t="s">
        <v>28</v>
      </c>
      <c r="T112" s="638">
        <v>1</v>
      </c>
      <c r="U112" s="3160" t="s">
        <v>5789</v>
      </c>
      <c r="V112" s="614">
        <v>10</v>
      </c>
      <c r="W112" s="644">
        <f t="shared" si="44"/>
        <v>0.20600000000000002</v>
      </c>
      <c r="X112" s="643" t="str">
        <f t="shared" si="45"/>
        <v>L</v>
      </c>
      <c r="Y112" s="615" t="str">
        <f t="shared" si="55"/>
        <v>20.6 cl</v>
      </c>
      <c r="Z112" s="615" t="str">
        <f t="shared" si="56"/>
        <v>206 ml</v>
      </c>
      <c r="AA112" s="190" t="str">
        <f t="shared" si="53"/>
        <v>vermouth rouge Italien</v>
      </c>
      <c r="AB112" s="684">
        <f t="shared" si="52"/>
        <v>0</v>
      </c>
      <c r="AC112" s="684">
        <f t="shared" si="38"/>
        <v>0</v>
      </c>
      <c r="AD112" s="616"/>
      <c r="AE112" s="617">
        <f t="shared" si="54"/>
        <v>0</v>
      </c>
      <c r="AF112" s="612">
        <f t="shared" si="46"/>
        <v>10</v>
      </c>
      <c r="AG112" s="613">
        <f>IF(ISBLANK(N112), 0, (IF(AND(V112&lt;&gt;"", ISNUMBER(T112)), INDEX(AZ12:CR12, MATCH(N112, AZ11:CR11, 0)) * M112, 0)) + IFERROR(INDEX(AZ17:CR17, MATCH(N112, AZ16:CR16, 0)) * M112, 0))</f>
        <v>0.02</v>
      </c>
      <c r="AI112" s="603" t="str">
        <f t="shared" si="49"/>
        <v>A</v>
      </c>
      <c r="BA112"/>
      <c r="CM112" s="658"/>
      <c r="CY112" s="216">
        <v>1</v>
      </c>
    </row>
    <row r="113" spans="1:103" s="641" customFormat="1" ht="24" customHeight="1">
      <c r="A113" s="603" t="str">
        <f t="shared" si="51"/>
        <v>A</v>
      </c>
      <c r="B113" s="604" t="str">
        <f t="shared" si="47"/>
        <v>A.Americano.Avec alcool.All day (ou fancy).Verre Old fashioned</v>
      </c>
      <c r="C113" s="604" t="str">
        <f t="shared" si="40"/>
        <v>A</v>
      </c>
      <c r="D113" s="604" t="str">
        <f t="shared" si="41"/>
        <v>Americano</v>
      </c>
      <c r="E113" s="604" t="str">
        <f t="shared" si="42"/>
        <v>Avec alcool</v>
      </c>
      <c r="F113" s="604" t="str">
        <f t="shared" si="43"/>
        <v>All day (ou fancy)</v>
      </c>
      <c r="G113" s="604" t="str">
        <f t="shared" si="48"/>
        <v/>
      </c>
      <c r="H113" s="187" t="str">
        <f t="shared" ref="H113:H116" si="58">IF(R113&lt;&gt;"","A","►")</f>
        <v>A</v>
      </c>
      <c r="I113" s="330" t="str">
        <f>I109</f>
        <v>A.Americano.Avec alcool.All day (ou fancy).Verre Old fashioned</v>
      </c>
      <c r="J113" s="330">
        <f>J109</f>
        <v>1</v>
      </c>
      <c r="K113" s="179" t="str">
        <f>K109</f>
        <v>Old Fashioned</v>
      </c>
      <c r="L113" s="3083">
        <v>2</v>
      </c>
      <c r="M113" s="280">
        <v>50</v>
      </c>
      <c r="N113" s="140" t="s">
        <v>79</v>
      </c>
      <c r="O113" s="510"/>
      <c r="P113" s="511">
        <v>25</v>
      </c>
      <c r="Q113" s="512">
        <v>1.0449999999999999</v>
      </c>
      <c r="R113" s="2772" t="s">
        <v>1277</v>
      </c>
      <c r="S113" s="674" t="s">
        <v>28</v>
      </c>
      <c r="T113" s="638">
        <v>1</v>
      </c>
      <c r="U113" s="3160" t="s">
        <v>5789</v>
      </c>
      <c r="V113" s="614">
        <v>10</v>
      </c>
      <c r="W113" s="646">
        <f t="shared" si="44"/>
        <v>0.52249999999999996</v>
      </c>
      <c r="X113" s="621" t="str">
        <f t="shared" si="45"/>
        <v>L</v>
      </c>
      <c r="Y113" s="622" t="str">
        <f t="shared" si="55"/>
        <v>52.3 cl</v>
      </c>
      <c r="Z113" s="622" t="str">
        <f t="shared" si="56"/>
        <v>522.5 ml</v>
      </c>
      <c r="AA113" s="189" t="str">
        <f t="shared" si="53"/>
        <v>bitter Campari</v>
      </c>
      <c r="AB113" s="189">
        <f t="shared" si="52"/>
        <v>0</v>
      </c>
      <c r="AC113" s="189">
        <f t="shared" si="38"/>
        <v>0</v>
      </c>
      <c r="AD113" s="616"/>
      <c r="AE113" s="620">
        <f t="shared" si="54"/>
        <v>0</v>
      </c>
      <c r="AF113" s="612">
        <f t="shared" si="46"/>
        <v>10</v>
      </c>
      <c r="AG113" s="613">
        <f>IF(ISBLANK(N113), 0, (IF(AND(V113&lt;&gt;"", ISNUMBER(T113)), INDEX(AZ12:CR12, MATCH(N113, AZ11:CR11, 0)) * M113, 0)) + IFERROR(INDEX(AZ17:CR17, MATCH(N113, AZ16:CR16, 0)) * M113, 0))</f>
        <v>0.05</v>
      </c>
      <c r="AI113" s="603" t="str">
        <f t="shared" si="49"/>
        <v>A</v>
      </c>
      <c r="BA113"/>
      <c r="CM113" s="658"/>
      <c r="CY113" s="216">
        <v>1</v>
      </c>
    </row>
    <row r="114" spans="1:103" s="641" customFormat="1" ht="24" customHeight="1">
      <c r="A114" s="603" t="str">
        <f t="shared" si="51"/>
        <v>A</v>
      </c>
      <c r="B114" s="604" t="str">
        <f t="shared" si="47"/>
        <v>A.Americano.Avec alcool.All day (ou fancy).Verre Old fashioned</v>
      </c>
      <c r="C114" s="604" t="str">
        <f t="shared" si="40"/>
        <v>A</v>
      </c>
      <c r="D114" s="604" t="str">
        <f t="shared" si="41"/>
        <v>Americano</v>
      </c>
      <c r="E114" s="604" t="str">
        <f t="shared" si="42"/>
        <v>Avec alcool</v>
      </c>
      <c r="F114" s="604" t="str">
        <f t="shared" si="43"/>
        <v>All day (ou fancy)</v>
      </c>
      <c r="G114" s="604" t="str">
        <f t="shared" si="48"/>
        <v/>
      </c>
      <c r="H114" s="187" t="str">
        <f t="shared" si="58"/>
        <v>A</v>
      </c>
      <c r="I114" s="330" t="str">
        <f>I109</f>
        <v>A.Americano.Avec alcool.All day (ou fancy).Verre Old fashioned</v>
      </c>
      <c r="J114" s="330">
        <f>J109</f>
        <v>1</v>
      </c>
      <c r="K114" s="179" t="str">
        <f>K109</f>
        <v>Old Fashioned</v>
      </c>
      <c r="L114" s="3084">
        <v>3</v>
      </c>
      <c r="M114" s="280">
        <v>50</v>
      </c>
      <c r="N114" s="140" t="s">
        <v>79</v>
      </c>
      <c r="O114" s="510"/>
      <c r="P114" s="511"/>
      <c r="Q114" s="512">
        <v>1</v>
      </c>
      <c r="R114" s="2773" t="s">
        <v>1278</v>
      </c>
      <c r="S114" s="674" t="s">
        <v>28</v>
      </c>
      <c r="T114" s="638">
        <v>1</v>
      </c>
      <c r="U114" s="3160" t="s">
        <v>5789</v>
      </c>
      <c r="V114" s="614">
        <v>10</v>
      </c>
      <c r="W114" s="644">
        <f t="shared" si="44"/>
        <v>0.5</v>
      </c>
      <c r="X114" s="643" t="str">
        <f t="shared" si="45"/>
        <v>L</v>
      </c>
      <c r="Y114" s="615" t="str">
        <f t="shared" si="55"/>
        <v>50 cl</v>
      </c>
      <c r="Z114" s="615" t="str">
        <f t="shared" si="56"/>
        <v>500 ml</v>
      </c>
      <c r="AA114" s="190" t="str">
        <f t="shared" si="53"/>
        <v>eau gazeuse ou Soda</v>
      </c>
      <c r="AB114" s="684">
        <f t="shared" si="52"/>
        <v>0</v>
      </c>
      <c r="AC114" s="684">
        <f t="shared" si="38"/>
        <v>0</v>
      </c>
      <c r="AD114" s="616"/>
      <c r="AE114" s="617">
        <f t="shared" si="54"/>
        <v>0</v>
      </c>
      <c r="AF114" s="612">
        <f t="shared" si="46"/>
        <v>10</v>
      </c>
      <c r="AG114" s="613">
        <f>IF(ISBLANK(N114), 0, (IF(AND(V114&lt;&gt;"", ISNUMBER(T114)), INDEX(AZ12:CR12, MATCH(N114, AZ11:CR11, 0)) * M114, 0)) + IFERROR(INDEX(AZ17:CR17, MATCH(N114, AZ16:CR16, 0)) * M114, 0))</f>
        <v>0.05</v>
      </c>
      <c r="AI114" s="603" t="str">
        <f t="shared" si="49"/>
        <v>A</v>
      </c>
      <c r="BA114"/>
      <c r="CM114" s="658"/>
      <c r="CY114" s="216">
        <v>1</v>
      </c>
    </row>
    <row r="115" spans="1:103" s="641" customFormat="1" ht="24" customHeight="1">
      <c r="A115" s="603" t="str">
        <f t="shared" si="51"/>
        <v>A</v>
      </c>
      <c r="B115" s="604" t="str">
        <f t="shared" si="47"/>
        <v>A.Americano.Avec alcool.All day (ou fancy).Verre Old fashioned</v>
      </c>
      <c r="C115" s="604" t="str">
        <f t="shared" si="40"/>
        <v>A</v>
      </c>
      <c r="D115" s="604" t="str">
        <f t="shared" si="41"/>
        <v>Americano</v>
      </c>
      <c r="E115" s="604" t="str">
        <f t="shared" si="42"/>
        <v>Avec alcool</v>
      </c>
      <c r="F115" s="604" t="str">
        <f t="shared" si="43"/>
        <v>All day (ou fancy)</v>
      </c>
      <c r="G115" s="604" t="str">
        <f t="shared" si="48"/>
        <v/>
      </c>
      <c r="H115" s="187" t="str">
        <f t="shared" si="58"/>
        <v>A</v>
      </c>
      <c r="I115" s="330" t="str">
        <f>I109</f>
        <v>A.Americano.Avec alcool.All day (ou fancy).Verre Old fashioned</v>
      </c>
      <c r="J115" s="330">
        <f>J109</f>
        <v>1</v>
      </c>
      <c r="K115" s="179" t="str">
        <f>K109</f>
        <v>Old Fashioned</v>
      </c>
      <c r="L115" s="3085">
        <v>4</v>
      </c>
      <c r="M115" s="280">
        <v>1</v>
      </c>
      <c r="N115" s="508"/>
      <c r="O115" s="510" t="s">
        <v>473</v>
      </c>
      <c r="P115" s="511"/>
      <c r="Q115" s="512">
        <v>1</v>
      </c>
      <c r="R115" s="2774" t="s">
        <v>1274</v>
      </c>
      <c r="S115" s="674" t="s">
        <v>28</v>
      </c>
      <c r="T115" s="638">
        <v>1</v>
      </c>
      <c r="U115" s="3160" t="s">
        <v>5789</v>
      </c>
      <c r="V115" s="614">
        <v>10</v>
      </c>
      <c r="W115" s="645">
        <f t="shared" si="44"/>
        <v>0</v>
      </c>
      <c r="X115" s="618" t="str">
        <f t="shared" si="45"/>
        <v/>
      </c>
      <c r="Y115" s="619">
        <f t="shared" si="55"/>
        <v>0</v>
      </c>
      <c r="Z115" s="619">
        <f t="shared" si="56"/>
        <v>0</v>
      </c>
      <c r="AA115" s="189" t="str">
        <f t="shared" si="53"/>
        <v>tranche d'orange</v>
      </c>
      <c r="AB115" s="189">
        <f t="shared" si="52"/>
        <v>0</v>
      </c>
      <c r="AC115" s="189" t="str">
        <f t="shared" si="38"/>
        <v>10 tranches</v>
      </c>
      <c r="AD115" s="616"/>
      <c r="AE115" s="620">
        <f t="shared" si="54"/>
        <v>0</v>
      </c>
      <c r="AF115" s="612">
        <f t="shared" si="46"/>
        <v>10</v>
      </c>
      <c r="AG115" s="613">
        <f>IF(ISBLANK(N115), 0, (IF(AND(V115&lt;&gt;"", ISNUMBER(T115)), INDEX(AZ12:CR12, MATCH(N115, AZ11:CR11, 0)) * M115, 0)) + IFERROR(INDEX(AZ17:CR17, MATCH(N115, AZ16:CR16, 0)) * M115, 0))</f>
        <v>0</v>
      </c>
      <c r="AI115" s="603" t="str">
        <f t="shared" si="49"/>
        <v>A</v>
      </c>
      <c r="BA115" s="257" t="s">
        <v>5515</v>
      </c>
      <c r="CM115" s="658"/>
      <c r="CY115" s="216">
        <v>1</v>
      </c>
    </row>
    <row r="116" spans="1:103" s="641" customFormat="1" ht="24" customHeight="1">
      <c r="A116" s="603" t="str">
        <f t="shared" si="51"/>
        <v>A</v>
      </c>
      <c r="B116" s="604" t="str">
        <f t="shared" si="47"/>
        <v>A.Americano.Avec alcool.All day (ou fancy).Verre Old fashioned</v>
      </c>
      <c r="C116" s="604" t="str">
        <f t="shared" si="40"/>
        <v>A</v>
      </c>
      <c r="D116" s="604" t="str">
        <f t="shared" si="41"/>
        <v>Americano</v>
      </c>
      <c r="E116" s="604" t="str">
        <f t="shared" si="42"/>
        <v>Avec alcool</v>
      </c>
      <c r="F116" s="604" t="str">
        <f t="shared" si="43"/>
        <v>All day (ou fancy)</v>
      </c>
      <c r="G116" s="604" t="str">
        <f t="shared" si="48"/>
        <v/>
      </c>
      <c r="H116" s="187" t="str">
        <f t="shared" si="58"/>
        <v>A</v>
      </c>
      <c r="I116" s="330" t="str">
        <f>I109</f>
        <v>A.Americano.Avec alcool.All day (ou fancy).Verre Old fashioned</v>
      </c>
      <c r="J116" s="330">
        <f>J109</f>
        <v>1</v>
      </c>
      <c r="K116" s="179" t="str">
        <f>K109</f>
        <v>Old Fashioned</v>
      </c>
      <c r="L116" s="3087">
        <v>5</v>
      </c>
      <c r="M116" s="280">
        <v>1</v>
      </c>
      <c r="N116" s="508"/>
      <c r="O116" s="510" t="s">
        <v>473</v>
      </c>
      <c r="P116" s="511"/>
      <c r="Q116" s="512">
        <v>1</v>
      </c>
      <c r="R116" s="2775" t="s">
        <v>1275</v>
      </c>
      <c r="S116" s="674" t="s">
        <v>28</v>
      </c>
      <c r="T116" s="638">
        <v>1</v>
      </c>
      <c r="U116" s="3160" t="s">
        <v>5789</v>
      </c>
      <c r="V116" s="614">
        <v>10</v>
      </c>
      <c r="W116" s="644">
        <f t="shared" si="44"/>
        <v>0</v>
      </c>
      <c r="X116" s="643" t="str">
        <f t="shared" si="45"/>
        <v/>
      </c>
      <c r="Y116" s="615">
        <f t="shared" si="55"/>
        <v>0</v>
      </c>
      <c r="Z116" s="615">
        <f t="shared" si="56"/>
        <v>0</v>
      </c>
      <c r="AA116" s="190" t="str">
        <f t="shared" si="53"/>
        <v>tranche de citron</v>
      </c>
      <c r="AB116" s="684">
        <f t="shared" si="52"/>
        <v>0</v>
      </c>
      <c r="AC116" s="684" t="str">
        <f t="shared" si="38"/>
        <v>10 tranches</v>
      </c>
      <c r="AD116" s="616"/>
      <c r="AE116" s="617">
        <f t="shared" si="54"/>
        <v>0</v>
      </c>
      <c r="AF116" s="612">
        <f t="shared" si="46"/>
        <v>10</v>
      </c>
      <c r="AG116" s="613">
        <f>IF(ISBLANK(N116), 0, (IF(AND(V116&lt;&gt;"", ISNUMBER(T116)), INDEX(AZ12:CR12, MATCH(N116, AZ11:CR11, 0)) * M116, 0)) + IFERROR(INDEX(AZ17:CR17, MATCH(N116, AZ16:CR16, 0)) * M116, 0))</f>
        <v>0</v>
      </c>
      <c r="AI116" s="603" t="str">
        <f t="shared" si="49"/>
        <v>A</v>
      </c>
      <c r="BA116" s="258"/>
      <c r="CM116" s="658"/>
      <c r="CY116" s="216">
        <v>1</v>
      </c>
    </row>
    <row r="117" spans="1:103" s="641" customFormat="1" ht="24" customHeight="1">
      <c r="A117" s="603" t="str">
        <f t="shared" si="51"/>
        <v>►</v>
      </c>
      <c r="B117" s="604" t="str">
        <f t="shared" si="47"/>
        <v>►</v>
      </c>
      <c r="C117" s="604" t="str">
        <f t="shared" si="40"/>
        <v>►</v>
      </c>
      <c r="D117" s="604" t="str">
        <f t="shared" si="41"/>
        <v>►</v>
      </c>
      <c r="E117" s="604" t="str">
        <f t="shared" si="42"/>
        <v>►</v>
      </c>
      <c r="F117" s="604" t="str">
        <f t="shared" si="43"/>
        <v>►</v>
      </c>
      <c r="G117" s="604" t="str">
        <f t="shared" si="48"/>
        <v/>
      </c>
      <c r="H117" s="626" t="s">
        <v>28</v>
      </c>
      <c r="I117" s="627"/>
      <c r="J117" s="627"/>
      <c r="K117" s="627"/>
      <c r="L117" s="704"/>
      <c r="M117" s="704"/>
      <c r="N117" s="704"/>
      <c r="O117" s="704"/>
      <c r="P117" s="704"/>
      <c r="Q117" s="704"/>
      <c r="R117" s="704"/>
      <c r="S117" s="674" t="s">
        <v>28</v>
      </c>
      <c r="T117" s="638"/>
      <c r="U117" s="251"/>
      <c r="V117" s="614"/>
      <c r="W117" s="645">
        <f t="shared" si="44"/>
        <v>0</v>
      </c>
      <c r="X117" s="618" t="str">
        <f t="shared" si="45"/>
        <v/>
      </c>
      <c r="Y117" s="619">
        <f t="shared" si="55"/>
        <v>0</v>
      </c>
      <c r="Z117" s="619">
        <f t="shared" si="56"/>
        <v>0</v>
      </c>
      <c r="AA117" s="189" t="str">
        <f t="shared" si="53"/>
        <v/>
      </c>
      <c r="AB117" s="189">
        <f t="shared" si="52"/>
        <v>0</v>
      </c>
      <c r="AC117" s="189">
        <f t="shared" si="38"/>
        <v>0</v>
      </c>
      <c r="AD117" s="616"/>
      <c r="AE117" s="620">
        <f t="shared" si="54"/>
        <v>0</v>
      </c>
      <c r="AF117" s="612">
        <f t="shared" si="46"/>
        <v>0</v>
      </c>
      <c r="AG117" s="613">
        <f>IF(ISBLANK(N117), 0, (IF(AND(V117&lt;&gt;"", ISNUMBER(T117)), INDEX(AZ12:CR12, MATCH(N117, AZ11:CR11, 0)) * M117, 0)) + IFERROR(INDEX(AZ17:CR17, MATCH(N117, AZ16:CR16, 0)) * M117, 0))</f>
        <v>0</v>
      </c>
      <c r="AI117" s="603" t="str">
        <f t="shared" si="49"/>
        <v>►</v>
      </c>
      <c r="BA117" s="259" t="s">
        <v>5516</v>
      </c>
      <c r="CM117" s="658"/>
      <c r="CY117" s="216">
        <v>1</v>
      </c>
    </row>
    <row r="118" spans="1:103" s="641" customFormat="1" ht="24" customHeight="1">
      <c r="A118" s="603" t="str">
        <f t="shared" si="51"/>
        <v>►</v>
      </c>
      <c r="B118" s="604" t="str">
        <f t="shared" si="47"/>
        <v>►</v>
      </c>
      <c r="C118" s="604" t="str">
        <f t="shared" si="40"/>
        <v>►</v>
      </c>
      <c r="D118" s="604" t="str">
        <f t="shared" si="41"/>
        <v>►</v>
      </c>
      <c r="E118" s="604" t="str">
        <f t="shared" si="42"/>
        <v>►</v>
      </c>
      <c r="F118" s="604" t="str">
        <f t="shared" si="43"/>
        <v>►</v>
      </c>
      <c r="G118" s="604" t="str">
        <f t="shared" si="48"/>
        <v/>
      </c>
      <c r="H118" s="626" t="s">
        <v>28</v>
      </c>
      <c r="I118" s="627"/>
      <c r="J118" s="627"/>
      <c r="K118" s="627"/>
      <c r="L118" s="704"/>
      <c r="M118" s="704"/>
      <c r="N118" s="704"/>
      <c r="O118" s="704"/>
      <c r="P118" s="704"/>
      <c r="Q118" s="704"/>
      <c r="R118" s="704"/>
      <c r="S118" s="674" t="s">
        <v>28</v>
      </c>
      <c r="T118" s="638"/>
      <c r="U118" s="251"/>
      <c r="V118" s="614"/>
      <c r="W118" s="644">
        <f t="shared" si="44"/>
        <v>0</v>
      </c>
      <c r="X118" s="643" t="str">
        <f t="shared" si="45"/>
        <v/>
      </c>
      <c r="Y118" s="615">
        <f t="shared" si="55"/>
        <v>0</v>
      </c>
      <c r="Z118" s="615">
        <f t="shared" si="56"/>
        <v>0</v>
      </c>
      <c r="AA118" s="190" t="str">
        <f t="shared" si="53"/>
        <v/>
      </c>
      <c r="AB118" s="684">
        <f t="shared" si="52"/>
        <v>0</v>
      </c>
      <c r="AC118" s="684">
        <f t="shared" si="38"/>
        <v>0</v>
      </c>
      <c r="AD118" s="616"/>
      <c r="AE118" s="617">
        <f t="shared" si="54"/>
        <v>0</v>
      </c>
      <c r="AF118" s="612">
        <f t="shared" si="46"/>
        <v>0</v>
      </c>
      <c r="AG118" s="613">
        <f>IF(ISBLANK(N118), 0, (IF(AND(V118&lt;&gt;"", ISNUMBER(T118)), INDEX(AZ12:CR12, MATCH(N118, AZ11:CR11, 0)) * M118, 0)) + IFERROR(INDEX(AZ17:CR17, MATCH(N118, AZ16:CR16, 0)) * M118, 0))</f>
        <v>0</v>
      </c>
      <c r="AI118" s="603" t="str">
        <f t="shared" si="49"/>
        <v>►</v>
      </c>
      <c r="BA118" s="259" t="s">
        <v>5517</v>
      </c>
      <c r="CM118" s="658"/>
      <c r="CY118" s="216">
        <v>1</v>
      </c>
    </row>
    <row r="119" spans="1:103" s="641" customFormat="1" ht="24" customHeight="1">
      <c r="A119" s="603" t="str">
        <f t="shared" si="51"/>
        <v>►</v>
      </c>
      <c r="B119" s="604" t="str">
        <f t="shared" si="47"/>
        <v>►</v>
      </c>
      <c r="C119" s="604" t="str">
        <f t="shared" si="40"/>
        <v>►</v>
      </c>
      <c r="D119" s="604" t="str">
        <f t="shared" si="41"/>
        <v>►</v>
      </c>
      <c r="E119" s="604" t="str">
        <f t="shared" si="42"/>
        <v>►</v>
      </c>
      <c r="F119" s="604" t="str">
        <f t="shared" si="43"/>
        <v>►</v>
      </c>
      <c r="G119" s="604" t="str">
        <f t="shared" si="48"/>
        <v/>
      </c>
      <c r="H119" s="626" t="s">
        <v>28</v>
      </c>
      <c r="I119" s="627"/>
      <c r="J119" s="627"/>
      <c r="K119" s="627"/>
      <c r="L119" s="704"/>
      <c r="M119" s="704"/>
      <c r="N119" s="704"/>
      <c r="O119" s="704"/>
      <c r="P119" s="704"/>
      <c r="Q119" s="704"/>
      <c r="R119" s="704"/>
      <c r="S119" s="674" t="s">
        <v>28</v>
      </c>
      <c r="T119" s="638"/>
      <c r="U119" s="251"/>
      <c r="V119" s="614"/>
      <c r="W119" s="645">
        <f t="shared" si="44"/>
        <v>0</v>
      </c>
      <c r="X119" s="618" t="str">
        <f t="shared" si="45"/>
        <v/>
      </c>
      <c r="Y119" s="619">
        <f t="shared" si="55"/>
        <v>0</v>
      </c>
      <c r="Z119" s="619">
        <f t="shared" si="56"/>
        <v>0</v>
      </c>
      <c r="AA119" s="189" t="str">
        <f t="shared" si="53"/>
        <v/>
      </c>
      <c r="AB119" s="189">
        <f t="shared" si="52"/>
        <v>0</v>
      </c>
      <c r="AC119" s="189">
        <f t="shared" si="38"/>
        <v>0</v>
      </c>
      <c r="AD119" s="616"/>
      <c r="AE119" s="620">
        <f t="shared" si="54"/>
        <v>0</v>
      </c>
      <c r="AF119" s="612">
        <f t="shared" si="46"/>
        <v>0</v>
      </c>
      <c r="AG119" s="613">
        <f>IF(ISBLANK(N119), 0, (IF(AND(V119&lt;&gt;"", ISNUMBER(T119)), INDEX(AZ12:CR12, MATCH(N119, AZ11:CR11, 0)) * M119, 0)) + IFERROR(INDEX(AZ17:CR17, MATCH(N119, AZ16:CR16, 0)) * M119, 0))</f>
        <v>0</v>
      </c>
      <c r="AI119" s="603" t="str">
        <f t="shared" si="49"/>
        <v>►</v>
      </c>
      <c r="BA119"/>
      <c r="CM119" s="658"/>
      <c r="CY119" s="216">
        <v>1</v>
      </c>
    </row>
    <row r="120" spans="1:103" s="641" customFormat="1" ht="24" customHeight="1">
      <c r="A120" s="603" t="str">
        <f t="shared" si="51"/>
        <v>►</v>
      </c>
      <c r="B120" s="604" t="str">
        <f t="shared" si="47"/>
        <v>►</v>
      </c>
      <c r="C120" s="604" t="str">
        <f t="shared" si="40"/>
        <v>►</v>
      </c>
      <c r="D120" s="604" t="str">
        <f t="shared" si="41"/>
        <v>►</v>
      </c>
      <c r="E120" s="604" t="str">
        <f t="shared" si="42"/>
        <v>►</v>
      </c>
      <c r="F120" s="604" t="str">
        <f t="shared" si="43"/>
        <v>►</v>
      </c>
      <c r="G120" s="604" t="str">
        <f t="shared" si="48"/>
        <v/>
      </c>
      <c r="H120" s="626" t="s">
        <v>28</v>
      </c>
      <c r="I120" s="627"/>
      <c r="J120" s="627"/>
      <c r="K120" s="627"/>
      <c r="L120" s="704"/>
      <c r="M120" s="704"/>
      <c r="N120" s="704"/>
      <c r="O120" s="704"/>
      <c r="P120" s="704"/>
      <c r="Q120" s="704"/>
      <c r="R120" s="704"/>
      <c r="S120" s="674" t="s">
        <v>28</v>
      </c>
      <c r="T120" s="638"/>
      <c r="U120" s="251"/>
      <c r="V120" s="614"/>
      <c r="W120" s="644">
        <f t="shared" si="44"/>
        <v>0</v>
      </c>
      <c r="X120" s="643" t="str">
        <f t="shared" si="45"/>
        <v/>
      </c>
      <c r="Y120" s="615">
        <f t="shared" si="55"/>
        <v>0</v>
      </c>
      <c r="Z120" s="615">
        <f t="shared" si="56"/>
        <v>0</v>
      </c>
      <c r="AA120" s="190" t="str">
        <f t="shared" si="53"/>
        <v/>
      </c>
      <c r="AB120" s="684">
        <f t="shared" si="52"/>
        <v>0</v>
      </c>
      <c r="AC120" s="684">
        <f t="shared" si="38"/>
        <v>0</v>
      </c>
      <c r="AD120" s="616"/>
      <c r="AE120" s="617">
        <f t="shared" si="54"/>
        <v>0</v>
      </c>
      <c r="AF120" s="612">
        <f t="shared" si="46"/>
        <v>0</v>
      </c>
      <c r="AG120" s="613">
        <f>IF(ISBLANK(N120), 0, (IF(AND(V120&lt;&gt;"", ISNUMBER(T120)), INDEX(AZ12:CR12, MATCH(N120, AZ11:CR11, 0)) * M120, 0)) + IFERROR(INDEX(AZ17:CR17, MATCH(N120, AZ16:CR16, 0)) * M120, 0))</f>
        <v>0</v>
      </c>
      <c r="AI120" s="603" t="str">
        <f t="shared" si="49"/>
        <v>►</v>
      </c>
      <c r="BA120"/>
      <c r="CM120" s="658"/>
      <c r="CY120" s="216">
        <v>1</v>
      </c>
    </row>
    <row r="121" spans="1:103" s="641" customFormat="1" ht="24" customHeight="1">
      <c r="A121" s="603" t="str">
        <f t="shared" si="51"/>
        <v>►</v>
      </c>
      <c r="B121" s="604" t="str">
        <f t="shared" si="47"/>
        <v>►</v>
      </c>
      <c r="C121" s="604" t="str">
        <f t="shared" si="40"/>
        <v>►</v>
      </c>
      <c r="D121" s="604" t="str">
        <f t="shared" si="41"/>
        <v>►</v>
      </c>
      <c r="E121" s="604" t="str">
        <f t="shared" si="42"/>
        <v>►</v>
      </c>
      <c r="F121" s="604" t="str">
        <f t="shared" si="43"/>
        <v>►</v>
      </c>
      <c r="G121" s="604" t="str">
        <f t="shared" si="48"/>
        <v/>
      </c>
      <c r="H121" s="626" t="s">
        <v>28</v>
      </c>
      <c r="I121" s="627"/>
      <c r="J121" s="627"/>
      <c r="K121" s="627"/>
      <c r="L121" s="704"/>
      <c r="M121" s="704"/>
      <c r="N121" s="704"/>
      <c r="O121" s="704"/>
      <c r="P121" s="704"/>
      <c r="Q121" s="704"/>
      <c r="R121" s="704"/>
      <c r="S121" s="674" t="s">
        <v>28</v>
      </c>
      <c r="T121" s="638"/>
      <c r="U121" s="251"/>
      <c r="V121" s="614"/>
      <c r="W121" s="645">
        <f t="shared" si="44"/>
        <v>0</v>
      </c>
      <c r="X121" s="618" t="str">
        <f t="shared" si="45"/>
        <v/>
      </c>
      <c r="Y121" s="619">
        <f t="shared" si="55"/>
        <v>0</v>
      </c>
      <c r="Z121" s="619">
        <f t="shared" si="56"/>
        <v>0</v>
      </c>
      <c r="AA121" s="189" t="str">
        <f t="shared" si="53"/>
        <v/>
      </c>
      <c r="AB121" s="189">
        <f t="shared" si="52"/>
        <v>0</v>
      </c>
      <c r="AC121" s="189">
        <f t="shared" si="38"/>
        <v>0</v>
      </c>
      <c r="AD121" s="616"/>
      <c r="AE121" s="620">
        <f t="shared" si="54"/>
        <v>0</v>
      </c>
      <c r="AF121" s="612">
        <f t="shared" si="46"/>
        <v>0</v>
      </c>
      <c r="AG121" s="613">
        <f>IF(ISBLANK(N121), 0, (IF(AND(V121&lt;&gt;"", ISNUMBER(T121)), INDEX(AZ12:CR12, MATCH(N121, AZ11:CR11, 0)) * M121, 0)) + IFERROR(INDEX(AZ17:CR17, MATCH(N121, AZ16:CR16, 0)) * M121, 0))</f>
        <v>0</v>
      </c>
      <c r="AI121" s="603" t="str">
        <f t="shared" si="49"/>
        <v>►</v>
      </c>
      <c r="BA121"/>
      <c r="CM121" s="658"/>
      <c r="CY121" s="216">
        <v>1</v>
      </c>
    </row>
    <row r="122" spans="1:103" s="641" customFormat="1" ht="24" customHeight="1">
      <c r="A122" s="603" t="str">
        <f t="shared" si="51"/>
        <v>►</v>
      </c>
      <c r="B122" s="604" t="str">
        <f t="shared" si="47"/>
        <v>►</v>
      </c>
      <c r="C122" s="604" t="str">
        <f t="shared" si="40"/>
        <v>►</v>
      </c>
      <c r="D122" s="604" t="str">
        <f t="shared" si="41"/>
        <v>►</v>
      </c>
      <c r="E122" s="604" t="str">
        <f t="shared" si="42"/>
        <v>►</v>
      </c>
      <c r="F122" s="604" t="str">
        <f t="shared" si="43"/>
        <v>►</v>
      </c>
      <c r="G122" s="604" t="str">
        <f t="shared" si="48"/>
        <v/>
      </c>
      <c r="H122" s="626" t="s">
        <v>28</v>
      </c>
      <c r="I122" s="627"/>
      <c r="J122" s="627"/>
      <c r="K122" s="627"/>
      <c r="L122" s="704"/>
      <c r="M122" s="704"/>
      <c r="N122" s="704"/>
      <c r="O122" s="704"/>
      <c r="P122" s="704"/>
      <c r="Q122" s="704"/>
      <c r="R122" s="704"/>
      <c r="S122" s="674" t="s">
        <v>28</v>
      </c>
      <c r="T122" s="638"/>
      <c r="U122" s="251"/>
      <c r="V122" s="614"/>
      <c r="W122" s="644">
        <f t="shared" si="44"/>
        <v>0</v>
      </c>
      <c r="X122" s="643" t="str">
        <f t="shared" si="45"/>
        <v/>
      </c>
      <c r="Y122" s="615">
        <f t="shared" si="55"/>
        <v>0</v>
      </c>
      <c r="Z122" s="615">
        <f t="shared" si="56"/>
        <v>0</v>
      </c>
      <c r="AA122" s="190" t="str">
        <f t="shared" si="53"/>
        <v/>
      </c>
      <c r="AB122" s="684">
        <f t="shared" si="52"/>
        <v>0</v>
      </c>
      <c r="AC122" s="684">
        <f t="shared" si="38"/>
        <v>0</v>
      </c>
      <c r="AD122" s="616"/>
      <c r="AE122" s="617">
        <f t="shared" si="54"/>
        <v>0</v>
      </c>
      <c r="AF122" s="612">
        <f t="shared" si="46"/>
        <v>0</v>
      </c>
      <c r="AG122" s="613">
        <f>IF(ISBLANK(N122), 0, (IF(AND(V122&lt;&gt;"", ISNUMBER(T122)), INDEX(AZ12:CR12, MATCH(N122, AZ11:CR11, 0)) * M122, 0)) + IFERROR(INDEX(AZ17:CR17, MATCH(N122, AZ16:CR16, 0)) * M122, 0))</f>
        <v>0</v>
      </c>
      <c r="AI122" s="603" t="str">
        <f t="shared" si="49"/>
        <v>►</v>
      </c>
      <c r="BA122" s="257" t="s">
        <v>5518</v>
      </c>
      <c r="CM122" s="658"/>
      <c r="CY122" s="216">
        <v>1</v>
      </c>
    </row>
    <row r="123" spans="1:103" s="641" customFormat="1" ht="24" customHeight="1">
      <c r="A123" s="603" t="str">
        <f t="shared" si="51"/>
        <v>►</v>
      </c>
      <c r="B123" s="604" t="str">
        <f t="shared" si="47"/>
        <v>►</v>
      </c>
      <c r="C123" s="604" t="str">
        <f t="shared" si="40"/>
        <v>►</v>
      </c>
      <c r="D123" s="604" t="str">
        <f t="shared" si="41"/>
        <v>►</v>
      </c>
      <c r="E123" s="604" t="str">
        <f t="shared" si="42"/>
        <v>►</v>
      </c>
      <c r="F123" s="604" t="str">
        <f t="shared" si="43"/>
        <v>►</v>
      </c>
      <c r="G123" s="604" t="str">
        <f t="shared" si="48"/>
        <v/>
      </c>
      <c r="H123" s="626" t="s">
        <v>28</v>
      </c>
      <c r="I123" s="627"/>
      <c r="J123" s="627"/>
      <c r="K123" s="627"/>
      <c r="L123" s="704"/>
      <c r="M123" s="704"/>
      <c r="N123" s="704"/>
      <c r="O123" s="704"/>
      <c r="P123" s="704"/>
      <c r="Q123" s="704"/>
      <c r="R123" s="704"/>
      <c r="S123" s="674" t="s">
        <v>28</v>
      </c>
      <c r="T123" s="638"/>
      <c r="U123" s="251"/>
      <c r="V123" s="614"/>
      <c r="W123" s="645">
        <f t="shared" si="44"/>
        <v>0</v>
      </c>
      <c r="X123" s="618" t="str">
        <f t="shared" si="45"/>
        <v/>
      </c>
      <c r="Y123" s="619">
        <f t="shared" si="55"/>
        <v>0</v>
      </c>
      <c r="Z123" s="619">
        <f t="shared" si="56"/>
        <v>0</v>
      </c>
      <c r="AA123" s="189" t="str">
        <f t="shared" si="53"/>
        <v/>
      </c>
      <c r="AB123" s="189">
        <f t="shared" si="52"/>
        <v>0</v>
      </c>
      <c r="AC123" s="189">
        <f t="shared" si="38"/>
        <v>0</v>
      </c>
      <c r="AD123" s="616"/>
      <c r="AE123" s="620">
        <f t="shared" si="54"/>
        <v>0</v>
      </c>
      <c r="AF123" s="612">
        <f t="shared" si="46"/>
        <v>0</v>
      </c>
      <c r="AG123" s="613">
        <f>IF(ISBLANK(N123), 0, (IF(AND(V123&lt;&gt;"", ISNUMBER(T123)), INDEX(AZ12:CR12, MATCH(N123, AZ11:CR11, 0)) * M123, 0)) + IFERROR(INDEX(AZ17:CR17, MATCH(N123, AZ16:CR16, 0)) * M123, 0))</f>
        <v>0</v>
      </c>
      <c r="AI123" s="603" t="str">
        <f t="shared" si="49"/>
        <v>►</v>
      </c>
      <c r="BA123" s="258"/>
      <c r="CM123" s="658"/>
      <c r="CY123" s="216">
        <v>1</v>
      </c>
    </row>
    <row r="124" spans="1:103" s="641" customFormat="1" ht="24" customHeight="1">
      <c r="A124" s="603" t="str">
        <f t="shared" si="51"/>
        <v>►</v>
      </c>
      <c r="B124" s="604" t="str">
        <f t="shared" si="47"/>
        <v>►</v>
      </c>
      <c r="C124" s="604" t="str">
        <f t="shared" si="40"/>
        <v>►</v>
      </c>
      <c r="D124" s="604" t="str">
        <f t="shared" si="41"/>
        <v>►</v>
      </c>
      <c r="E124" s="604" t="str">
        <f t="shared" si="42"/>
        <v>►</v>
      </c>
      <c r="F124" s="604" t="str">
        <f t="shared" si="43"/>
        <v>►</v>
      </c>
      <c r="G124" s="604" t="str">
        <f t="shared" si="48"/>
        <v/>
      </c>
      <c r="H124" s="626" t="s">
        <v>28</v>
      </c>
      <c r="I124" s="627"/>
      <c r="J124" s="627"/>
      <c r="K124" s="627"/>
      <c r="L124" s="704"/>
      <c r="M124" s="704"/>
      <c r="N124" s="704"/>
      <c r="O124" s="704"/>
      <c r="P124" s="704"/>
      <c r="Q124" s="704"/>
      <c r="R124" s="704"/>
      <c r="S124" s="674" t="s">
        <v>28</v>
      </c>
      <c r="T124" s="638"/>
      <c r="U124" s="251"/>
      <c r="V124" s="614"/>
      <c r="W124" s="644">
        <f t="shared" si="44"/>
        <v>0</v>
      </c>
      <c r="X124" s="643" t="str">
        <f t="shared" si="45"/>
        <v/>
      </c>
      <c r="Y124" s="615">
        <f t="shared" si="55"/>
        <v>0</v>
      </c>
      <c r="Z124" s="615">
        <f t="shared" si="56"/>
        <v>0</v>
      </c>
      <c r="AA124" s="190" t="str">
        <f t="shared" si="53"/>
        <v/>
      </c>
      <c r="AB124" s="684">
        <f t="shared" si="52"/>
        <v>0</v>
      </c>
      <c r="AC124" s="684">
        <f t="shared" si="38"/>
        <v>0</v>
      </c>
      <c r="AD124" s="616"/>
      <c r="AE124" s="617">
        <f t="shared" si="54"/>
        <v>0</v>
      </c>
      <c r="AF124" s="612">
        <f t="shared" si="46"/>
        <v>0</v>
      </c>
      <c r="AG124" s="613">
        <f>IF(ISBLANK(N124), 0, (IF(AND(V124&lt;&gt;"", ISNUMBER(T124)), INDEX(AZ12:CR12, MATCH(N124, AZ11:CR11, 0)) * M124, 0)) + IFERROR(INDEX(AZ17:CR17, MATCH(N124, AZ16:CR16, 0)) * M124, 0))</f>
        <v>0</v>
      </c>
      <c r="AI124" s="603" t="str">
        <f t="shared" si="49"/>
        <v>►</v>
      </c>
      <c r="BA124" s="259" t="s">
        <v>5519</v>
      </c>
      <c r="CM124" s="658"/>
      <c r="CY124" s="216">
        <v>1</v>
      </c>
    </row>
    <row r="125" spans="1:103" s="641" customFormat="1" ht="24" customHeight="1">
      <c r="A125" s="603" t="str">
        <f t="shared" si="51"/>
        <v>►</v>
      </c>
      <c r="B125" s="604" t="str">
        <f t="shared" si="47"/>
        <v>►</v>
      </c>
      <c r="C125" s="604" t="str">
        <f t="shared" si="40"/>
        <v>►</v>
      </c>
      <c r="D125" s="604" t="str">
        <f t="shared" si="41"/>
        <v>►</v>
      </c>
      <c r="E125" s="604" t="str">
        <f t="shared" si="42"/>
        <v>►</v>
      </c>
      <c r="F125" s="604" t="str">
        <f t="shared" si="43"/>
        <v>►</v>
      </c>
      <c r="G125" s="604" t="str">
        <f t="shared" si="48"/>
        <v/>
      </c>
      <c r="H125" s="626" t="s">
        <v>28</v>
      </c>
      <c r="I125" s="627"/>
      <c r="J125" s="627"/>
      <c r="K125" s="627"/>
      <c r="L125" s="704"/>
      <c r="M125" s="704"/>
      <c r="N125" s="704"/>
      <c r="O125" s="704"/>
      <c r="P125" s="704"/>
      <c r="Q125" s="704"/>
      <c r="R125" s="704"/>
      <c r="S125" s="674" t="s">
        <v>28</v>
      </c>
      <c r="T125" s="638"/>
      <c r="U125" s="251"/>
      <c r="V125" s="614"/>
      <c r="W125" s="645">
        <f t="shared" si="44"/>
        <v>0</v>
      </c>
      <c r="X125" s="618" t="str">
        <f t="shared" si="45"/>
        <v/>
      </c>
      <c r="Y125" s="619">
        <f t="shared" si="55"/>
        <v>0</v>
      </c>
      <c r="Z125" s="619">
        <f t="shared" si="56"/>
        <v>0</v>
      </c>
      <c r="AA125" s="189" t="str">
        <f t="shared" si="53"/>
        <v/>
      </c>
      <c r="AB125" s="189">
        <f t="shared" si="52"/>
        <v>0</v>
      </c>
      <c r="AC125" s="189">
        <f t="shared" si="38"/>
        <v>0</v>
      </c>
      <c r="AD125" s="616"/>
      <c r="AE125" s="620">
        <f t="shared" si="54"/>
        <v>0</v>
      </c>
      <c r="AF125" s="612">
        <f t="shared" si="46"/>
        <v>0</v>
      </c>
      <c r="AG125" s="613">
        <f>IF(ISBLANK(N125), 0, (IF(AND(V125&lt;&gt;"", ISNUMBER(T125)), INDEX(AZ12:CR12, MATCH(N125, AZ11:CR11, 0)) * M125, 0)) + IFERROR(INDEX(AZ17:CR17, MATCH(N125, AZ16:CR16, 0)) * M125, 0))</f>
        <v>0</v>
      </c>
      <c r="AI125" s="603" t="str">
        <f t="shared" si="49"/>
        <v>►</v>
      </c>
      <c r="BA125" s="259" t="s">
        <v>5520</v>
      </c>
      <c r="CM125" s="658"/>
      <c r="CY125" s="216">
        <v>1</v>
      </c>
    </row>
    <row r="126" spans="1:103" s="641" customFormat="1" ht="24" customHeight="1">
      <c r="A126" s="603" t="str">
        <f t="shared" si="51"/>
        <v>►</v>
      </c>
      <c r="B126" s="604" t="str">
        <f t="shared" si="47"/>
        <v>►</v>
      </c>
      <c r="C126" s="604" t="str">
        <f t="shared" si="40"/>
        <v>►</v>
      </c>
      <c r="D126" s="604" t="str">
        <f t="shared" si="41"/>
        <v>►</v>
      </c>
      <c r="E126" s="604" t="str">
        <f t="shared" si="42"/>
        <v>►</v>
      </c>
      <c r="F126" s="604" t="str">
        <f t="shared" si="43"/>
        <v>►</v>
      </c>
      <c r="G126" s="604" t="str">
        <f t="shared" si="48"/>
        <v/>
      </c>
      <c r="H126" s="626" t="s">
        <v>28</v>
      </c>
      <c r="I126" s="627"/>
      <c r="J126" s="627"/>
      <c r="K126" s="627"/>
      <c r="L126" s="704"/>
      <c r="M126" s="704"/>
      <c r="N126" s="704"/>
      <c r="O126" s="704"/>
      <c r="P126" s="704"/>
      <c r="Q126" s="704"/>
      <c r="R126" s="704"/>
      <c r="S126" s="674" t="s">
        <v>28</v>
      </c>
      <c r="T126" s="638"/>
      <c r="U126" s="251"/>
      <c r="V126" s="614"/>
      <c r="W126" s="644">
        <f t="shared" si="44"/>
        <v>0</v>
      </c>
      <c r="X126" s="643" t="str">
        <f t="shared" si="45"/>
        <v/>
      </c>
      <c r="Y126" s="615">
        <f t="shared" si="55"/>
        <v>0</v>
      </c>
      <c r="Z126" s="615">
        <f t="shared" si="56"/>
        <v>0</v>
      </c>
      <c r="AA126" s="190" t="str">
        <f t="shared" si="53"/>
        <v/>
      </c>
      <c r="AB126" s="684">
        <f t="shared" si="52"/>
        <v>0</v>
      </c>
      <c r="AC126" s="684">
        <f t="shared" si="38"/>
        <v>0</v>
      </c>
      <c r="AD126" s="616"/>
      <c r="AE126" s="617">
        <f t="shared" si="54"/>
        <v>0</v>
      </c>
      <c r="AF126" s="612">
        <f t="shared" si="46"/>
        <v>0</v>
      </c>
      <c r="AG126" s="613">
        <f>IF(ISBLANK(N126), 0, (IF(AND(V126&lt;&gt;"", ISNUMBER(T126)), INDEX(AZ12:CR12, MATCH(N126, AZ11:CR11, 0)) * M126, 0)) + IFERROR(INDEX(AZ17:CR17, MATCH(N126, AZ16:CR16, 0)) * M126, 0))</f>
        <v>0</v>
      </c>
      <c r="AI126" s="603" t="str">
        <f t="shared" si="49"/>
        <v>►</v>
      </c>
      <c r="BA126"/>
      <c r="CM126" s="658"/>
      <c r="CY126" s="216">
        <v>1</v>
      </c>
    </row>
    <row r="127" spans="1:103" s="641" customFormat="1" ht="24" customHeight="1">
      <c r="A127" s="603" t="str">
        <f t="shared" si="51"/>
        <v>►</v>
      </c>
      <c r="B127" s="604" t="str">
        <f t="shared" si="47"/>
        <v>►</v>
      </c>
      <c r="C127" s="604" t="str">
        <f t="shared" si="40"/>
        <v>►</v>
      </c>
      <c r="D127" s="604" t="str">
        <f t="shared" si="41"/>
        <v>►</v>
      </c>
      <c r="E127" s="604" t="str">
        <f t="shared" si="42"/>
        <v>►</v>
      </c>
      <c r="F127" s="604" t="str">
        <f t="shared" si="43"/>
        <v>►</v>
      </c>
      <c r="G127" s="604" t="str">
        <f t="shared" si="48"/>
        <v/>
      </c>
      <c r="H127" s="626" t="s">
        <v>28</v>
      </c>
      <c r="I127" s="627"/>
      <c r="J127" s="627"/>
      <c r="K127" s="627"/>
      <c r="L127" s="704"/>
      <c r="M127" s="704"/>
      <c r="N127" s="704"/>
      <c r="O127" s="704"/>
      <c r="P127" s="704"/>
      <c r="Q127" s="704"/>
      <c r="R127" s="704"/>
      <c r="S127" s="674" t="s">
        <v>28</v>
      </c>
      <c r="T127" s="638"/>
      <c r="U127" s="251"/>
      <c r="V127" s="614"/>
      <c r="W127" s="645">
        <f t="shared" si="44"/>
        <v>0</v>
      </c>
      <c r="X127" s="618" t="str">
        <f t="shared" si="45"/>
        <v/>
      </c>
      <c r="Y127" s="619">
        <f t="shared" si="55"/>
        <v>0</v>
      </c>
      <c r="Z127" s="619">
        <f t="shared" si="56"/>
        <v>0</v>
      </c>
      <c r="AA127" s="189" t="str">
        <f t="shared" si="53"/>
        <v/>
      </c>
      <c r="AB127" s="189">
        <f t="shared" si="52"/>
        <v>0</v>
      </c>
      <c r="AC127" s="189">
        <f t="shared" si="38"/>
        <v>0</v>
      </c>
      <c r="AD127" s="616"/>
      <c r="AE127" s="620">
        <f t="shared" si="54"/>
        <v>0</v>
      </c>
      <c r="AF127" s="612">
        <f t="shared" si="46"/>
        <v>0</v>
      </c>
      <c r="AG127" s="613">
        <f>IF(ISBLANK(N127), 0, (IF(AND(V127&lt;&gt;"", ISNUMBER(T127)), INDEX(AZ12:CR12, MATCH(N127, AZ11:CR11, 0)) * M127, 0)) + IFERROR(INDEX(AZ17:CR17, MATCH(N127, AZ16:CR16, 0)) * M127, 0))</f>
        <v>0</v>
      </c>
      <c r="AI127" s="603" t="str">
        <f t="shared" si="49"/>
        <v>►</v>
      </c>
      <c r="BA127"/>
      <c r="CM127" s="658"/>
      <c r="CY127" s="216">
        <v>1</v>
      </c>
    </row>
    <row r="128" spans="1:103" s="641" customFormat="1" ht="24" customHeight="1">
      <c r="A128" s="603" t="str">
        <f t="shared" si="51"/>
        <v>►</v>
      </c>
      <c r="B128" s="604" t="str">
        <f t="shared" si="47"/>
        <v>►</v>
      </c>
      <c r="C128" s="604" t="str">
        <f t="shared" si="40"/>
        <v>►</v>
      </c>
      <c r="D128" s="604" t="str">
        <f t="shared" si="41"/>
        <v>►</v>
      </c>
      <c r="E128" s="604" t="str">
        <f t="shared" si="42"/>
        <v>►</v>
      </c>
      <c r="F128" s="604" t="str">
        <f t="shared" si="43"/>
        <v>►</v>
      </c>
      <c r="G128" s="604" t="str">
        <f t="shared" si="48"/>
        <v/>
      </c>
      <c r="H128" s="626" t="s">
        <v>28</v>
      </c>
      <c r="I128" s="627"/>
      <c r="J128" s="627"/>
      <c r="K128" s="627"/>
      <c r="L128" s="704"/>
      <c r="M128" s="704"/>
      <c r="N128" s="704"/>
      <c r="O128" s="704"/>
      <c r="P128" s="704"/>
      <c r="Q128" s="704"/>
      <c r="R128" s="704"/>
      <c r="S128" s="674" t="s">
        <v>28</v>
      </c>
      <c r="T128" s="638"/>
      <c r="U128" s="251"/>
      <c r="V128" s="614"/>
      <c r="W128" s="644">
        <f t="shared" si="44"/>
        <v>0</v>
      </c>
      <c r="X128" s="643" t="str">
        <f t="shared" si="45"/>
        <v/>
      </c>
      <c r="Y128" s="615">
        <f t="shared" si="55"/>
        <v>0</v>
      </c>
      <c r="Z128" s="615">
        <f t="shared" si="56"/>
        <v>0</v>
      </c>
      <c r="AA128" s="190" t="str">
        <f t="shared" si="53"/>
        <v/>
      </c>
      <c r="AB128" s="684">
        <f t="shared" si="52"/>
        <v>0</v>
      </c>
      <c r="AC128" s="684">
        <f t="shared" si="38"/>
        <v>0</v>
      </c>
      <c r="AD128" s="616"/>
      <c r="AE128" s="617">
        <f t="shared" si="54"/>
        <v>0</v>
      </c>
      <c r="AF128" s="612">
        <f t="shared" si="46"/>
        <v>0</v>
      </c>
      <c r="AG128" s="613">
        <f>IF(ISBLANK(N128), 0, (IF(AND(V128&lt;&gt;"", ISNUMBER(T128)), INDEX(AZ12:CR12, MATCH(N128, AZ11:CR11, 0)) * M128, 0)) + IFERROR(INDEX(AZ17:CR17, MATCH(N128, AZ16:CR16, 0)) * M128, 0))</f>
        <v>0</v>
      </c>
      <c r="AI128" s="603" t="str">
        <f t="shared" si="49"/>
        <v>►</v>
      </c>
      <c r="BA128"/>
      <c r="CM128" s="658"/>
      <c r="CY128" s="216">
        <v>1</v>
      </c>
    </row>
    <row r="129" spans="1:103" s="641" customFormat="1" ht="24" customHeight="1">
      <c r="A129" s="603" t="str">
        <f t="shared" si="51"/>
        <v>►</v>
      </c>
      <c r="B129" s="604" t="str">
        <f t="shared" si="47"/>
        <v>►</v>
      </c>
      <c r="C129" s="604" t="str">
        <f t="shared" si="40"/>
        <v>►</v>
      </c>
      <c r="D129" s="604" t="str">
        <f t="shared" si="41"/>
        <v>►</v>
      </c>
      <c r="E129" s="604" t="str">
        <f t="shared" si="42"/>
        <v>►</v>
      </c>
      <c r="F129" s="604" t="str">
        <f t="shared" si="43"/>
        <v>►</v>
      </c>
      <c r="G129" s="604" t="str">
        <f t="shared" si="48"/>
        <v/>
      </c>
      <c r="H129" s="626" t="s">
        <v>28</v>
      </c>
      <c r="I129" s="627"/>
      <c r="J129" s="627"/>
      <c r="K129" s="627"/>
      <c r="L129" s="704"/>
      <c r="M129" s="704"/>
      <c r="N129" s="704"/>
      <c r="O129" s="704"/>
      <c r="P129" s="704"/>
      <c r="Q129" s="704"/>
      <c r="R129" s="704"/>
      <c r="S129" s="674" t="s">
        <v>28</v>
      </c>
      <c r="T129" s="638"/>
      <c r="U129" s="251"/>
      <c r="V129" s="614"/>
      <c r="W129" s="645">
        <f t="shared" si="44"/>
        <v>0</v>
      </c>
      <c r="X129" s="618" t="str">
        <f t="shared" si="45"/>
        <v/>
      </c>
      <c r="Y129" s="619">
        <f t="shared" si="55"/>
        <v>0</v>
      </c>
      <c r="Z129" s="619">
        <f t="shared" si="56"/>
        <v>0</v>
      </c>
      <c r="AA129" s="189" t="str">
        <f t="shared" si="53"/>
        <v/>
      </c>
      <c r="AB129" s="189">
        <f t="shared" si="52"/>
        <v>0</v>
      </c>
      <c r="AC129" s="189">
        <f t="shared" si="38"/>
        <v>0</v>
      </c>
      <c r="AD129" s="616"/>
      <c r="AE129" s="620">
        <f t="shared" si="54"/>
        <v>0</v>
      </c>
      <c r="AF129" s="612">
        <f t="shared" si="46"/>
        <v>0</v>
      </c>
      <c r="AG129" s="613">
        <f>IF(ISBLANK(N129), 0, (IF(AND(V129&lt;&gt;"", ISNUMBER(T129)), INDEX(AZ12:CR12, MATCH(N129, AZ11:CR11, 0)) * M129, 0)) + IFERROR(INDEX(AZ17:CR17, MATCH(N129, AZ16:CR16, 0)) * M129, 0))</f>
        <v>0</v>
      </c>
      <c r="AI129" s="603" t="str">
        <f t="shared" si="49"/>
        <v>►</v>
      </c>
      <c r="BA129" s="257" t="s">
        <v>5521</v>
      </c>
      <c r="CM129" s="658"/>
      <c r="CY129" s="216">
        <v>1</v>
      </c>
    </row>
    <row r="130" spans="1:103" s="641" customFormat="1" ht="24" customHeight="1">
      <c r="A130" s="603" t="str">
        <f t="shared" si="51"/>
        <v>►</v>
      </c>
      <c r="B130" s="604" t="str">
        <f t="shared" si="47"/>
        <v>►</v>
      </c>
      <c r="C130" s="604" t="str">
        <f t="shared" si="40"/>
        <v>►</v>
      </c>
      <c r="D130" s="604" t="str">
        <f t="shared" si="41"/>
        <v>►</v>
      </c>
      <c r="E130" s="604" t="str">
        <f t="shared" si="42"/>
        <v>►</v>
      </c>
      <c r="F130" s="604" t="str">
        <f t="shared" si="43"/>
        <v>►</v>
      </c>
      <c r="G130" s="604" t="str">
        <f t="shared" si="48"/>
        <v/>
      </c>
      <c r="H130" s="626" t="s">
        <v>28</v>
      </c>
      <c r="I130" s="627"/>
      <c r="J130" s="627"/>
      <c r="K130" s="627"/>
      <c r="L130" s="704"/>
      <c r="M130" s="704"/>
      <c r="N130" s="704"/>
      <c r="O130" s="704"/>
      <c r="P130" s="704"/>
      <c r="Q130" s="704"/>
      <c r="R130" s="704"/>
      <c r="S130" s="674" t="s">
        <v>28</v>
      </c>
      <c r="T130" s="638"/>
      <c r="U130" s="251"/>
      <c r="V130" s="614"/>
      <c r="W130" s="644">
        <f t="shared" si="44"/>
        <v>0</v>
      </c>
      <c r="X130" s="643" t="str">
        <f t="shared" si="45"/>
        <v/>
      </c>
      <c r="Y130" s="615">
        <f t="shared" si="55"/>
        <v>0</v>
      </c>
      <c r="Z130" s="615">
        <f t="shared" si="56"/>
        <v>0</v>
      </c>
      <c r="AA130" s="190" t="str">
        <f t="shared" si="53"/>
        <v/>
      </c>
      <c r="AB130" s="684">
        <f t="shared" si="52"/>
        <v>0</v>
      </c>
      <c r="AC130" s="684">
        <f t="shared" si="38"/>
        <v>0</v>
      </c>
      <c r="AD130" s="616"/>
      <c r="AE130" s="617">
        <f t="shared" si="54"/>
        <v>0</v>
      </c>
      <c r="AF130" s="612">
        <f t="shared" si="46"/>
        <v>0</v>
      </c>
      <c r="AG130" s="613">
        <f>IF(ISBLANK(N130), 0, (IF(AND(V130&lt;&gt;"", ISNUMBER(T130)), INDEX(AZ12:CR12, MATCH(N130, AZ11:CR11, 0)) * M130, 0)) + IFERROR(INDEX(AZ17:CR17, MATCH(N130, AZ16:CR16, 0)) * M130, 0))</f>
        <v>0</v>
      </c>
      <c r="AI130" s="603" t="str">
        <f t="shared" si="49"/>
        <v>►</v>
      </c>
      <c r="BA130" s="258"/>
      <c r="CM130" s="658"/>
      <c r="CY130" s="216">
        <v>1</v>
      </c>
    </row>
    <row r="131" spans="1:103" s="641" customFormat="1" ht="24" customHeight="1">
      <c r="A131" s="603" t="str">
        <f t="shared" si="51"/>
        <v>►</v>
      </c>
      <c r="B131" s="604" t="str">
        <f t="shared" si="47"/>
        <v>►</v>
      </c>
      <c r="C131" s="604" t="str">
        <f t="shared" si="40"/>
        <v>►</v>
      </c>
      <c r="D131" s="604" t="str">
        <f t="shared" si="41"/>
        <v>►</v>
      </c>
      <c r="E131" s="604" t="str">
        <f t="shared" si="42"/>
        <v>►</v>
      </c>
      <c r="F131" s="604" t="str">
        <f t="shared" si="43"/>
        <v>►</v>
      </c>
      <c r="G131" s="604" t="str">
        <f t="shared" si="48"/>
        <v/>
      </c>
      <c r="H131" s="626" t="s">
        <v>28</v>
      </c>
      <c r="I131" s="627"/>
      <c r="J131" s="627"/>
      <c r="K131" s="627"/>
      <c r="L131" s="704"/>
      <c r="M131" s="704"/>
      <c r="N131" s="704"/>
      <c r="O131" s="704"/>
      <c r="P131" s="704"/>
      <c r="Q131" s="704"/>
      <c r="R131" s="704"/>
      <c r="S131" s="674" t="s">
        <v>28</v>
      </c>
      <c r="T131" s="638"/>
      <c r="U131" s="251"/>
      <c r="V131" s="614"/>
      <c r="W131" s="645">
        <f t="shared" si="44"/>
        <v>0</v>
      </c>
      <c r="X131" s="618" t="str">
        <f t="shared" si="45"/>
        <v/>
      </c>
      <c r="Y131" s="619">
        <f t="shared" si="55"/>
        <v>0</v>
      </c>
      <c r="Z131" s="619">
        <f t="shared" si="56"/>
        <v>0</v>
      </c>
      <c r="AA131" s="189" t="str">
        <f t="shared" si="53"/>
        <v/>
      </c>
      <c r="AB131" s="189">
        <f t="shared" si="52"/>
        <v>0</v>
      </c>
      <c r="AC131" s="189">
        <f t="shared" si="38"/>
        <v>0</v>
      </c>
      <c r="AD131" s="616"/>
      <c r="AE131" s="620">
        <f t="shared" si="54"/>
        <v>0</v>
      </c>
      <c r="AF131" s="612">
        <f t="shared" si="46"/>
        <v>0</v>
      </c>
      <c r="AG131" s="613">
        <f>IF(ISBLANK(N131), 0, (IF(AND(V131&lt;&gt;"", ISNUMBER(T131)), INDEX(AZ12:CR12, MATCH(N131, AZ11:CR11, 0)) * M131, 0)) + IFERROR(INDEX(AZ17:CR17, MATCH(N131, AZ16:CR16, 0)) * M131, 0))</f>
        <v>0</v>
      </c>
      <c r="AI131" s="603" t="str">
        <f t="shared" si="49"/>
        <v>►</v>
      </c>
      <c r="BA131" s="259" t="s">
        <v>5522</v>
      </c>
      <c r="CM131" s="658"/>
      <c r="CY131" s="216">
        <v>1</v>
      </c>
    </row>
    <row r="132" spans="1:103" s="641" customFormat="1" ht="24" customHeight="1">
      <c r="A132" s="603" t="str">
        <f t="shared" si="51"/>
        <v>►</v>
      </c>
      <c r="B132" s="604" t="str">
        <f t="shared" si="47"/>
        <v>►</v>
      </c>
      <c r="C132" s="604" t="str">
        <f t="shared" si="40"/>
        <v>►</v>
      </c>
      <c r="D132" s="604" t="str">
        <f t="shared" si="41"/>
        <v>►</v>
      </c>
      <c r="E132" s="604" t="str">
        <f t="shared" si="42"/>
        <v>►</v>
      </c>
      <c r="F132" s="604" t="str">
        <f t="shared" si="43"/>
        <v>►</v>
      </c>
      <c r="G132" s="604" t="str">
        <f t="shared" si="48"/>
        <v/>
      </c>
      <c r="H132" s="626" t="s">
        <v>28</v>
      </c>
      <c r="I132" s="627"/>
      <c r="J132" s="627"/>
      <c r="K132" s="627"/>
      <c r="L132" s="704"/>
      <c r="M132" s="704"/>
      <c r="N132" s="704"/>
      <c r="O132" s="704"/>
      <c r="P132" s="704"/>
      <c r="Q132" s="704"/>
      <c r="R132" s="704"/>
      <c r="S132" s="674" t="s">
        <v>28</v>
      </c>
      <c r="T132" s="638"/>
      <c r="U132" s="251"/>
      <c r="V132" s="614"/>
      <c r="W132" s="644">
        <f t="shared" si="44"/>
        <v>0</v>
      </c>
      <c r="X132" s="643" t="str">
        <f t="shared" si="45"/>
        <v/>
      </c>
      <c r="Y132" s="615">
        <f t="shared" si="55"/>
        <v>0</v>
      </c>
      <c r="Z132" s="615">
        <f t="shared" si="56"/>
        <v>0</v>
      </c>
      <c r="AA132" s="190" t="str">
        <f t="shared" si="53"/>
        <v/>
      </c>
      <c r="AB132" s="684">
        <f t="shared" si="52"/>
        <v>0</v>
      </c>
      <c r="AC132" s="684">
        <f t="shared" si="38"/>
        <v>0</v>
      </c>
      <c r="AD132" s="616"/>
      <c r="AE132" s="617">
        <f t="shared" si="54"/>
        <v>0</v>
      </c>
      <c r="AF132" s="612">
        <f t="shared" si="46"/>
        <v>0</v>
      </c>
      <c r="AG132" s="613">
        <f>IF(ISBLANK(N132), 0, (IF(AND(V132&lt;&gt;"", ISNUMBER(T132)), INDEX(AZ12:CR12, MATCH(N132, AZ11:CR11, 0)) * M132, 0)) + IFERROR(INDEX(AZ17:CR17, MATCH(N132, AZ16:CR16, 0)) * M132, 0))</f>
        <v>0</v>
      </c>
      <c r="AI132" s="603" t="str">
        <f t="shared" si="49"/>
        <v>►</v>
      </c>
      <c r="BA132" s="259" t="s">
        <v>5523</v>
      </c>
      <c r="CM132" s="658"/>
      <c r="CY132" s="216">
        <v>1</v>
      </c>
    </row>
    <row r="133" spans="1:103" s="641" customFormat="1" ht="24" customHeight="1">
      <c r="A133" s="603" t="str">
        <f t="shared" si="51"/>
        <v>►</v>
      </c>
      <c r="B133" s="604" t="str">
        <f t="shared" si="47"/>
        <v>►</v>
      </c>
      <c r="C133" s="604" t="str">
        <f t="shared" si="40"/>
        <v>►</v>
      </c>
      <c r="D133" s="604" t="str">
        <f t="shared" si="41"/>
        <v>►</v>
      </c>
      <c r="E133" s="604" t="str">
        <f t="shared" si="42"/>
        <v>►</v>
      </c>
      <c r="F133" s="604" t="str">
        <f t="shared" si="43"/>
        <v>►</v>
      </c>
      <c r="G133" s="604" t="str">
        <f t="shared" si="48"/>
        <v/>
      </c>
      <c r="H133" s="626" t="s">
        <v>28</v>
      </c>
      <c r="I133" s="627"/>
      <c r="J133" s="627"/>
      <c r="K133" s="627"/>
      <c r="L133" s="704"/>
      <c r="M133" s="704"/>
      <c r="N133" s="704"/>
      <c r="O133" s="704"/>
      <c r="P133" s="704"/>
      <c r="Q133" s="704"/>
      <c r="R133" s="704"/>
      <c r="S133" s="674" t="s">
        <v>28</v>
      </c>
      <c r="T133" s="638"/>
      <c r="U133" s="251"/>
      <c r="V133" s="614"/>
      <c r="W133" s="645">
        <f t="shared" si="44"/>
        <v>0</v>
      </c>
      <c r="X133" s="618" t="str">
        <f t="shared" si="45"/>
        <v/>
      </c>
      <c r="Y133" s="619">
        <f t="shared" si="55"/>
        <v>0</v>
      </c>
      <c r="Z133" s="619">
        <f t="shared" si="56"/>
        <v>0</v>
      </c>
      <c r="AA133" s="189" t="str">
        <f t="shared" si="53"/>
        <v/>
      </c>
      <c r="AB133" s="189">
        <f t="shared" si="52"/>
        <v>0</v>
      </c>
      <c r="AC133" s="189">
        <f t="shared" si="38"/>
        <v>0</v>
      </c>
      <c r="AD133" s="616"/>
      <c r="AE133" s="620">
        <f t="shared" si="54"/>
        <v>0</v>
      </c>
      <c r="AF133" s="612">
        <f t="shared" si="46"/>
        <v>0</v>
      </c>
      <c r="AG133" s="613">
        <f>IF(ISBLANK(N133), 0, (IF(AND(V133&lt;&gt;"", ISNUMBER(T133)), INDEX(AZ12:CR12, MATCH(N133, AZ11:CR11, 0)) * M133, 0)) + IFERROR(INDEX(AZ17:CR17, MATCH(N133, AZ16:CR16, 0)) * M133, 0))</f>
        <v>0</v>
      </c>
      <c r="AI133" s="603" t="str">
        <f t="shared" si="49"/>
        <v>►</v>
      </c>
      <c r="BA133"/>
      <c r="CM133" s="658"/>
      <c r="CY133" s="216">
        <v>1</v>
      </c>
    </row>
    <row r="134" spans="1:103" s="641" customFormat="1" ht="24" customHeight="1">
      <c r="A134" s="603" t="str">
        <f t="shared" si="51"/>
        <v>►</v>
      </c>
      <c r="B134" s="604" t="str">
        <f t="shared" si="47"/>
        <v>►</v>
      </c>
      <c r="C134" s="604" t="str">
        <f t="shared" si="40"/>
        <v>►</v>
      </c>
      <c r="D134" s="604" t="str">
        <f t="shared" si="41"/>
        <v>►</v>
      </c>
      <c r="E134" s="604" t="str">
        <f t="shared" si="42"/>
        <v>►</v>
      </c>
      <c r="F134" s="604" t="str">
        <f t="shared" si="43"/>
        <v>►</v>
      </c>
      <c r="G134" s="604" t="str">
        <f t="shared" si="48"/>
        <v/>
      </c>
      <c r="H134" s="626" t="s">
        <v>28</v>
      </c>
      <c r="I134" s="627"/>
      <c r="J134" s="627"/>
      <c r="K134" s="627"/>
      <c r="L134" s="704"/>
      <c r="M134" s="704"/>
      <c r="N134" s="704"/>
      <c r="O134" s="704"/>
      <c r="P134" s="704"/>
      <c r="Q134" s="704"/>
      <c r="R134" s="704"/>
      <c r="S134" s="674" t="s">
        <v>28</v>
      </c>
      <c r="T134" s="638"/>
      <c r="U134" s="251"/>
      <c r="V134" s="614"/>
      <c r="W134" s="644">
        <f t="shared" si="44"/>
        <v>0</v>
      </c>
      <c r="X134" s="643" t="str">
        <f t="shared" si="45"/>
        <v/>
      </c>
      <c r="Y134" s="615">
        <f t="shared" si="55"/>
        <v>0</v>
      </c>
      <c r="Z134" s="615">
        <f t="shared" si="56"/>
        <v>0</v>
      </c>
      <c r="AA134" s="190" t="str">
        <f t="shared" si="53"/>
        <v/>
      </c>
      <c r="AB134" s="684">
        <f t="shared" si="52"/>
        <v>0</v>
      </c>
      <c r="AC134" s="684">
        <f t="shared" si="38"/>
        <v>0</v>
      </c>
      <c r="AD134" s="616"/>
      <c r="AE134" s="617">
        <f t="shared" si="54"/>
        <v>0</v>
      </c>
      <c r="AF134" s="612">
        <f t="shared" si="46"/>
        <v>0</v>
      </c>
      <c r="AG134" s="613">
        <f>IF(ISBLANK(N134), 0, (IF(AND(V134&lt;&gt;"", ISNUMBER(T134)), INDEX(AZ12:CR12, MATCH(N134, AZ11:CR11, 0)) * M134, 0)) + IFERROR(INDEX(AZ17:CR17, MATCH(N134, AZ16:CR16, 0)) * M134, 0))</f>
        <v>0</v>
      </c>
      <c r="AI134" s="603" t="str">
        <f t="shared" si="49"/>
        <v>►</v>
      </c>
      <c r="BA134"/>
      <c r="CM134" s="658"/>
      <c r="CY134" s="216">
        <v>1</v>
      </c>
    </row>
    <row r="135" spans="1:103" s="641" customFormat="1" ht="24" customHeight="1">
      <c r="A135" s="603" t="str">
        <f t="shared" si="51"/>
        <v>►</v>
      </c>
      <c r="B135" s="604" t="str">
        <f t="shared" si="47"/>
        <v>►</v>
      </c>
      <c r="C135" s="604" t="str">
        <f t="shared" si="40"/>
        <v>►</v>
      </c>
      <c r="D135" s="604" t="str">
        <f t="shared" si="41"/>
        <v>►</v>
      </c>
      <c r="E135" s="604" t="str">
        <f t="shared" si="42"/>
        <v>►</v>
      </c>
      <c r="F135" s="604" t="str">
        <f t="shared" si="43"/>
        <v>►</v>
      </c>
      <c r="G135" s="604" t="str">
        <f t="shared" si="48"/>
        <v/>
      </c>
      <c r="H135" s="626" t="s">
        <v>28</v>
      </c>
      <c r="I135" s="627"/>
      <c r="J135" s="627"/>
      <c r="K135" s="627"/>
      <c r="L135" s="704"/>
      <c r="M135" s="704"/>
      <c r="N135" s="704"/>
      <c r="O135" s="704"/>
      <c r="P135" s="704"/>
      <c r="Q135" s="704"/>
      <c r="R135" s="704"/>
      <c r="S135" s="674" t="s">
        <v>28</v>
      </c>
      <c r="T135" s="638"/>
      <c r="U135" s="251"/>
      <c r="V135" s="614"/>
      <c r="W135" s="645">
        <f t="shared" si="44"/>
        <v>0</v>
      </c>
      <c r="X135" s="618" t="str">
        <f t="shared" si="45"/>
        <v/>
      </c>
      <c r="Y135" s="619">
        <f t="shared" si="55"/>
        <v>0</v>
      </c>
      <c r="Z135" s="619">
        <f t="shared" si="56"/>
        <v>0</v>
      </c>
      <c r="AA135" s="189" t="str">
        <f t="shared" si="53"/>
        <v/>
      </c>
      <c r="AB135" s="189">
        <f t="shared" si="52"/>
        <v>0</v>
      </c>
      <c r="AC135" s="189">
        <f t="shared" si="38"/>
        <v>0</v>
      </c>
      <c r="AD135" s="616"/>
      <c r="AE135" s="620">
        <f t="shared" si="54"/>
        <v>0</v>
      </c>
      <c r="AF135" s="612">
        <f t="shared" si="46"/>
        <v>0</v>
      </c>
      <c r="AG135" s="613">
        <f>IF(ISBLANK(N135), 0, (IF(AND(V135&lt;&gt;"", ISNUMBER(T135)), INDEX(AZ12:CR12, MATCH(N135, AZ11:CR11, 0)) * M135, 0)) + IFERROR(INDEX(AZ17:CR17, MATCH(N135, AZ16:CR16, 0)) * M135, 0))</f>
        <v>0</v>
      </c>
      <c r="AI135" s="603" t="str">
        <f t="shared" si="49"/>
        <v>►</v>
      </c>
      <c r="BA135"/>
      <c r="CM135" s="658"/>
      <c r="CY135" s="216">
        <v>1</v>
      </c>
    </row>
    <row r="136" spans="1:103" s="641" customFormat="1" ht="24" customHeight="1">
      <c r="A136" s="603" t="str">
        <f t="shared" si="51"/>
        <v>►</v>
      </c>
      <c r="B136" s="604" t="str">
        <f t="shared" si="47"/>
        <v>►</v>
      </c>
      <c r="C136" s="604" t="str">
        <f t="shared" si="40"/>
        <v>►</v>
      </c>
      <c r="D136" s="604" t="str">
        <f t="shared" si="41"/>
        <v>►</v>
      </c>
      <c r="E136" s="604" t="str">
        <f t="shared" si="42"/>
        <v>►</v>
      </c>
      <c r="F136" s="604" t="str">
        <f t="shared" si="43"/>
        <v>►</v>
      </c>
      <c r="G136" s="604" t="str">
        <f t="shared" si="48"/>
        <v/>
      </c>
      <c r="H136" s="626" t="s">
        <v>28</v>
      </c>
      <c r="I136" s="627"/>
      <c r="J136" s="627"/>
      <c r="K136" s="627"/>
      <c r="L136" s="704"/>
      <c r="M136" s="704"/>
      <c r="N136" s="704"/>
      <c r="O136" s="704"/>
      <c r="P136" s="704"/>
      <c r="Q136" s="704"/>
      <c r="R136" s="704"/>
      <c r="S136" s="674" t="s">
        <v>28</v>
      </c>
      <c r="T136" s="638"/>
      <c r="U136" s="251"/>
      <c r="V136" s="614"/>
      <c r="W136" s="644">
        <f t="shared" si="44"/>
        <v>0</v>
      </c>
      <c r="X136" s="643" t="str">
        <f t="shared" si="45"/>
        <v/>
      </c>
      <c r="Y136" s="615">
        <f t="shared" si="55"/>
        <v>0</v>
      </c>
      <c r="Z136" s="615">
        <f t="shared" si="56"/>
        <v>0</v>
      </c>
      <c r="AA136" s="190" t="str">
        <f t="shared" si="53"/>
        <v/>
      </c>
      <c r="AB136" s="684">
        <f t="shared" si="52"/>
        <v>0</v>
      </c>
      <c r="AC136" s="684">
        <f t="shared" si="38"/>
        <v>0</v>
      </c>
      <c r="AD136" s="616"/>
      <c r="AE136" s="617">
        <f t="shared" si="54"/>
        <v>0</v>
      </c>
      <c r="AF136" s="612">
        <f t="shared" si="46"/>
        <v>0</v>
      </c>
      <c r="AG136" s="613">
        <f>IF(ISBLANK(N136), 0, (IF(AND(V136&lt;&gt;"", ISNUMBER(T136)), INDEX(AZ12:CR12, MATCH(N136, AZ11:CR11, 0)) * M136, 0)) + IFERROR(INDEX(AZ17:CR17, MATCH(N136, AZ16:CR16, 0)) * M136, 0))</f>
        <v>0</v>
      </c>
      <c r="AI136" s="603" t="str">
        <f t="shared" si="49"/>
        <v>►</v>
      </c>
      <c r="BA136" s="257" t="s">
        <v>5524</v>
      </c>
      <c r="CM136" s="658"/>
      <c r="CY136" s="216">
        <v>1</v>
      </c>
    </row>
    <row r="137" spans="1:103" s="641" customFormat="1" ht="24" customHeight="1">
      <c r="A137" s="603" t="str">
        <f t="shared" si="51"/>
        <v>►</v>
      </c>
      <c r="B137" s="604" t="str">
        <f t="shared" si="47"/>
        <v>►</v>
      </c>
      <c r="C137" s="604" t="str">
        <f t="shared" si="40"/>
        <v>►</v>
      </c>
      <c r="D137" s="604" t="str">
        <f t="shared" si="41"/>
        <v>►</v>
      </c>
      <c r="E137" s="604" t="str">
        <f t="shared" si="42"/>
        <v>►</v>
      </c>
      <c r="F137" s="604" t="str">
        <f t="shared" si="43"/>
        <v>►</v>
      </c>
      <c r="G137" s="604" t="str">
        <f t="shared" si="48"/>
        <v/>
      </c>
      <c r="H137" s="626" t="s">
        <v>28</v>
      </c>
      <c r="I137" s="627"/>
      <c r="J137" s="627"/>
      <c r="K137" s="627"/>
      <c r="L137" s="704"/>
      <c r="M137" s="704"/>
      <c r="N137" s="704"/>
      <c r="O137" s="704"/>
      <c r="P137" s="704"/>
      <c r="Q137" s="704"/>
      <c r="R137" s="704"/>
      <c r="S137" s="674" t="s">
        <v>28</v>
      </c>
      <c r="T137" s="638"/>
      <c r="U137" s="251"/>
      <c r="V137" s="614"/>
      <c r="W137" s="645">
        <f t="shared" si="44"/>
        <v>0</v>
      </c>
      <c r="X137" s="618" t="str">
        <f t="shared" si="45"/>
        <v/>
      </c>
      <c r="Y137" s="619">
        <f t="shared" si="55"/>
        <v>0</v>
      </c>
      <c r="Z137" s="619">
        <f t="shared" si="56"/>
        <v>0</v>
      </c>
      <c r="AA137" s="189" t="str">
        <f t="shared" si="53"/>
        <v/>
      </c>
      <c r="AB137" s="189">
        <f t="shared" si="52"/>
        <v>0</v>
      </c>
      <c r="AC137" s="189">
        <f t="shared" si="38"/>
        <v>0</v>
      </c>
      <c r="AD137" s="616"/>
      <c r="AE137" s="620">
        <f t="shared" si="54"/>
        <v>0</v>
      </c>
      <c r="AF137" s="612">
        <f t="shared" si="46"/>
        <v>0</v>
      </c>
      <c r="AG137" s="613">
        <f>IF(ISBLANK(N137), 0, (IF(AND(V137&lt;&gt;"", ISNUMBER(T137)), INDEX(AZ12:CR12, MATCH(N137, AZ11:CR11, 0)) * M137, 0)) + IFERROR(INDEX(AZ17:CR17, MATCH(N137, AZ16:CR16, 0)) * M137, 0))</f>
        <v>0</v>
      </c>
      <c r="AI137" s="603" t="str">
        <f t="shared" si="49"/>
        <v>►</v>
      </c>
      <c r="BA137" s="258"/>
      <c r="CM137" s="658"/>
      <c r="CY137" s="216">
        <v>1</v>
      </c>
    </row>
    <row r="138" spans="1:103" s="641" customFormat="1" ht="24" customHeight="1">
      <c r="A138" s="603" t="str">
        <f t="shared" si="51"/>
        <v>►</v>
      </c>
      <c r="B138" s="604" t="str">
        <f t="shared" si="47"/>
        <v>►</v>
      </c>
      <c r="C138" s="604" t="str">
        <f t="shared" si="40"/>
        <v>►</v>
      </c>
      <c r="D138" s="604" t="str">
        <f t="shared" si="41"/>
        <v>►</v>
      </c>
      <c r="E138" s="604" t="str">
        <f t="shared" si="42"/>
        <v>►</v>
      </c>
      <c r="F138" s="604" t="str">
        <f t="shared" si="43"/>
        <v>►</v>
      </c>
      <c r="G138" s="604" t="str">
        <f t="shared" si="48"/>
        <v/>
      </c>
      <c r="H138" s="626" t="s">
        <v>28</v>
      </c>
      <c r="I138" s="627"/>
      <c r="J138" s="627"/>
      <c r="K138" s="627"/>
      <c r="L138" s="704"/>
      <c r="M138" s="704"/>
      <c r="N138" s="704"/>
      <c r="O138" s="704"/>
      <c r="P138" s="704"/>
      <c r="Q138" s="704"/>
      <c r="R138" s="704"/>
      <c r="S138" s="674" t="s">
        <v>28</v>
      </c>
      <c r="T138" s="638"/>
      <c r="U138" s="251"/>
      <c r="V138" s="614"/>
      <c r="W138" s="644">
        <f t="shared" si="44"/>
        <v>0</v>
      </c>
      <c r="X138" s="643" t="str">
        <f t="shared" si="45"/>
        <v/>
      </c>
      <c r="Y138" s="615">
        <f t="shared" si="55"/>
        <v>0</v>
      </c>
      <c r="Z138" s="615">
        <f t="shared" si="56"/>
        <v>0</v>
      </c>
      <c r="AA138" s="190" t="str">
        <f t="shared" si="53"/>
        <v/>
      </c>
      <c r="AB138" s="684">
        <f t="shared" si="52"/>
        <v>0</v>
      </c>
      <c r="AC138" s="684">
        <f t="shared" ref="AC138:AC201" si="59">IF(ISBLANK(V138), 0, IF(AND(W138=0, ISTEXT(O138)), M138*AF138 &amp; " " &amp; O138, 0))</f>
        <v>0</v>
      </c>
      <c r="AD138" s="616"/>
      <c r="AE138" s="617">
        <f t="shared" si="54"/>
        <v>0</v>
      </c>
      <c r="AF138" s="612">
        <f t="shared" si="46"/>
        <v>0</v>
      </c>
      <c r="AG138" s="613">
        <f>IF(ISBLANK(N138), 0, (IF(AND(V138&lt;&gt;"", ISNUMBER(T138)), INDEX(AZ12:CR12, MATCH(N138, AZ11:CR11, 0)) * M138, 0)) + IFERROR(INDEX(AZ17:CR17, MATCH(N138, AZ16:CR16, 0)) * M138, 0))</f>
        <v>0</v>
      </c>
      <c r="AI138" s="603" t="str">
        <f t="shared" si="49"/>
        <v>►</v>
      </c>
      <c r="BA138" s="259" t="s">
        <v>5525</v>
      </c>
      <c r="CM138" s="658"/>
      <c r="CY138" s="216">
        <v>1</v>
      </c>
    </row>
    <row r="139" spans="1:103" s="641" customFormat="1" ht="24" customHeight="1">
      <c r="A139" s="603" t="str">
        <f t="shared" si="51"/>
        <v>►</v>
      </c>
      <c r="B139" s="604" t="str">
        <f t="shared" si="47"/>
        <v>►</v>
      </c>
      <c r="C139" s="604" t="str">
        <f t="shared" si="40"/>
        <v>►</v>
      </c>
      <c r="D139" s="604" t="str">
        <f t="shared" si="41"/>
        <v>►</v>
      </c>
      <c r="E139" s="604" t="str">
        <f t="shared" si="42"/>
        <v>►</v>
      </c>
      <c r="F139" s="604" t="str">
        <f t="shared" si="43"/>
        <v>►</v>
      </c>
      <c r="G139" s="604" t="str">
        <f t="shared" si="48"/>
        <v/>
      </c>
      <c r="H139" s="626" t="s">
        <v>28</v>
      </c>
      <c r="I139" s="627"/>
      <c r="J139" s="627"/>
      <c r="K139" s="627"/>
      <c r="L139" s="704"/>
      <c r="M139" s="704"/>
      <c r="N139" s="704"/>
      <c r="O139" s="704"/>
      <c r="P139" s="704"/>
      <c r="Q139" s="704"/>
      <c r="R139" s="704"/>
      <c r="S139" s="674" t="s">
        <v>28</v>
      </c>
      <c r="T139" s="638"/>
      <c r="U139" s="251"/>
      <c r="V139" s="614"/>
      <c r="W139" s="645">
        <f t="shared" si="44"/>
        <v>0</v>
      </c>
      <c r="X139" s="618" t="str">
        <f t="shared" si="45"/>
        <v/>
      </c>
      <c r="Y139" s="619">
        <f t="shared" si="55"/>
        <v>0</v>
      </c>
      <c r="Z139" s="619">
        <f t="shared" si="56"/>
        <v>0</v>
      </c>
      <c r="AA139" s="189" t="str">
        <f t="shared" si="53"/>
        <v/>
      </c>
      <c r="AB139" s="189">
        <f t="shared" si="52"/>
        <v>0</v>
      </c>
      <c r="AC139" s="189">
        <f t="shared" si="59"/>
        <v>0</v>
      </c>
      <c r="AD139" s="616"/>
      <c r="AE139" s="620">
        <f t="shared" si="54"/>
        <v>0</v>
      </c>
      <c r="AF139" s="612">
        <f t="shared" si="46"/>
        <v>0</v>
      </c>
      <c r="AG139" s="613">
        <f>IF(ISBLANK(N139), 0, (IF(AND(V139&lt;&gt;"", ISNUMBER(T139)), INDEX(AZ12:CR12, MATCH(N139, AZ11:CR11, 0)) * M139, 0)) + IFERROR(INDEX(AZ17:CR17, MATCH(N139, AZ16:CR16, 0)) * M139, 0))</f>
        <v>0</v>
      </c>
      <c r="AI139" s="603" t="str">
        <f t="shared" si="49"/>
        <v>►</v>
      </c>
      <c r="BA139" s="259" t="s">
        <v>5526</v>
      </c>
      <c r="CM139" s="658"/>
      <c r="CY139" s="216">
        <v>1</v>
      </c>
    </row>
    <row r="140" spans="1:103" s="641" customFormat="1" ht="24" customHeight="1">
      <c r="A140" s="603" t="str">
        <f t="shared" si="51"/>
        <v>►</v>
      </c>
      <c r="B140" s="604" t="str">
        <f t="shared" si="47"/>
        <v>►</v>
      </c>
      <c r="C140" s="604" t="str">
        <f t="shared" si="40"/>
        <v>►</v>
      </c>
      <c r="D140" s="604" t="str">
        <f t="shared" si="41"/>
        <v>►</v>
      </c>
      <c r="E140" s="604" t="str">
        <f t="shared" si="42"/>
        <v>►</v>
      </c>
      <c r="F140" s="604" t="str">
        <f t="shared" si="43"/>
        <v>►</v>
      </c>
      <c r="G140" s="604" t="str">
        <f t="shared" si="48"/>
        <v/>
      </c>
      <c r="H140" s="626" t="s">
        <v>28</v>
      </c>
      <c r="I140" s="627"/>
      <c r="J140" s="627"/>
      <c r="K140" s="627"/>
      <c r="L140" s="704"/>
      <c r="M140" s="704"/>
      <c r="N140" s="704"/>
      <c r="O140" s="704"/>
      <c r="P140" s="704"/>
      <c r="Q140" s="704"/>
      <c r="R140" s="704"/>
      <c r="S140" s="674" t="s">
        <v>28</v>
      </c>
      <c r="T140" s="638"/>
      <c r="U140" s="251"/>
      <c r="V140" s="614"/>
      <c r="W140" s="644">
        <f t="shared" si="44"/>
        <v>0</v>
      </c>
      <c r="X140" s="643" t="str">
        <f t="shared" si="45"/>
        <v/>
      </c>
      <c r="Y140" s="615">
        <f t="shared" si="55"/>
        <v>0</v>
      </c>
      <c r="Z140" s="615">
        <f t="shared" si="56"/>
        <v>0</v>
      </c>
      <c r="AA140" s="190" t="str">
        <f t="shared" si="53"/>
        <v/>
      </c>
      <c r="AB140" s="684">
        <f t="shared" si="52"/>
        <v>0</v>
      </c>
      <c r="AC140" s="684">
        <f t="shared" si="59"/>
        <v>0</v>
      </c>
      <c r="AD140" s="616"/>
      <c r="AE140" s="617">
        <f t="shared" si="54"/>
        <v>0</v>
      </c>
      <c r="AF140" s="612">
        <f t="shared" si="46"/>
        <v>0</v>
      </c>
      <c r="AG140" s="613">
        <f>IF(ISBLANK(N140), 0, (IF(AND(V140&lt;&gt;"", ISNUMBER(T140)), INDEX(AZ12:CR12, MATCH(N140, AZ11:CR11, 0)) * M140, 0)) + IFERROR(INDEX(AZ17:CR17, MATCH(N140, AZ16:CR16, 0)) * M140, 0))</f>
        <v>0</v>
      </c>
      <c r="AI140" s="603" t="str">
        <f t="shared" si="49"/>
        <v>►</v>
      </c>
      <c r="BA140"/>
      <c r="CM140" s="658"/>
      <c r="CY140" s="216">
        <v>1</v>
      </c>
    </row>
    <row r="141" spans="1:103" s="641" customFormat="1" ht="24" customHeight="1">
      <c r="A141" s="603" t="str">
        <f t="shared" si="51"/>
        <v>►</v>
      </c>
      <c r="B141" s="604" t="str">
        <f t="shared" si="47"/>
        <v>►</v>
      </c>
      <c r="C141" s="604" t="str">
        <f t="shared" si="40"/>
        <v>►</v>
      </c>
      <c r="D141" s="604" t="str">
        <f t="shared" si="41"/>
        <v>►</v>
      </c>
      <c r="E141" s="604" t="str">
        <f t="shared" si="42"/>
        <v>►</v>
      </c>
      <c r="F141" s="604" t="str">
        <f t="shared" si="43"/>
        <v>►</v>
      </c>
      <c r="G141" s="604" t="str">
        <f t="shared" si="48"/>
        <v/>
      </c>
      <c r="H141" s="626" t="s">
        <v>28</v>
      </c>
      <c r="I141" s="627"/>
      <c r="J141" s="627"/>
      <c r="K141" s="627"/>
      <c r="L141" s="704"/>
      <c r="M141" s="704"/>
      <c r="N141" s="704"/>
      <c r="O141" s="704"/>
      <c r="P141" s="704"/>
      <c r="Q141" s="704"/>
      <c r="R141" s="704"/>
      <c r="S141" s="674" t="s">
        <v>28</v>
      </c>
      <c r="T141" s="638"/>
      <c r="U141" s="251"/>
      <c r="V141" s="614"/>
      <c r="W141" s="645">
        <f t="shared" si="44"/>
        <v>0</v>
      </c>
      <c r="X141" s="618" t="str">
        <f t="shared" si="45"/>
        <v/>
      </c>
      <c r="Y141" s="619">
        <f t="shared" si="55"/>
        <v>0</v>
      </c>
      <c r="Z141" s="619">
        <f t="shared" si="56"/>
        <v>0</v>
      </c>
      <c r="AA141" s="189" t="str">
        <f t="shared" si="53"/>
        <v/>
      </c>
      <c r="AB141" s="189">
        <f t="shared" si="52"/>
        <v>0</v>
      </c>
      <c r="AC141" s="189">
        <f t="shared" si="59"/>
        <v>0</v>
      </c>
      <c r="AD141" s="616"/>
      <c r="AE141" s="620">
        <f t="shared" si="54"/>
        <v>0</v>
      </c>
      <c r="AF141" s="612">
        <f t="shared" si="46"/>
        <v>0</v>
      </c>
      <c r="AG141" s="613">
        <f>IF(ISBLANK(N141), 0, (IF(AND(V141&lt;&gt;"", ISNUMBER(T141)), INDEX(AZ12:CR12, MATCH(N141, AZ11:CR11, 0)) * M141, 0)) + IFERROR(INDEX(AZ17:CR17, MATCH(N141, AZ16:CR16, 0)) * M141, 0))</f>
        <v>0</v>
      </c>
      <c r="AI141" s="603" t="str">
        <f t="shared" si="49"/>
        <v>►</v>
      </c>
      <c r="BA141"/>
      <c r="CM141" s="658"/>
      <c r="CY141" s="216">
        <v>1</v>
      </c>
    </row>
    <row r="142" spans="1:103" s="641" customFormat="1" ht="24" customHeight="1">
      <c r="A142" s="603" t="str">
        <f t="shared" si="51"/>
        <v>►</v>
      </c>
      <c r="B142" s="604" t="str">
        <f t="shared" si="47"/>
        <v>►</v>
      </c>
      <c r="C142" s="604" t="str">
        <f t="shared" si="40"/>
        <v>►</v>
      </c>
      <c r="D142" s="604" t="str">
        <f t="shared" si="41"/>
        <v>►</v>
      </c>
      <c r="E142" s="604" t="str">
        <f t="shared" si="42"/>
        <v>►</v>
      </c>
      <c r="F142" s="604" t="str">
        <f t="shared" si="43"/>
        <v>►</v>
      </c>
      <c r="G142" s="604" t="str">
        <f t="shared" si="48"/>
        <v/>
      </c>
      <c r="H142" s="626" t="s">
        <v>28</v>
      </c>
      <c r="I142" s="627"/>
      <c r="J142" s="627"/>
      <c r="K142" s="627"/>
      <c r="L142" s="704"/>
      <c r="M142" s="704"/>
      <c r="N142" s="704"/>
      <c r="O142" s="704"/>
      <c r="P142" s="704"/>
      <c r="Q142" s="704"/>
      <c r="R142" s="704"/>
      <c r="S142" s="674" t="s">
        <v>28</v>
      </c>
      <c r="T142" s="638"/>
      <c r="U142" s="251"/>
      <c r="V142" s="614"/>
      <c r="W142" s="644">
        <f t="shared" si="44"/>
        <v>0</v>
      </c>
      <c r="X142" s="643" t="str">
        <f t="shared" si="45"/>
        <v/>
      </c>
      <c r="Y142" s="615">
        <f t="shared" si="55"/>
        <v>0</v>
      </c>
      <c r="Z142" s="615">
        <f t="shared" si="56"/>
        <v>0</v>
      </c>
      <c r="AA142" s="190" t="str">
        <f t="shared" si="53"/>
        <v/>
      </c>
      <c r="AB142" s="684">
        <f t="shared" si="52"/>
        <v>0</v>
      </c>
      <c r="AC142" s="684">
        <f t="shared" si="59"/>
        <v>0</v>
      </c>
      <c r="AD142" s="616"/>
      <c r="AE142" s="617">
        <f t="shared" si="54"/>
        <v>0</v>
      </c>
      <c r="AF142" s="612">
        <f t="shared" si="46"/>
        <v>0</v>
      </c>
      <c r="AG142" s="613">
        <f>IF(ISBLANK(N142), 0, (IF(AND(V142&lt;&gt;"", ISNUMBER(T142)), INDEX(AZ12:CR12, MATCH(N142, AZ11:CR11, 0)) * M142, 0)) + IFERROR(INDEX(AZ17:CR17, MATCH(N142, AZ16:CR16, 0)) * M142, 0))</f>
        <v>0</v>
      </c>
      <c r="AI142" s="603" t="str">
        <f t="shared" si="49"/>
        <v>►</v>
      </c>
      <c r="BA142"/>
      <c r="CM142" s="658"/>
      <c r="CY142" s="216">
        <v>1</v>
      </c>
    </row>
    <row r="143" spans="1:103" s="641" customFormat="1" ht="24" customHeight="1">
      <c r="A143" s="603" t="str">
        <f t="shared" si="51"/>
        <v>►</v>
      </c>
      <c r="B143" s="604" t="str">
        <f t="shared" si="47"/>
        <v>►</v>
      </c>
      <c r="C143" s="604" t="str">
        <f t="shared" ref="C143:C206" si="60">IF(B143="►","►",IFERROR(LEFT(B143,SEARCH(".",B143)-1),0))</f>
        <v>►</v>
      </c>
      <c r="D143" s="604" t="str">
        <f t="shared" ref="D143:D206" si="61">IF(B143="►","►",IFERROR(MID(B143,SEARCH(".",B143)+1,SEARCH(".",B143,SEARCH(".",B143)+1)-SEARCH(".",B143)-1),0))</f>
        <v>►</v>
      </c>
      <c r="E143" s="604" t="str">
        <f t="shared" ref="E143:E206" si="62">IF(B143="►","►",IFERROR(MID(B143,SEARCH(".",B143,SEARCH(".",B143)+1)+1,SEARCH(".",B143,SEARCH(".",B143,SEARCH(".",B143)+1)+1)-SEARCH(".",B143,SEARCH(".",B143)+1)-1),0))</f>
        <v>►</v>
      </c>
      <c r="F143" s="604" t="str">
        <f t="shared" ref="F143:F206" si="63">IF(B143="►","►",IFERROR(MID(I143,SEARCH(".",B143,SEARCH(".",B143,SEARCH(".",B143)+1)+1)+1,SEARCH(".",B143,SEARCH(".",B143,SEARCH(".",B143,SEARCH(".",B143)+1)+1)+1)-SEARCH(".",B143,SEARCH(".",B143,SEARCH(".",B143)+1)+1)-1),0))</f>
        <v>►</v>
      </c>
      <c r="G143" s="604" t="str">
        <f t="shared" si="48"/>
        <v/>
      </c>
      <c r="H143" s="626" t="s">
        <v>28</v>
      </c>
      <c r="I143" s="627"/>
      <c r="J143" s="627"/>
      <c r="K143" s="627"/>
      <c r="L143" s="704"/>
      <c r="M143" s="704"/>
      <c r="N143" s="704"/>
      <c r="O143" s="704"/>
      <c r="P143" s="704"/>
      <c r="Q143" s="704"/>
      <c r="R143" s="704"/>
      <c r="S143" s="674" t="s">
        <v>28</v>
      </c>
      <c r="T143" s="638"/>
      <c r="U143" s="251"/>
      <c r="V143" s="614"/>
      <c r="W143" s="645">
        <f t="shared" si="44"/>
        <v>0</v>
      </c>
      <c r="X143" s="618" t="str">
        <f t="shared" si="45"/>
        <v/>
      </c>
      <c r="Y143" s="619">
        <f t="shared" si="55"/>
        <v>0</v>
      </c>
      <c r="Z143" s="619">
        <f t="shared" si="56"/>
        <v>0</v>
      </c>
      <c r="AA143" s="189" t="str">
        <f t="shared" si="53"/>
        <v/>
      </c>
      <c r="AB143" s="189">
        <f t="shared" si="52"/>
        <v>0</v>
      </c>
      <c r="AC143" s="189">
        <f t="shared" si="59"/>
        <v>0</v>
      </c>
      <c r="AD143" s="616"/>
      <c r="AE143" s="620">
        <f t="shared" si="54"/>
        <v>0</v>
      </c>
      <c r="AF143" s="612">
        <f t="shared" si="46"/>
        <v>0</v>
      </c>
      <c r="AG143" s="613">
        <f>IF(ISBLANK(N143), 0, (IF(AND(V143&lt;&gt;"", ISNUMBER(T143)), INDEX(AZ12:CR12, MATCH(N143, AZ11:CR11, 0)) * M143, 0)) + IFERROR(INDEX(AZ17:CR17, MATCH(N143, AZ16:CR16, 0)) * M143, 0))</f>
        <v>0</v>
      </c>
      <c r="AI143" s="603" t="str">
        <f t="shared" si="49"/>
        <v>►</v>
      </c>
      <c r="BA143" s="257" t="s">
        <v>5527</v>
      </c>
      <c r="CM143" s="658"/>
      <c r="CY143" s="216">
        <v>1</v>
      </c>
    </row>
    <row r="144" spans="1:103" s="641" customFormat="1" ht="24" customHeight="1">
      <c r="A144" s="603" t="str">
        <f t="shared" si="51"/>
        <v>►</v>
      </c>
      <c r="B144" s="604" t="str">
        <f t="shared" si="47"/>
        <v>►</v>
      </c>
      <c r="C144" s="604" t="str">
        <f t="shared" si="60"/>
        <v>►</v>
      </c>
      <c r="D144" s="604" t="str">
        <f t="shared" si="61"/>
        <v>►</v>
      </c>
      <c r="E144" s="604" t="str">
        <f t="shared" si="62"/>
        <v>►</v>
      </c>
      <c r="F144" s="604" t="str">
        <f t="shared" si="63"/>
        <v>►</v>
      </c>
      <c r="G144" s="604" t="str">
        <f t="shared" si="48"/>
        <v/>
      </c>
      <c r="H144" s="626" t="s">
        <v>28</v>
      </c>
      <c r="I144" s="627"/>
      <c r="J144" s="627"/>
      <c r="K144" s="627"/>
      <c r="L144" s="704"/>
      <c r="M144" s="704"/>
      <c r="N144" s="704"/>
      <c r="O144" s="704"/>
      <c r="P144" s="704"/>
      <c r="Q144" s="704"/>
      <c r="R144" s="704"/>
      <c r="S144" s="674" t="s">
        <v>28</v>
      </c>
      <c r="T144" s="638"/>
      <c r="U144" s="251"/>
      <c r="V144" s="614"/>
      <c r="W144" s="644">
        <f t="shared" ref="W144:W207" si="64">IFERROR(IF(V144&gt;0,(AG144*AF144)*Q144,0),0)</f>
        <v>0</v>
      </c>
      <c r="X144" s="643" t="str">
        <f t="shared" ref="X144:X207" si="65">IF(W144=0, "", IF(OR(N144="Kg", N144="g"), "Kg", "L"))</f>
        <v/>
      </c>
      <c r="Y144" s="615">
        <f t="shared" si="55"/>
        <v>0</v>
      </c>
      <c r="Z144" s="615">
        <f t="shared" si="56"/>
        <v>0</v>
      </c>
      <c r="AA144" s="190" t="str">
        <f t="shared" si="53"/>
        <v/>
      </c>
      <c r="AB144" s="684">
        <f t="shared" si="52"/>
        <v>0</v>
      </c>
      <c r="AC144" s="684">
        <f t="shared" si="59"/>
        <v>0</v>
      </c>
      <c r="AD144" s="616"/>
      <c r="AE144" s="617">
        <f t="shared" si="54"/>
        <v>0</v>
      </c>
      <c r="AF144" s="612">
        <f t="shared" ref="AF144:AF207" si="66">IFERROR(IF(ISNUMBER(V144)*ISNUMBER(T144),V144/T144,0),0)</f>
        <v>0</v>
      </c>
      <c r="AG144" s="613">
        <f>IF(ISBLANK(N144), 0, (IF(AND(V144&lt;&gt;"", ISNUMBER(T144)), INDEX(AZ12:CR12, MATCH(N144, AZ11:CR11, 0)) * M144, 0)) + IFERROR(INDEX(AZ17:CR17, MATCH(N144, AZ16:CR16, 0)) * M144, 0))</f>
        <v>0</v>
      </c>
      <c r="AI144" s="603" t="str">
        <f t="shared" si="49"/>
        <v>►</v>
      </c>
      <c r="BA144" s="258"/>
      <c r="CM144" s="658"/>
      <c r="CY144" s="216">
        <v>1</v>
      </c>
    </row>
    <row r="145" spans="1:103" s="641" customFormat="1" ht="24" customHeight="1">
      <c r="A145" s="603" t="str">
        <f t="shared" si="51"/>
        <v>►</v>
      </c>
      <c r="B145" s="604" t="str">
        <f t="shared" ref="B145:B208" si="67">IF(A145="►","►",IF(A145="A",IF(AND(ISTEXT(I145),ISTEXT(I145)),I145,IF(ISTEXT(I145),I145,IF(ISBLANK(I145),I145,I145)))))</f>
        <v>►</v>
      </c>
      <c r="C145" s="604" t="str">
        <f t="shared" si="60"/>
        <v>►</v>
      </c>
      <c r="D145" s="604" t="str">
        <f t="shared" si="61"/>
        <v>►</v>
      </c>
      <c r="E145" s="604" t="str">
        <f t="shared" si="62"/>
        <v>►</v>
      </c>
      <c r="F145" s="604" t="str">
        <f t="shared" si="63"/>
        <v>►</v>
      </c>
      <c r="G145" s="604" t="str">
        <f t="shared" ref="G145:G208" si="68">IF(ISBLANK(B145),"►",IFERROR(RIGHT(B145,LEN(B145)-FIND("Couleur",B145)+1),""))</f>
        <v/>
      </c>
      <c r="H145" s="626" t="s">
        <v>28</v>
      </c>
      <c r="I145" s="627"/>
      <c r="J145" s="627"/>
      <c r="K145" s="627"/>
      <c r="L145" s="704"/>
      <c r="M145" s="704"/>
      <c r="N145" s="704"/>
      <c r="O145" s="704"/>
      <c r="P145" s="704"/>
      <c r="Q145" s="704"/>
      <c r="R145" s="704"/>
      <c r="S145" s="674" t="s">
        <v>28</v>
      </c>
      <c r="T145" s="638"/>
      <c r="U145" s="251"/>
      <c r="V145" s="614"/>
      <c r="W145" s="645">
        <f t="shared" si="64"/>
        <v>0</v>
      </c>
      <c r="X145" s="618" t="str">
        <f t="shared" si="65"/>
        <v/>
      </c>
      <c r="Y145" s="619">
        <f t="shared" si="55"/>
        <v>0</v>
      </c>
      <c r="Z145" s="619">
        <f t="shared" si="56"/>
        <v>0</v>
      </c>
      <c r="AA145" s="189" t="str">
        <f t="shared" si="53"/>
        <v/>
      </c>
      <c r="AB145" s="189">
        <f t="shared" si="52"/>
        <v>0</v>
      </c>
      <c r="AC145" s="189">
        <f t="shared" si="59"/>
        <v>0</v>
      </c>
      <c r="AD145" s="616"/>
      <c r="AE145" s="620">
        <f t="shared" si="54"/>
        <v>0</v>
      </c>
      <c r="AF145" s="612">
        <f t="shared" si="66"/>
        <v>0</v>
      </c>
      <c r="AG145" s="613">
        <f>IF(ISBLANK(N145), 0, (IF(AND(V145&lt;&gt;"", ISNUMBER(T145)), INDEX(AZ12:CR12, MATCH(N145, AZ11:CR11, 0)) * M145, 0)) + IFERROR(INDEX(AZ17:CR17, MATCH(N145, AZ16:CR16, 0)) * M145, 0))</f>
        <v>0</v>
      </c>
      <c r="AI145" s="603" t="str">
        <f t="shared" ref="AI145:AI208" si="69">A145</f>
        <v>►</v>
      </c>
      <c r="BA145" s="259" t="s">
        <v>5528</v>
      </c>
      <c r="CM145" s="658"/>
      <c r="CY145" s="216">
        <v>1</v>
      </c>
    </row>
    <row r="146" spans="1:103" s="641" customFormat="1" ht="24" customHeight="1">
      <c r="A146" s="603" t="str">
        <f t="shared" si="51"/>
        <v>►</v>
      </c>
      <c r="B146" s="604" t="str">
        <f t="shared" si="67"/>
        <v>►</v>
      </c>
      <c r="C146" s="604" t="str">
        <f t="shared" si="60"/>
        <v>►</v>
      </c>
      <c r="D146" s="604" t="str">
        <f t="shared" si="61"/>
        <v>►</v>
      </c>
      <c r="E146" s="604" t="str">
        <f t="shared" si="62"/>
        <v>►</v>
      </c>
      <c r="F146" s="604" t="str">
        <f t="shared" si="63"/>
        <v>►</v>
      </c>
      <c r="G146" s="604" t="str">
        <f t="shared" si="68"/>
        <v/>
      </c>
      <c r="H146" s="626" t="s">
        <v>28</v>
      </c>
      <c r="I146" s="627"/>
      <c r="J146" s="627"/>
      <c r="K146" s="627"/>
      <c r="L146" s="704"/>
      <c r="M146" s="704"/>
      <c r="N146" s="704"/>
      <c r="O146" s="704"/>
      <c r="P146" s="704"/>
      <c r="Q146" s="704"/>
      <c r="R146" s="704"/>
      <c r="S146" s="674" t="s">
        <v>28</v>
      </c>
      <c r="T146" s="638"/>
      <c r="U146" s="251"/>
      <c r="V146" s="614"/>
      <c r="W146" s="644">
        <f t="shared" si="64"/>
        <v>0</v>
      </c>
      <c r="X146" s="643" t="str">
        <f t="shared" si="65"/>
        <v/>
      </c>
      <c r="Y146" s="615">
        <f t="shared" si="55"/>
        <v>0</v>
      </c>
      <c r="Z146" s="615">
        <f t="shared" si="56"/>
        <v>0</v>
      </c>
      <c r="AA146" s="190" t="str">
        <f t="shared" si="53"/>
        <v/>
      </c>
      <c r="AB146" s="684">
        <f t="shared" si="52"/>
        <v>0</v>
      </c>
      <c r="AC146" s="684">
        <f t="shared" si="59"/>
        <v>0</v>
      </c>
      <c r="AD146" s="616"/>
      <c r="AE146" s="617">
        <f t="shared" si="54"/>
        <v>0</v>
      </c>
      <c r="AF146" s="612">
        <f t="shared" si="66"/>
        <v>0</v>
      </c>
      <c r="AG146" s="613">
        <f>IF(ISBLANK(N146), 0, (IF(AND(V146&lt;&gt;"", ISNUMBER(T146)), INDEX(AZ12:CR12, MATCH(N146, AZ11:CR11, 0)) * M146, 0)) + IFERROR(INDEX(AZ17:CR17, MATCH(N146, AZ16:CR16, 0)) * M146, 0))</f>
        <v>0</v>
      </c>
      <c r="AI146" s="603" t="str">
        <f t="shared" si="69"/>
        <v>►</v>
      </c>
      <c r="BA146" s="259" t="s">
        <v>5529</v>
      </c>
      <c r="CM146" s="658"/>
      <c r="CY146" s="216">
        <v>1</v>
      </c>
    </row>
    <row r="147" spans="1:103" s="641" customFormat="1" ht="24" customHeight="1">
      <c r="A147" s="603" t="str">
        <f t="shared" si="51"/>
        <v>►</v>
      </c>
      <c r="B147" s="604" t="str">
        <f t="shared" si="67"/>
        <v>►</v>
      </c>
      <c r="C147" s="604" t="str">
        <f t="shared" si="60"/>
        <v>►</v>
      </c>
      <c r="D147" s="604" t="str">
        <f t="shared" si="61"/>
        <v>►</v>
      </c>
      <c r="E147" s="604" t="str">
        <f t="shared" si="62"/>
        <v>►</v>
      </c>
      <c r="F147" s="604" t="str">
        <f t="shared" si="63"/>
        <v>►</v>
      </c>
      <c r="G147" s="604" t="str">
        <f t="shared" si="68"/>
        <v/>
      </c>
      <c r="H147" s="626" t="s">
        <v>28</v>
      </c>
      <c r="I147" s="627"/>
      <c r="J147" s="627"/>
      <c r="K147" s="627"/>
      <c r="L147" s="704"/>
      <c r="M147" s="704"/>
      <c r="N147" s="704"/>
      <c r="O147" s="704"/>
      <c r="P147" s="704"/>
      <c r="Q147" s="704"/>
      <c r="R147" s="704"/>
      <c r="S147" s="674" t="s">
        <v>28</v>
      </c>
      <c r="T147" s="638"/>
      <c r="U147" s="251"/>
      <c r="V147" s="614"/>
      <c r="W147" s="645">
        <f t="shared" si="64"/>
        <v>0</v>
      </c>
      <c r="X147" s="618" t="str">
        <f t="shared" si="65"/>
        <v/>
      </c>
      <c r="Y147" s="619">
        <f t="shared" si="55"/>
        <v>0</v>
      </c>
      <c r="Z147" s="619">
        <f t="shared" si="56"/>
        <v>0</v>
      </c>
      <c r="AA147" s="189" t="str">
        <f t="shared" si="53"/>
        <v/>
      </c>
      <c r="AB147" s="189">
        <f t="shared" si="52"/>
        <v>0</v>
      </c>
      <c r="AC147" s="189">
        <f t="shared" si="59"/>
        <v>0</v>
      </c>
      <c r="AD147" s="616"/>
      <c r="AE147" s="620">
        <f t="shared" si="54"/>
        <v>0</v>
      </c>
      <c r="AF147" s="612">
        <f t="shared" si="66"/>
        <v>0</v>
      </c>
      <c r="AG147" s="613">
        <f>IF(ISBLANK(N147), 0, (IF(AND(V147&lt;&gt;"", ISNUMBER(T147)), INDEX(AZ12:CR12, MATCH(N147, AZ11:CR11, 0)) * M147, 0)) + IFERROR(INDEX(AZ17:CR17, MATCH(N147, AZ16:CR16, 0)) * M147, 0))</f>
        <v>0</v>
      </c>
      <c r="AI147" s="603" t="str">
        <f t="shared" si="69"/>
        <v>►</v>
      </c>
      <c r="BA147"/>
      <c r="CM147" s="658"/>
      <c r="CY147" s="216">
        <v>1</v>
      </c>
    </row>
    <row r="148" spans="1:103" s="641" customFormat="1" ht="24" customHeight="1">
      <c r="A148" s="603" t="str">
        <f t="shared" si="51"/>
        <v>►</v>
      </c>
      <c r="B148" s="604" t="str">
        <f t="shared" si="67"/>
        <v>►</v>
      </c>
      <c r="C148" s="604" t="str">
        <f t="shared" si="60"/>
        <v>►</v>
      </c>
      <c r="D148" s="604" t="str">
        <f t="shared" si="61"/>
        <v>►</v>
      </c>
      <c r="E148" s="604" t="str">
        <f t="shared" si="62"/>
        <v>►</v>
      </c>
      <c r="F148" s="604" t="str">
        <f t="shared" si="63"/>
        <v>►</v>
      </c>
      <c r="G148" s="604" t="str">
        <f t="shared" si="68"/>
        <v/>
      </c>
      <c r="H148" s="626" t="s">
        <v>28</v>
      </c>
      <c r="I148" s="627"/>
      <c r="J148" s="627"/>
      <c r="K148" s="627"/>
      <c r="L148" s="704"/>
      <c r="M148" s="704"/>
      <c r="N148" s="704"/>
      <c r="O148" s="704"/>
      <c r="P148" s="704"/>
      <c r="Q148" s="704"/>
      <c r="R148" s="704"/>
      <c r="S148" s="674" t="s">
        <v>28</v>
      </c>
      <c r="T148" s="638"/>
      <c r="U148" s="251"/>
      <c r="V148" s="614"/>
      <c r="W148" s="644">
        <f t="shared" si="64"/>
        <v>0</v>
      </c>
      <c r="X148" s="643" t="str">
        <f t="shared" si="65"/>
        <v/>
      </c>
      <c r="Y148" s="615">
        <f t="shared" si="55"/>
        <v>0</v>
      </c>
      <c r="Z148" s="615">
        <f t="shared" si="56"/>
        <v>0</v>
      </c>
      <c r="AA148" s="190" t="str">
        <f t="shared" si="53"/>
        <v/>
      </c>
      <c r="AB148" s="684">
        <f t="shared" si="52"/>
        <v>0</v>
      </c>
      <c r="AC148" s="684">
        <f t="shared" si="59"/>
        <v>0</v>
      </c>
      <c r="AD148" s="616"/>
      <c r="AE148" s="617">
        <f t="shared" si="54"/>
        <v>0</v>
      </c>
      <c r="AF148" s="612">
        <f t="shared" si="66"/>
        <v>0</v>
      </c>
      <c r="AG148" s="613">
        <f>IF(ISBLANK(N148), 0, (IF(AND(V148&lt;&gt;"", ISNUMBER(T148)), INDEX(AZ12:CR12, MATCH(N148, AZ11:CR11, 0)) * M148, 0)) + IFERROR(INDEX(AZ17:CR17, MATCH(N148, AZ16:CR16, 0)) * M148, 0))</f>
        <v>0</v>
      </c>
      <c r="AI148" s="603" t="str">
        <f t="shared" si="69"/>
        <v>►</v>
      </c>
      <c r="BA148"/>
      <c r="CM148" s="658"/>
      <c r="CY148" s="216">
        <v>1</v>
      </c>
    </row>
    <row r="149" spans="1:103" s="641" customFormat="1" ht="24" customHeight="1">
      <c r="A149" s="603" t="str">
        <f t="shared" si="51"/>
        <v>►</v>
      </c>
      <c r="B149" s="604" t="str">
        <f t="shared" si="67"/>
        <v>►</v>
      </c>
      <c r="C149" s="604" t="str">
        <f t="shared" si="60"/>
        <v>►</v>
      </c>
      <c r="D149" s="604" t="str">
        <f t="shared" si="61"/>
        <v>►</v>
      </c>
      <c r="E149" s="604" t="str">
        <f t="shared" si="62"/>
        <v>►</v>
      </c>
      <c r="F149" s="604" t="str">
        <f t="shared" si="63"/>
        <v>►</v>
      </c>
      <c r="G149" s="604" t="str">
        <f t="shared" si="68"/>
        <v/>
      </c>
      <c r="H149" s="626" t="s">
        <v>28</v>
      </c>
      <c r="I149" s="627"/>
      <c r="J149" s="627"/>
      <c r="K149" s="627"/>
      <c r="L149" s="704"/>
      <c r="M149" s="704"/>
      <c r="N149" s="704"/>
      <c r="O149" s="704"/>
      <c r="P149" s="704"/>
      <c r="Q149" s="704"/>
      <c r="R149" s="704"/>
      <c r="S149" s="674" t="s">
        <v>28</v>
      </c>
      <c r="T149" s="638"/>
      <c r="U149" s="251"/>
      <c r="V149" s="614"/>
      <c r="W149" s="645">
        <f t="shared" si="64"/>
        <v>0</v>
      </c>
      <c r="X149" s="618" t="str">
        <f t="shared" si="65"/>
        <v/>
      </c>
      <c r="Y149" s="619">
        <f t="shared" si="55"/>
        <v>0</v>
      </c>
      <c r="Z149" s="619">
        <f t="shared" si="56"/>
        <v>0</v>
      </c>
      <c r="AA149" s="189" t="str">
        <f t="shared" si="53"/>
        <v/>
      </c>
      <c r="AB149" s="189">
        <f t="shared" si="52"/>
        <v>0</v>
      </c>
      <c r="AC149" s="189">
        <f t="shared" si="59"/>
        <v>0</v>
      </c>
      <c r="AD149" s="616"/>
      <c r="AE149" s="620">
        <f t="shared" si="54"/>
        <v>0</v>
      </c>
      <c r="AF149" s="612">
        <f t="shared" si="66"/>
        <v>0</v>
      </c>
      <c r="AG149" s="613">
        <f>IF(ISBLANK(N149), 0, (IF(AND(V149&lt;&gt;"", ISNUMBER(T149)), INDEX(AZ12:CR12, MATCH(N149, AZ11:CR11, 0)) * M149, 0)) + IFERROR(INDEX(AZ17:CR17, MATCH(N149, AZ16:CR16, 0)) * M149, 0))</f>
        <v>0</v>
      </c>
      <c r="AI149" s="603" t="str">
        <f t="shared" si="69"/>
        <v>►</v>
      </c>
      <c r="BA149"/>
      <c r="CM149" s="658"/>
      <c r="CY149" s="216">
        <v>1</v>
      </c>
    </row>
    <row r="150" spans="1:103" s="641" customFormat="1" ht="24" customHeight="1">
      <c r="A150" s="603" t="str">
        <f t="shared" si="51"/>
        <v>►</v>
      </c>
      <c r="B150" s="604" t="str">
        <f t="shared" si="67"/>
        <v>►</v>
      </c>
      <c r="C150" s="604" t="str">
        <f t="shared" si="60"/>
        <v>►</v>
      </c>
      <c r="D150" s="604" t="str">
        <f t="shared" si="61"/>
        <v>►</v>
      </c>
      <c r="E150" s="604" t="str">
        <f t="shared" si="62"/>
        <v>►</v>
      </c>
      <c r="F150" s="604" t="str">
        <f t="shared" si="63"/>
        <v>►</v>
      </c>
      <c r="G150" s="604" t="str">
        <f t="shared" si="68"/>
        <v/>
      </c>
      <c r="H150" s="626" t="s">
        <v>28</v>
      </c>
      <c r="I150" s="627"/>
      <c r="J150" s="627"/>
      <c r="K150" s="627"/>
      <c r="L150" s="704"/>
      <c r="M150" s="704"/>
      <c r="N150" s="704"/>
      <c r="O150" s="704"/>
      <c r="P150" s="704"/>
      <c r="Q150" s="704"/>
      <c r="R150" s="704"/>
      <c r="S150" s="674" t="s">
        <v>28</v>
      </c>
      <c r="T150" s="638"/>
      <c r="U150" s="251"/>
      <c r="V150" s="614"/>
      <c r="W150" s="644">
        <f t="shared" si="64"/>
        <v>0</v>
      </c>
      <c r="X150" s="643" t="str">
        <f t="shared" si="65"/>
        <v/>
      </c>
      <c r="Y150" s="615">
        <f t="shared" si="55"/>
        <v>0</v>
      </c>
      <c r="Z150" s="615">
        <f t="shared" si="56"/>
        <v>0</v>
      </c>
      <c r="AA150" s="190" t="str">
        <f t="shared" si="53"/>
        <v/>
      </c>
      <c r="AB150" s="684">
        <f t="shared" si="52"/>
        <v>0</v>
      </c>
      <c r="AC150" s="684">
        <f t="shared" si="59"/>
        <v>0</v>
      </c>
      <c r="AD150" s="616"/>
      <c r="AE150" s="617">
        <f t="shared" si="54"/>
        <v>0</v>
      </c>
      <c r="AF150" s="612">
        <f t="shared" si="66"/>
        <v>0</v>
      </c>
      <c r="AG150" s="613">
        <f>IF(ISBLANK(N150), 0, (IF(AND(V150&lt;&gt;"", ISNUMBER(T150)), INDEX(AZ12:CR12, MATCH(N150, AZ11:CR11, 0)) * M150, 0)) + IFERROR(INDEX(AZ17:CR17, MATCH(N150, AZ16:CR16, 0)) * M150, 0))</f>
        <v>0</v>
      </c>
      <c r="AI150" s="603" t="str">
        <f t="shared" si="69"/>
        <v>►</v>
      </c>
      <c r="BA150" s="257" t="s">
        <v>5530</v>
      </c>
      <c r="CM150" s="658"/>
      <c r="CY150" s="216">
        <v>1</v>
      </c>
    </row>
    <row r="151" spans="1:103" s="641" customFormat="1" ht="24" customHeight="1">
      <c r="A151" s="603" t="str">
        <f t="shared" si="51"/>
        <v>►</v>
      </c>
      <c r="B151" s="604" t="str">
        <f t="shared" si="67"/>
        <v>►</v>
      </c>
      <c r="C151" s="604" t="str">
        <f t="shared" si="60"/>
        <v>►</v>
      </c>
      <c r="D151" s="604" t="str">
        <f t="shared" si="61"/>
        <v>►</v>
      </c>
      <c r="E151" s="604" t="str">
        <f t="shared" si="62"/>
        <v>►</v>
      </c>
      <c r="F151" s="604" t="str">
        <f t="shared" si="63"/>
        <v>►</v>
      </c>
      <c r="G151" s="604" t="str">
        <f t="shared" si="68"/>
        <v/>
      </c>
      <c r="H151" s="626" t="s">
        <v>28</v>
      </c>
      <c r="I151" s="627"/>
      <c r="J151" s="627"/>
      <c r="K151" s="627"/>
      <c r="L151" s="704"/>
      <c r="M151" s="704"/>
      <c r="N151" s="704"/>
      <c r="O151" s="704"/>
      <c r="P151" s="704"/>
      <c r="Q151" s="704"/>
      <c r="R151" s="704"/>
      <c r="S151" s="674" t="s">
        <v>28</v>
      </c>
      <c r="T151" s="638"/>
      <c r="U151" s="251"/>
      <c r="V151" s="614"/>
      <c r="W151" s="646">
        <f t="shared" si="64"/>
        <v>0</v>
      </c>
      <c r="X151" s="621" t="str">
        <f t="shared" si="65"/>
        <v/>
      </c>
      <c r="Y151" s="622">
        <f t="shared" si="55"/>
        <v>0</v>
      </c>
      <c r="Z151" s="622">
        <f t="shared" si="56"/>
        <v>0</v>
      </c>
      <c r="AA151" s="189" t="str">
        <f t="shared" si="53"/>
        <v/>
      </c>
      <c r="AB151" s="189">
        <f t="shared" si="52"/>
        <v>0</v>
      </c>
      <c r="AC151" s="189">
        <f t="shared" si="59"/>
        <v>0</v>
      </c>
      <c r="AD151" s="616"/>
      <c r="AE151" s="620">
        <f t="shared" si="54"/>
        <v>0</v>
      </c>
      <c r="AF151" s="612">
        <f t="shared" si="66"/>
        <v>0</v>
      </c>
      <c r="AG151" s="613">
        <f>IF(ISBLANK(N151), 0, (IF(AND(V151&lt;&gt;"", ISNUMBER(T151)), INDEX(AZ12:CR12, MATCH(N151, AZ11:CR11, 0)) * M151, 0)) + IFERROR(INDEX(AZ17:CR17, MATCH(N151, AZ16:CR16, 0)) * M151, 0))</f>
        <v>0</v>
      </c>
      <c r="AI151" s="603" t="str">
        <f t="shared" si="69"/>
        <v>►</v>
      </c>
      <c r="BA151"/>
      <c r="CM151" s="658"/>
      <c r="CY151" s="216">
        <v>1</v>
      </c>
    </row>
    <row r="152" spans="1:103" s="641" customFormat="1" ht="24" customHeight="1">
      <c r="A152" s="603" t="str">
        <f t="shared" ref="A152:A215" si="70">IF(OR(H152="A",T152="A"),"A",IF(AND(H152="►",T152="►"),"►",IF(AND(ISBLANK(H152),ISBLANK(T152)),"►","►")))</f>
        <v>►</v>
      </c>
      <c r="B152" s="604" t="str">
        <f t="shared" si="67"/>
        <v>►</v>
      </c>
      <c r="C152" s="604" t="str">
        <f t="shared" si="60"/>
        <v>►</v>
      </c>
      <c r="D152" s="604" t="str">
        <f t="shared" si="61"/>
        <v>►</v>
      </c>
      <c r="E152" s="604" t="str">
        <f t="shared" si="62"/>
        <v>►</v>
      </c>
      <c r="F152" s="604" t="str">
        <f t="shared" si="63"/>
        <v>►</v>
      </c>
      <c r="G152" s="604" t="str">
        <f t="shared" si="68"/>
        <v/>
      </c>
      <c r="H152" s="626" t="s">
        <v>28</v>
      </c>
      <c r="I152" s="627"/>
      <c r="J152" s="627"/>
      <c r="K152" s="627"/>
      <c r="L152" s="704"/>
      <c r="M152" s="704"/>
      <c r="N152" s="704"/>
      <c r="O152" s="704"/>
      <c r="P152" s="704"/>
      <c r="Q152" s="704"/>
      <c r="R152" s="704"/>
      <c r="S152" s="674" t="s">
        <v>28</v>
      </c>
      <c r="T152" s="638"/>
      <c r="U152" s="251"/>
      <c r="V152" s="614"/>
      <c r="W152" s="644">
        <f t="shared" si="64"/>
        <v>0</v>
      </c>
      <c r="X152" s="643" t="str">
        <f t="shared" si="65"/>
        <v/>
      </c>
      <c r="Y152" s="615">
        <f t="shared" si="55"/>
        <v>0</v>
      </c>
      <c r="Z152" s="615">
        <f t="shared" si="56"/>
        <v>0</v>
      </c>
      <c r="AA152" s="190" t="str">
        <f t="shared" si="53"/>
        <v/>
      </c>
      <c r="AB152" s="684">
        <f t="shared" si="52"/>
        <v>0</v>
      </c>
      <c r="AC152" s="684">
        <f t="shared" si="59"/>
        <v>0</v>
      </c>
      <c r="AD152" s="616"/>
      <c r="AE152" s="617">
        <f t="shared" si="54"/>
        <v>0</v>
      </c>
      <c r="AF152" s="612">
        <f t="shared" si="66"/>
        <v>0</v>
      </c>
      <c r="AG152" s="613">
        <f>IF(ISBLANK(N152), 0, (IF(AND(V152&lt;&gt;"", ISNUMBER(T152)), INDEX(AZ12:CR12, MATCH(N152, AZ11:CR11, 0)) * M152, 0)) + IFERROR(INDEX(AZ17:CR17, MATCH(N152, AZ16:CR16, 0)) * M152, 0))</f>
        <v>0</v>
      </c>
      <c r="AI152" s="603" t="str">
        <f t="shared" si="69"/>
        <v>►</v>
      </c>
      <c r="BA152" t="s">
        <v>5531</v>
      </c>
      <c r="CM152" s="658"/>
      <c r="CY152" s="216">
        <v>1</v>
      </c>
    </row>
    <row r="153" spans="1:103" s="641" customFormat="1" ht="24" customHeight="1">
      <c r="A153" s="603" t="str">
        <f t="shared" si="70"/>
        <v>►</v>
      </c>
      <c r="B153" s="604" t="str">
        <f t="shared" si="67"/>
        <v>►</v>
      </c>
      <c r="C153" s="604" t="str">
        <f t="shared" si="60"/>
        <v>►</v>
      </c>
      <c r="D153" s="604" t="str">
        <f t="shared" si="61"/>
        <v>►</v>
      </c>
      <c r="E153" s="604" t="str">
        <f t="shared" si="62"/>
        <v>►</v>
      </c>
      <c r="F153" s="604" t="str">
        <f t="shared" si="63"/>
        <v>►</v>
      </c>
      <c r="G153" s="604" t="str">
        <f t="shared" si="68"/>
        <v/>
      </c>
      <c r="H153" s="626" t="s">
        <v>28</v>
      </c>
      <c r="I153" s="627"/>
      <c r="J153" s="627"/>
      <c r="K153" s="627"/>
      <c r="L153" s="704"/>
      <c r="M153" s="704"/>
      <c r="N153" s="704"/>
      <c r="O153" s="704"/>
      <c r="P153" s="704"/>
      <c r="Q153" s="704"/>
      <c r="R153" s="704"/>
      <c r="S153" s="674" t="s">
        <v>28</v>
      </c>
      <c r="T153" s="638"/>
      <c r="U153" s="251"/>
      <c r="V153" s="614"/>
      <c r="W153" s="645">
        <f t="shared" si="64"/>
        <v>0</v>
      </c>
      <c r="X153" s="618" t="str">
        <f t="shared" si="65"/>
        <v/>
      </c>
      <c r="Y153" s="619">
        <f t="shared" si="55"/>
        <v>0</v>
      </c>
      <c r="Z153" s="619">
        <f t="shared" si="56"/>
        <v>0</v>
      </c>
      <c r="AA153" s="189" t="str">
        <f t="shared" si="53"/>
        <v/>
      </c>
      <c r="AB153" s="189">
        <f t="shared" si="52"/>
        <v>0</v>
      </c>
      <c r="AC153" s="189">
        <f t="shared" si="59"/>
        <v>0</v>
      </c>
      <c r="AD153" s="616"/>
      <c r="AE153" s="620">
        <f t="shared" si="54"/>
        <v>0</v>
      </c>
      <c r="AF153" s="612">
        <f t="shared" si="66"/>
        <v>0</v>
      </c>
      <c r="AG153" s="613">
        <f>IF(ISBLANK(N153), 0, (IF(AND(V153&lt;&gt;"", ISNUMBER(T153)), INDEX(AZ12:CR12, MATCH(N153, AZ11:CR11, 0)) * M153, 0)) + IFERROR(INDEX(AZ17:CR17, MATCH(N153, AZ16:CR16, 0)) * M153, 0))</f>
        <v>0</v>
      </c>
      <c r="AI153" s="603" t="str">
        <f t="shared" si="69"/>
        <v>►</v>
      </c>
      <c r="BA153" s="258"/>
      <c r="CM153" s="658"/>
      <c r="CY153" s="216">
        <v>1</v>
      </c>
    </row>
    <row r="154" spans="1:103" s="641" customFormat="1" ht="24" customHeight="1">
      <c r="A154" s="603" t="str">
        <f t="shared" si="70"/>
        <v>►</v>
      </c>
      <c r="B154" s="604" t="str">
        <f t="shared" si="67"/>
        <v>►</v>
      </c>
      <c r="C154" s="604" t="str">
        <f t="shared" si="60"/>
        <v>►</v>
      </c>
      <c r="D154" s="604" t="str">
        <f t="shared" si="61"/>
        <v>►</v>
      </c>
      <c r="E154" s="604" t="str">
        <f t="shared" si="62"/>
        <v>►</v>
      </c>
      <c r="F154" s="604" t="str">
        <f t="shared" si="63"/>
        <v>►</v>
      </c>
      <c r="G154" s="604" t="str">
        <f t="shared" si="68"/>
        <v/>
      </c>
      <c r="H154" s="626" t="s">
        <v>28</v>
      </c>
      <c r="I154" s="627"/>
      <c r="J154" s="627"/>
      <c r="K154" s="627"/>
      <c r="L154" s="704"/>
      <c r="M154" s="704"/>
      <c r="N154" s="704"/>
      <c r="O154" s="704"/>
      <c r="P154" s="704"/>
      <c r="Q154" s="704"/>
      <c r="R154" s="704"/>
      <c r="S154" s="674" t="s">
        <v>28</v>
      </c>
      <c r="T154" s="638"/>
      <c r="U154" s="251"/>
      <c r="V154" s="614"/>
      <c r="W154" s="644">
        <f t="shared" si="64"/>
        <v>0</v>
      </c>
      <c r="X154" s="643" t="str">
        <f t="shared" si="65"/>
        <v/>
      </c>
      <c r="Y154" s="615">
        <f t="shared" si="55"/>
        <v>0</v>
      </c>
      <c r="Z154" s="615">
        <f t="shared" si="56"/>
        <v>0</v>
      </c>
      <c r="AA154" s="190" t="str">
        <f t="shared" si="53"/>
        <v/>
      </c>
      <c r="AB154" s="684">
        <f t="shared" ref="AB154:AB217" si="71">IF(ISBLANK(V154), 0, IF(AND(W154=0, ISTEXT(N154)), M154*AF154 &amp; " " &amp; N154, 0))</f>
        <v>0</v>
      </c>
      <c r="AC154" s="684">
        <f t="shared" si="59"/>
        <v>0</v>
      </c>
      <c r="AD154" s="616"/>
      <c r="AE154" s="617">
        <f t="shared" si="54"/>
        <v>0</v>
      </c>
      <c r="AF154" s="612">
        <f t="shared" si="66"/>
        <v>0</v>
      </c>
      <c r="AG154" s="613">
        <f>IF(ISBLANK(N154), 0, (IF(AND(V154&lt;&gt;"", ISNUMBER(T154)), INDEX(AZ12:CR12, MATCH(N154, AZ11:CR11, 0)) * M154, 0)) + IFERROR(INDEX(AZ17:CR17, MATCH(N154, AZ16:CR16, 0)) * M154, 0))</f>
        <v>0</v>
      </c>
      <c r="AI154" s="603" t="str">
        <f t="shared" si="69"/>
        <v>►</v>
      </c>
      <c r="BA154" s="259" t="s">
        <v>5532</v>
      </c>
      <c r="CM154" s="658"/>
      <c r="CY154" s="216">
        <v>1</v>
      </c>
    </row>
    <row r="155" spans="1:103" s="641" customFormat="1" ht="24" customHeight="1">
      <c r="A155" s="603" t="str">
        <f t="shared" si="70"/>
        <v>►</v>
      </c>
      <c r="B155" s="604" t="str">
        <f t="shared" si="67"/>
        <v>►</v>
      </c>
      <c r="C155" s="604" t="str">
        <f t="shared" si="60"/>
        <v>►</v>
      </c>
      <c r="D155" s="604" t="str">
        <f t="shared" si="61"/>
        <v>►</v>
      </c>
      <c r="E155" s="604" t="str">
        <f t="shared" si="62"/>
        <v>►</v>
      </c>
      <c r="F155" s="604" t="str">
        <f t="shared" si="63"/>
        <v>►</v>
      </c>
      <c r="G155" s="604" t="str">
        <f t="shared" si="68"/>
        <v/>
      </c>
      <c r="H155" s="626" t="s">
        <v>28</v>
      </c>
      <c r="I155" s="627"/>
      <c r="J155" s="627"/>
      <c r="K155" s="627"/>
      <c r="L155" s="704"/>
      <c r="M155" s="704"/>
      <c r="N155" s="704"/>
      <c r="O155" s="704"/>
      <c r="P155" s="704"/>
      <c r="Q155" s="704"/>
      <c r="R155" s="704"/>
      <c r="S155" s="674" t="s">
        <v>28</v>
      </c>
      <c r="T155" s="638"/>
      <c r="U155" s="251"/>
      <c r="V155" s="614"/>
      <c r="W155" s="645">
        <f t="shared" si="64"/>
        <v>0</v>
      </c>
      <c r="X155" s="618" t="str">
        <f t="shared" si="65"/>
        <v/>
      </c>
      <c r="Y155" s="619">
        <f t="shared" si="55"/>
        <v>0</v>
      </c>
      <c r="Z155" s="619">
        <f t="shared" si="56"/>
        <v>0</v>
      </c>
      <c r="AA155" s="189" t="str">
        <f t="shared" ref="AA155:AA218" si="72">IF(V155&gt;0,R155,"")</f>
        <v/>
      </c>
      <c r="AB155" s="189">
        <f t="shared" si="71"/>
        <v>0</v>
      </c>
      <c r="AC155" s="189">
        <f t="shared" si="59"/>
        <v>0</v>
      </c>
      <c r="AD155" s="616"/>
      <c r="AE155" s="620">
        <f t="shared" ref="AE155:AE218" si="73">IF(W155=0, IF(M155&gt;0, AF155*AD155, IF(ISBLANK(AD155), 0, 0)), W155*AD155)</f>
        <v>0</v>
      </c>
      <c r="AF155" s="612">
        <f t="shared" si="66"/>
        <v>0</v>
      </c>
      <c r="AG155" s="613">
        <f>IF(ISBLANK(N155), 0, (IF(AND(V155&lt;&gt;"", ISNUMBER(T155)), INDEX(AZ12:CR12, MATCH(N155, AZ11:CR11, 0)) * M155, 0)) + IFERROR(INDEX(AZ17:CR17, MATCH(N155, AZ16:CR16, 0)) * M155, 0))</f>
        <v>0</v>
      </c>
      <c r="AI155" s="603" t="str">
        <f t="shared" si="69"/>
        <v>►</v>
      </c>
      <c r="BA155" s="259" t="s">
        <v>5533</v>
      </c>
      <c r="CM155" s="658"/>
      <c r="CY155" s="216">
        <v>1</v>
      </c>
    </row>
    <row r="156" spans="1:103" s="641" customFormat="1" ht="24" customHeight="1">
      <c r="A156" s="603" t="str">
        <f t="shared" si="70"/>
        <v>►</v>
      </c>
      <c r="B156" s="604" t="str">
        <f t="shared" si="67"/>
        <v>►</v>
      </c>
      <c r="C156" s="604" t="str">
        <f t="shared" si="60"/>
        <v>►</v>
      </c>
      <c r="D156" s="604" t="str">
        <f t="shared" si="61"/>
        <v>►</v>
      </c>
      <c r="E156" s="604" t="str">
        <f t="shared" si="62"/>
        <v>►</v>
      </c>
      <c r="F156" s="604" t="str">
        <f t="shared" si="63"/>
        <v>►</v>
      </c>
      <c r="G156" s="604" t="str">
        <f t="shared" si="68"/>
        <v/>
      </c>
      <c r="H156" s="626" t="s">
        <v>28</v>
      </c>
      <c r="I156" s="627"/>
      <c r="J156" s="627"/>
      <c r="K156" s="627"/>
      <c r="L156" s="704"/>
      <c r="M156" s="704"/>
      <c r="N156" s="704"/>
      <c r="O156" s="704"/>
      <c r="P156" s="704"/>
      <c r="Q156" s="704"/>
      <c r="R156" s="704"/>
      <c r="S156" s="674" t="s">
        <v>28</v>
      </c>
      <c r="T156" s="638"/>
      <c r="U156" s="251"/>
      <c r="V156" s="614"/>
      <c r="W156" s="644">
        <f t="shared" si="64"/>
        <v>0</v>
      </c>
      <c r="X156" s="643" t="str">
        <f t="shared" si="65"/>
        <v/>
      </c>
      <c r="Y156" s="615">
        <f t="shared" ref="Y156:Y219" si="74">IF(W156=0,0,IF(OR(N156="Kg",N156="g",N156="demi(s)",N156="quart(s)"),IF(ROUND(W156,3)&gt;=1,ROUND(W156,3)&amp;" Kg",ROUND(W156*1000,0)&amp;" g"),IF(N156="demi(s)",ROUND(W156*0.5,1)&amp;" demi(s)",IF(N156="quart(s)",ROUND(W156*0.25,1)&amp;" quart(s)",IF(ROUND(W156*100,1)&gt;=1,ROUND(W156*100,1)&amp;" cl",ROUND(W156*100,1)&amp;" cl")))))</f>
        <v>0</v>
      </c>
      <c r="Z156" s="615">
        <f t="shared" ref="Z156:Z219" si="75">IF(W156=0,0,IF(OR(N156="Kg",N156="g",N156="demi(s)",N156="quart(s)"),IF(ROUND(W156,3)&gt;=1,ROUND(W156,3)&amp;" Kg",ROUND(W156*1000,0)&amp;" g"),IF(N156="demi(s)",ROUND(W156*0.5,1)&amp;" demi(s)",IF(N156="quart(s)",ROUND(W156*0.25,1)&amp;" quart(s)",IF(ROUND(W156*100,1)&gt;=1,ROUND(W156*1000,1)&amp;" ml",ROUND(W156*1000,1)&amp;" ml")))))</f>
        <v>0</v>
      </c>
      <c r="AA156" s="190" t="str">
        <f t="shared" si="72"/>
        <v/>
      </c>
      <c r="AB156" s="684">
        <f t="shared" si="71"/>
        <v>0</v>
      </c>
      <c r="AC156" s="684">
        <f t="shared" si="59"/>
        <v>0</v>
      </c>
      <c r="AD156" s="616"/>
      <c r="AE156" s="617">
        <f t="shared" si="73"/>
        <v>0</v>
      </c>
      <c r="AF156" s="612">
        <f t="shared" si="66"/>
        <v>0</v>
      </c>
      <c r="AG156" s="613">
        <f>IF(ISBLANK(N156), 0, (IF(AND(V156&lt;&gt;"", ISNUMBER(T156)), INDEX(AZ12:CR12, MATCH(N156, AZ11:CR11, 0)) * M156, 0)) + IFERROR(INDEX(AZ17:CR17, MATCH(N156, AZ16:CR16, 0)) * M156, 0))</f>
        <v>0</v>
      </c>
      <c r="AI156" s="603" t="str">
        <f t="shared" si="69"/>
        <v>►</v>
      </c>
      <c r="BA156"/>
      <c r="CM156" s="658"/>
      <c r="CY156" s="216">
        <v>1</v>
      </c>
    </row>
    <row r="157" spans="1:103" s="641" customFormat="1" ht="24" customHeight="1">
      <c r="A157" s="603" t="str">
        <f t="shared" si="70"/>
        <v>►</v>
      </c>
      <c r="B157" s="604" t="str">
        <f t="shared" si="67"/>
        <v>►</v>
      </c>
      <c r="C157" s="604" t="str">
        <f t="shared" si="60"/>
        <v>►</v>
      </c>
      <c r="D157" s="604" t="str">
        <f t="shared" si="61"/>
        <v>►</v>
      </c>
      <c r="E157" s="604" t="str">
        <f t="shared" si="62"/>
        <v>►</v>
      </c>
      <c r="F157" s="604" t="str">
        <f t="shared" si="63"/>
        <v>►</v>
      </c>
      <c r="G157" s="604" t="str">
        <f t="shared" si="68"/>
        <v/>
      </c>
      <c r="H157" s="626" t="s">
        <v>28</v>
      </c>
      <c r="I157" s="627"/>
      <c r="J157" s="627"/>
      <c r="K157" s="627"/>
      <c r="L157" s="704"/>
      <c r="M157" s="704"/>
      <c r="N157" s="704"/>
      <c r="O157" s="704"/>
      <c r="P157" s="704"/>
      <c r="Q157" s="704"/>
      <c r="R157" s="704"/>
      <c r="S157" s="674" t="s">
        <v>28</v>
      </c>
      <c r="T157" s="638"/>
      <c r="U157" s="251"/>
      <c r="V157" s="614"/>
      <c r="W157" s="645">
        <f t="shared" si="64"/>
        <v>0</v>
      </c>
      <c r="X157" s="618" t="str">
        <f t="shared" si="65"/>
        <v/>
      </c>
      <c r="Y157" s="619">
        <f t="shared" si="74"/>
        <v>0</v>
      </c>
      <c r="Z157" s="619">
        <f t="shared" si="75"/>
        <v>0</v>
      </c>
      <c r="AA157" s="189" t="str">
        <f t="shared" si="72"/>
        <v/>
      </c>
      <c r="AB157" s="189">
        <f t="shared" si="71"/>
        <v>0</v>
      </c>
      <c r="AC157" s="189">
        <f t="shared" si="59"/>
        <v>0</v>
      </c>
      <c r="AD157" s="616"/>
      <c r="AE157" s="620">
        <f t="shared" si="73"/>
        <v>0</v>
      </c>
      <c r="AF157" s="612">
        <f t="shared" si="66"/>
        <v>0</v>
      </c>
      <c r="AG157" s="613">
        <f>IF(ISBLANK(N157), 0, (IF(AND(V157&lt;&gt;"", ISNUMBER(T157)), INDEX(AZ12:CR12, MATCH(N157, AZ11:CR11, 0)) * M157, 0)) + IFERROR(INDEX(AZ17:CR17, MATCH(N157, AZ16:CR16, 0)) * M157, 0))</f>
        <v>0</v>
      </c>
      <c r="AI157" s="603" t="str">
        <f t="shared" si="69"/>
        <v>►</v>
      </c>
      <c r="BA157"/>
      <c r="CM157" s="658"/>
      <c r="CY157" s="216">
        <v>1</v>
      </c>
    </row>
    <row r="158" spans="1:103" s="641" customFormat="1" ht="24" customHeight="1">
      <c r="A158" s="603" t="str">
        <f t="shared" si="70"/>
        <v>►</v>
      </c>
      <c r="B158" s="604" t="str">
        <f t="shared" si="67"/>
        <v>►</v>
      </c>
      <c r="C158" s="604" t="str">
        <f t="shared" si="60"/>
        <v>►</v>
      </c>
      <c r="D158" s="604" t="str">
        <f t="shared" si="61"/>
        <v>►</v>
      </c>
      <c r="E158" s="604" t="str">
        <f t="shared" si="62"/>
        <v>►</v>
      </c>
      <c r="F158" s="604" t="str">
        <f t="shared" si="63"/>
        <v>►</v>
      </c>
      <c r="G158" s="604" t="str">
        <f t="shared" si="68"/>
        <v/>
      </c>
      <c r="H158" s="626" t="s">
        <v>28</v>
      </c>
      <c r="I158" s="627"/>
      <c r="J158" s="627"/>
      <c r="K158" s="627"/>
      <c r="L158" s="704"/>
      <c r="M158" s="704"/>
      <c r="N158" s="704"/>
      <c r="O158" s="704"/>
      <c r="P158" s="704"/>
      <c r="Q158" s="704"/>
      <c r="R158" s="704"/>
      <c r="S158" s="674" t="s">
        <v>28</v>
      </c>
      <c r="T158" s="638"/>
      <c r="U158" s="251"/>
      <c r="V158" s="614"/>
      <c r="W158" s="644">
        <f t="shared" si="64"/>
        <v>0</v>
      </c>
      <c r="X158" s="643" t="str">
        <f t="shared" si="65"/>
        <v/>
      </c>
      <c r="Y158" s="615">
        <f t="shared" si="74"/>
        <v>0</v>
      </c>
      <c r="Z158" s="615">
        <f t="shared" si="75"/>
        <v>0</v>
      </c>
      <c r="AA158" s="190" t="str">
        <f t="shared" si="72"/>
        <v/>
      </c>
      <c r="AB158" s="684">
        <f t="shared" si="71"/>
        <v>0</v>
      </c>
      <c r="AC158" s="684">
        <f t="shared" si="59"/>
        <v>0</v>
      </c>
      <c r="AD158" s="616"/>
      <c r="AE158" s="617">
        <f t="shared" si="73"/>
        <v>0</v>
      </c>
      <c r="AF158" s="612">
        <f t="shared" si="66"/>
        <v>0</v>
      </c>
      <c r="AG158" s="613">
        <f>IF(ISBLANK(N158), 0, (IF(AND(V158&lt;&gt;"", ISNUMBER(T158)), INDEX(AZ12:CR12, MATCH(N158, AZ11:CR11, 0)) * M158, 0)) + IFERROR(INDEX(AZ17:CR17, MATCH(N158, AZ16:CR16, 0)) * M158, 0))</f>
        <v>0</v>
      </c>
      <c r="AI158" s="603" t="str">
        <f t="shared" si="69"/>
        <v>►</v>
      </c>
      <c r="BA158"/>
      <c r="CM158" s="658"/>
      <c r="CY158" s="216">
        <v>1</v>
      </c>
    </row>
    <row r="159" spans="1:103" s="641" customFormat="1" ht="24" customHeight="1">
      <c r="A159" s="603" t="str">
        <f t="shared" si="70"/>
        <v>►</v>
      </c>
      <c r="B159" s="604" t="str">
        <f t="shared" si="67"/>
        <v>►</v>
      </c>
      <c r="C159" s="604" t="str">
        <f t="shared" si="60"/>
        <v>►</v>
      </c>
      <c r="D159" s="604" t="str">
        <f t="shared" si="61"/>
        <v>►</v>
      </c>
      <c r="E159" s="604" t="str">
        <f t="shared" si="62"/>
        <v>►</v>
      </c>
      <c r="F159" s="604" t="str">
        <f t="shared" si="63"/>
        <v>►</v>
      </c>
      <c r="G159" s="604" t="str">
        <f t="shared" si="68"/>
        <v/>
      </c>
      <c r="H159" s="626" t="s">
        <v>28</v>
      </c>
      <c r="I159" s="627"/>
      <c r="J159" s="627"/>
      <c r="K159" s="627"/>
      <c r="L159" s="704"/>
      <c r="M159" s="704"/>
      <c r="N159" s="704"/>
      <c r="O159" s="704"/>
      <c r="P159" s="704"/>
      <c r="Q159" s="704"/>
      <c r="R159" s="704"/>
      <c r="S159" s="674" t="s">
        <v>28</v>
      </c>
      <c r="T159" s="638"/>
      <c r="U159" s="251"/>
      <c r="V159" s="614"/>
      <c r="W159" s="645">
        <f t="shared" si="64"/>
        <v>0</v>
      </c>
      <c r="X159" s="618" t="str">
        <f t="shared" si="65"/>
        <v/>
      </c>
      <c r="Y159" s="619">
        <f t="shared" si="74"/>
        <v>0</v>
      </c>
      <c r="Z159" s="619">
        <f t="shared" si="75"/>
        <v>0</v>
      </c>
      <c r="AA159" s="189" t="str">
        <f t="shared" si="72"/>
        <v/>
      </c>
      <c r="AB159" s="189">
        <f t="shared" si="71"/>
        <v>0</v>
      </c>
      <c r="AC159" s="189">
        <f t="shared" si="59"/>
        <v>0</v>
      </c>
      <c r="AD159" s="616"/>
      <c r="AE159" s="620">
        <f t="shared" si="73"/>
        <v>0</v>
      </c>
      <c r="AF159" s="612">
        <f t="shared" si="66"/>
        <v>0</v>
      </c>
      <c r="AG159" s="613">
        <f>IF(ISBLANK(N159), 0, (IF(AND(V159&lt;&gt;"", ISNUMBER(T159)), INDEX(AZ12:CR12, MATCH(N159, AZ11:CR11, 0)) * M159, 0)) + IFERROR(INDEX(AZ17:CR17, MATCH(N159, AZ16:CR16, 0)) * M159, 0))</f>
        <v>0</v>
      </c>
      <c r="AI159" s="603" t="str">
        <f t="shared" si="69"/>
        <v>►</v>
      </c>
      <c r="BA159" s="257" t="s">
        <v>5534</v>
      </c>
      <c r="CM159" s="658"/>
      <c r="CY159" s="216">
        <v>1</v>
      </c>
    </row>
    <row r="160" spans="1:103" s="641" customFormat="1" ht="24" customHeight="1">
      <c r="A160" s="603" t="str">
        <f t="shared" si="70"/>
        <v>►</v>
      </c>
      <c r="B160" s="604" t="str">
        <f t="shared" si="67"/>
        <v>►</v>
      </c>
      <c r="C160" s="604" t="str">
        <f t="shared" si="60"/>
        <v>►</v>
      </c>
      <c r="D160" s="604" t="str">
        <f t="shared" si="61"/>
        <v>►</v>
      </c>
      <c r="E160" s="604" t="str">
        <f t="shared" si="62"/>
        <v>►</v>
      </c>
      <c r="F160" s="604" t="str">
        <f t="shared" si="63"/>
        <v>►</v>
      </c>
      <c r="G160" s="604" t="str">
        <f t="shared" si="68"/>
        <v/>
      </c>
      <c r="H160" s="626" t="s">
        <v>28</v>
      </c>
      <c r="I160" s="627"/>
      <c r="J160" s="627"/>
      <c r="K160" s="627"/>
      <c r="L160" s="704"/>
      <c r="M160" s="704"/>
      <c r="N160" s="704"/>
      <c r="O160" s="704"/>
      <c r="P160" s="704"/>
      <c r="Q160" s="704"/>
      <c r="R160" s="704"/>
      <c r="S160" s="674" t="s">
        <v>28</v>
      </c>
      <c r="T160" s="638"/>
      <c r="U160" s="251"/>
      <c r="V160" s="614"/>
      <c r="W160" s="644">
        <f t="shared" si="64"/>
        <v>0</v>
      </c>
      <c r="X160" s="643" t="str">
        <f t="shared" si="65"/>
        <v/>
      </c>
      <c r="Y160" s="615">
        <f t="shared" si="74"/>
        <v>0</v>
      </c>
      <c r="Z160" s="615">
        <f t="shared" si="75"/>
        <v>0</v>
      </c>
      <c r="AA160" s="190" t="str">
        <f t="shared" si="72"/>
        <v/>
      </c>
      <c r="AB160" s="684">
        <f t="shared" si="71"/>
        <v>0</v>
      </c>
      <c r="AC160" s="684">
        <f t="shared" si="59"/>
        <v>0</v>
      </c>
      <c r="AD160" s="616"/>
      <c r="AE160" s="617">
        <f t="shared" si="73"/>
        <v>0</v>
      </c>
      <c r="AF160" s="612">
        <f t="shared" si="66"/>
        <v>0</v>
      </c>
      <c r="AG160" s="613">
        <f>IF(ISBLANK(N160), 0, (IF(AND(V160&lt;&gt;"", ISNUMBER(T160)), INDEX(AZ12:CR12, MATCH(N160, AZ11:CR11, 0)) * M160, 0)) + IFERROR(INDEX(AZ17:CR17, MATCH(N160, AZ16:CR16, 0)) * M160, 0))</f>
        <v>0</v>
      </c>
      <c r="AI160" s="603" t="str">
        <f t="shared" si="69"/>
        <v>►</v>
      </c>
      <c r="BA160" s="258"/>
      <c r="CM160" s="658"/>
      <c r="CY160" s="216">
        <v>1</v>
      </c>
    </row>
    <row r="161" spans="1:103" s="641" customFormat="1" ht="24" customHeight="1">
      <c r="A161" s="603" t="str">
        <f t="shared" si="70"/>
        <v>►</v>
      </c>
      <c r="B161" s="604" t="str">
        <f t="shared" si="67"/>
        <v>►</v>
      </c>
      <c r="C161" s="604" t="str">
        <f t="shared" si="60"/>
        <v>►</v>
      </c>
      <c r="D161" s="604" t="str">
        <f t="shared" si="61"/>
        <v>►</v>
      </c>
      <c r="E161" s="604" t="str">
        <f t="shared" si="62"/>
        <v>►</v>
      </c>
      <c r="F161" s="604" t="str">
        <f t="shared" si="63"/>
        <v>►</v>
      </c>
      <c r="G161" s="604" t="str">
        <f t="shared" si="68"/>
        <v/>
      </c>
      <c r="H161" s="626" t="s">
        <v>28</v>
      </c>
      <c r="I161" s="627"/>
      <c r="J161" s="627"/>
      <c r="K161" s="627"/>
      <c r="L161" s="704"/>
      <c r="M161" s="704"/>
      <c r="N161" s="704"/>
      <c r="O161" s="704"/>
      <c r="P161" s="704"/>
      <c r="Q161" s="704"/>
      <c r="R161" s="704"/>
      <c r="S161" s="674" t="s">
        <v>28</v>
      </c>
      <c r="T161" s="638"/>
      <c r="U161" s="251"/>
      <c r="V161" s="614"/>
      <c r="W161" s="645">
        <f t="shared" si="64"/>
        <v>0</v>
      </c>
      <c r="X161" s="618" t="str">
        <f t="shared" si="65"/>
        <v/>
      </c>
      <c r="Y161" s="619">
        <f t="shared" si="74"/>
        <v>0</v>
      </c>
      <c r="Z161" s="619">
        <f t="shared" si="75"/>
        <v>0</v>
      </c>
      <c r="AA161" s="189" t="str">
        <f t="shared" si="72"/>
        <v/>
      </c>
      <c r="AB161" s="189">
        <f t="shared" si="71"/>
        <v>0</v>
      </c>
      <c r="AC161" s="189">
        <f t="shared" si="59"/>
        <v>0</v>
      </c>
      <c r="AD161" s="616"/>
      <c r="AE161" s="620">
        <f t="shared" si="73"/>
        <v>0</v>
      </c>
      <c r="AF161" s="612">
        <f t="shared" si="66"/>
        <v>0</v>
      </c>
      <c r="AG161" s="613">
        <f>IF(ISBLANK(N161), 0, (IF(AND(V161&lt;&gt;"", ISNUMBER(T161)), INDEX(AZ12:CR12, MATCH(N161, AZ11:CR11, 0)) * M161, 0)) + IFERROR(INDEX(AZ17:CR17, MATCH(N161, AZ16:CR16, 0)) * M161, 0))</f>
        <v>0</v>
      </c>
      <c r="AI161" s="603" t="str">
        <f t="shared" si="69"/>
        <v>►</v>
      </c>
      <c r="BA161" s="259" t="s">
        <v>5535</v>
      </c>
      <c r="CM161" s="658"/>
      <c r="CY161" s="216">
        <v>1</v>
      </c>
    </row>
    <row r="162" spans="1:103" s="641" customFormat="1" ht="24" customHeight="1">
      <c r="A162" s="603" t="str">
        <f t="shared" si="70"/>
        <v>►</v>
      </c>
      <c r="B162" s="604" t="str">
        <f t="shared" si="67"/>
        <v>►</v>
      </c>
      <c r="C162" s="604" t="str">
        <f t="shared" si="60"/>
        <v>►</v>
      </c>
      <c r="D162" s="604" t="str">
        <f t="shared" si="61"/>
        <v>►</v>
      </c>
      <c r="E162" s="604" t="str">
        <f t="shared" si="62"/>
        <v>►</v>
      </c>
      <c r="F162" s="604" t="str">
        <f t="shared" si="63"/>
        <v>►</v>
      </c>
      <c r="G162" s="604" t="str">
        <f t="shared" si="68"/>
        <v/>
      </c>
      <c r="H162" s="626" t="s">
        <v>28</v>
      </c>
      <c r="I162" s="627"/>
      <c r="J162" s="627"/>
      <c r="K162" s="627"/>
      <c r="L162" s="704"/>
      <c r="M162" s="704"/>
      <c r="N162" s="704"/>
      <c r="O162" s="704"/>
      <c r="P162" s="704"/>
      <c r="Q162" s="704"/>
      <c r="R162" s="704"/>
      <c r="S162" s="674" t="s">
        <v>28</v>
      </c>
      <c r="T162" s="638"/>
      <c r="U162" s="251"/>
      <c r="V162" s="614"/>
      <c r="W162" s="644">
        <f t="shared" si="64"/>
        <v>0</v>
      </c>
      <c r="X162" s="643" t="str">
        <f t="shared" si="65"/>
        <v/>
      </c>
      <c r="Y162" s="615">
        <f t="shared" si="74"/>
        <v>0</v>
      </c>
      <c r="Z162" s="615">
        <f t="shared" si="75"/>
        <v>0</v>
      </c>
      <c r="AA162" s="190" t="str">
        <f t="shared" si="72"/>
        <v/>
      </c>
      <c r="AB162" s="684">
        <f t="shared" si="71"/>
        <v>0</v>
      </c>
      <c r="AC162" s="684">
        <f t="shared" si="59"/>
        <v>0</v>
      </c>
      <c r="AD162" s="616"/>
      <c r="AE162" s="617">
        <f t="shared" si="73"/>
        <v>0</v>
      </c>
      <c r="AF162" s="612">
        <f t="shared" si="66"/>
        <v>0</v>
      </c>
      <c r="AG162" s="613">
        <f>IF(ISBLANK(N162), 0, (IF(AND(V162&lt;&gt;"", ISNUMBER(T162)), INDEX(AZ12:CR12, MATCH(N162, AZ11:CR11, 0)) * M162, 0)) + IFERROR(INDEX(AZ17:CR17, MATCH(N162, AZ16:CR16, 0)) * M162, 0))</f>
        <v>0</v>
      </c>
      <c r="AI162" s="603" t="str">
        <f t="shared" si="69"/>
        <v>►</v>
      </c>
      <c r="BA162" s="259" t="s">
        <v>5536</v>
      </c>
      <c r="CM162" s="658"/>
      <c r="CY162" s="216">
        <v>1</v>
      </c>
    </row>
    <row r="163" spans="1:103" s="641" customFormat="1" ht="24" customHeight="1">
      <c r="A163" s="603" t="str">
        <f t="shared" si="70"/>
        <v>►</v>
      </c>
      <c r="B163" s="604" t="str">
        <f t="shared" si="67"/>
        <v>►</v>
      </c>
      <c r="C163" s="604" t="str">
        <f t="shared" si="60"/>
        <v>►</v>
      </c>
      <c r="D163" s="604" t="str">
        <f t="shared" si="61"/>
        <v>►</v>
      </c>
      <c r="E163" s="604" t="str">
        <f t="shared" si="62"/>
        <v>►</v>
      </c>
      <c r="F163" s="604" t="str">
        <f t="shared" si="63"/>
        <v>►</v>
      </c>
      <c r="G163" s="604" t="str">
        <f t="shared" si="68"/>
        <v/>
      </c>
      <c r="H163" s="626" t="s">
        <v>28</v>
      </c>
      <c r="I163" s="627"/>
      <c r="J163" s="627"/>
      <c r="K163" s="627"/>
      <c r="L163" s="704"/>
      <c r="M163" s="704"/>
      <c r="N163" s="704"/>
      <c r="O163" s="704"/>
      <c r="P163" s="704"/>
      <c r="Q163" s="704"/>
      <c r="R163" s="704"/>
      <c r="S163" s="674" t="s">
        <v>28</v>
      </c>
      <c r="T163" s="638"/>
      <c r="U163" s="251"/>
      <c r="V163" s="614"/>
      <c r="W163" s="645">
        <f t="shared" si="64"/>
        <v>0</v>
      </c>
      <c r="X163" s="618" t="str">
        <f t="shared" si="65"/>
        <v/>
      </c>
      <c r="Y163" s="619">
        <f t="shared" si="74"/>
        <v>0</v>
      </c>
      <c r="Z163" s="619">
        <f t="shared" si="75"/>
        <v>0</v>
      </c>
      <c r="AA163" s="189" t="str">
        <f t="shared" si="72"/>
        <v/>
      </c>
      <c r="AB163" s="189">
        <f t="shared" si="71"/>
        <v>0</v>
      </c>
      <c r="AC163" s="189">
        <f t="shared" si="59"/>
        <v>0</v>
      </c>
      <c r="AD163" s="616"/>
      <c r="AE163" s="620">
        <f t="shared" si="73"/>
        <v>0</v>
      </c>
      <c r="AF163" s="612">
        <f t="shared" si="66"/>
        <v>0</v>
      </c>
      <c r="AG163" s="613">
        <f>IF(ISBLANK(N163), 0, (IF(AND(V163&lt;&gt;"", ISNUMBER(T163)), INDEX(AZ12:CR12, MATCH(N163, AZ11:CR11, 0)) * M163, 0)) + IFERROR(INDEX(AZ17:CR17, MATCH(N163, AZ16:CR16, 0)) * M163, 0))</f>
        <v>0</v>
      </c>
      <c r="AI163" s="603" t="str">
        <f t="shared" si="69"/>
        <v>►</v>
      </c>
      <c r="BA163"/>
      <c r="CM163" s="658"/>
      <c r="CY163" s="216">
        <v>1</v>
      </c>
    </row>
    <row r="164" spans="1:103" s="641" customFormat="1" ht="24" customHeight="1">
      <c r="A164" s="603" t="str">
        <f t="shared" si="70"/>
        <v>►</v>
      </c>
      <c r="B164" s="604" t="str">
        <f t="shared" si="67"/>
        <v>►</v>
      </c>
      <c r="C164" s="604" t="str">
        <f t="shared" si="60"/>
        <v>►</v>
      </c>
      <c r="D164" s="604" t="str">
        <f t="shared" si="61"/>
        <v>►</v>
      </c>
      <c r="E164" s="604" t="str">
        <f t="shared" si="62"/>
        <v>►</v>
      </c>
      <c r="F164" s="604" t="str">
        <f t="shared" si="63"/>
        <v>►</v>
      </c>
      <c r="G164" s="604" t="str">
        <f t="shared" si="68"/>
        <v/>
      </c>
      <c r="H164" s="626" t="s">
        <v>28</v>
      </c>
      <c r="I164" s="627"/>
      <c r="J164" s="627"/>
      <c r="K164" s="627"/>
      <c r="L164" s="704"/>
      <c r="M164" s="704"/>
      <c r="N164" s="704"/>
      <c r="O164" s="704"/>
      <c r="P164" s="704"/>
      <c r="Q164" s="704"/>
      <c r="R164" s="704"/>
      <c r="S164" s="674" t="s">
        <v>28</v>
      </c>
      <c r="T164" s="638"/>
      <c r="U164" s="251"/>
      <c r="V164" s="614"/>
      <c r="W164" s="644">
        <f t="shared" si="64"/>
        <v>0</v>
      </c>
      <c r="X164" s="643" t="str">
        <f t="shared" si="65"/>
        <v/>
      </c>
      <c r="Y164" s="615">
        <f t="shared" si="74"/>
        <v>0</v>
      </c>
      <c r="Z164" s="615">
        <f t="shared" si="75"/>
        <v>0</v>
      </c>
      <c r="AA164" s="190" t="str">
        <f t="shared" si="72"/>
        <v/>
      </c>
      <c r="AB164" s="684">
        <f t="shared" si="71"/>
        <v>0</v>
      </c>
      <c r="AC164" s="684">
        <f t="shared" si="59"/>
        <v>0</v>
      </c>
      <c r="AD164" s="616"/>
      <c r="AE164" s="617">
        <f t="shared" si="73"/>
        <v>0</v>
      </c>
      <c r="AF164" s="612">
        <f t="shared" si="66"/>
        <v>0</v>
      </c>
      <c r="AG164" s="613">
        <f>IF(ISBLANK(N164), 0, (IF(AND(V164&lt;&gt;"", ISNUMBER(T164)), INDEX(AZ12:CR12, MATCH(N164, AZ11:CR11, 0)) * M164, 0)) + IFERROR(INDEX(AZ17:CR17, MATCH(N164, AZ16:CR16, 0)) * M164, 0))</f>
        <v>0</v>
      </c>
      <c r="AI164" s="603" t="str">
        <f t="shared" si="69"/>
        <v>►</v>
      </c>
      <c r="BA164"/>
      <c r="CM164" s="658"/>
      <c r="CY164" s="216">
        <v>1</v>
      </c>
    </row>
    <row r="165" spans="1:103" s="641" customFormat="1" ht="24" customHeight="1">
      <c r="A165" s="603" t="str">
        <f t="shared" si="70"/>
        <v>►</v>
      </c>
      <c r="B165" s="604" t="str">
        <f t="shared" si="67"/>
        <v>►</v>
      </c>
      <c r="C165" s="604" t="str">
        <f t="shared" si="60"/>
        <v>►</v>
      </c>
      <c r="D165" s="604" t="str">
        <f t="shared" si="61"/>
        <v>►</v>
      </c>
      <c r="E165" s="604" t="str">
        <f t="shared" si="62"/>
        <v>►</v>
      </c>
      <c r="F165" s="604" t="str">
        <f t="shared" si="63"/>
        <v>►</v>
      </c>
      <c r="G165" s="604" t="str">
        <f t="shared" si="68"/>
        <v/>
      </c>
      <c r="H165" s="626" t="s">
        <v>28</v>
      </c>
      <c r="I165" s="627"/>
      <c r="J165" s="627"/>
      <c r="K165" s="627"/>
      <c r="L165" s="704"/>
      <c r="M165" s="704"/>
      <c r="N165" s="704"/>
      <c r="O165" s="704"/>
      <c r="P165" s="704"/>
      <c r="Q165" s="704"/>
      <c r="R165" s="704"/>
      <c r="S165" s="674" t="s">
        <v>28</v>
      </c>
      <c r="T165" s="638"/>
      <c r="U165" s="251"/>
      <c r="V165" s="614"/>
      <c r="W165" s="645">
        <f t="shared" si="64"/>
        <v>0</v>
      </c>
      <c r="X165" s="618" t="str">
        <f t="shared" si="65"/>
        <v/>
      </c>
      <c r="Y165" s="619">
        <f t="shared" si="74"/>
        <v>0</v>
      </c>
      <c r="Z165" s="619">
        <f t="shared" si="75"/>
        <v>0</v>
      </c>
      <c r="AA165" s="189" t="str">
        <f t="shared" si="72"/>
        <v/>
      </c>
      <c r="AB165" s="189">
        <f t="shared" si="71"/>
        <v>0</v>
      </c>
      <c r="AC165" s="189">
        <f t="shared" si="59"/>
        <v>0</v>
      </c>
      <c r="AD165" s="616"/>
      <c r="AE165" s="620">
        <f t="shared" si="73"/>
        <v>0</v>
      </c>
      <c r="AF165" s="612">
        <f t="shared" si="66"/>
        <v>0</v>
      </c>
      <c r="AG165" s="613">
        <f>IF(ISBLANK(N165), 0, (IF(AND(V165&lt;&gt;"", ISNUMBER(T165)), INDEX(AZ12:CR12, MATCH(N165, AZ11:CR11, 0)) * M165, 0)) + IFERROR(INDEX(AZ17:CR17, MATCH(N165, AZ16:CR16, 0)) * M165, 0))</f>
        <v>0</v>
      </c>
      <c r="AI165" s="603" t="str">
        <f t="shared" si="69"/>
        <v>►</v>
      </c>
      <c r="BA165"/>
      <c r="CM165" s="658"/>
      <c r="CY165" s="216">
        <v>1</v>
      </c>
    </row>
    <row r="166" spans="1:103" s="641" customFormat="1" ht="24" customHeight="1">
      <c r="A166" s="603" t="str">
        <f t="shared" si="70"/>
        <v>►</v>
      </c>
      <c r="B166" s="604" t="str">
        <f t="shared" si="67"/>
        <v>►</v>
      </c>
      <c r="C166" s="604" t="str">
        <f t="shared" si="60"/>
        <v>►</v>
      </c>
      <c r="D166" s="604" t="str">
        <f t="shared" si="61"/>
        <v>►</v>
      </c>
      <c r="E166" s="604" t="str">
        <f t="shared" si="62"/>
        <v>►</v>
      </c>
      <c r="F166" s="604" t="str">
        <f t="shared" si="63"/>
        <v>►</v>
      </c>
      <c r="G166" s="604" t="str">
        <f t="shared" si="68"/>
        <v/>
      </c>
      <c r="H166" s="626" t="s">
        <v>28</v>
      </c>
      <c r="I166" s="627"/>
      <c r="J166" s="627"/>
      <c r="K166" s="627"/>
      <c r="L166" s="704"/>
      <c r="M166" s="704"/>
      <c r="N166" s="704"/>
      <c r="O166" s="704"/>
      <c r="P166" s="704"/>
      <c r="Q166" s="704"/>
      <c r="R166" s="704"/>
      <c r="S166" s="674" t="s">
        <v>28</v>
      </c>
      <c r="T166" s="638"/>
      <c r="U166" s="251"/>
      <c r="V166" s="614"/>
      <c r="W166" s="644">
        <f t="shared" si="64"/>
        <v>0</v>
      </c>
      <c r="X166" s="643" t="str">
        <f t="shared" si="65"/>
        <v/>
      </c>
      <c r="Y166" s="615">
        <f t="shared" si="74"/>
        <v>0</v>
      </c>
      <c r="Z166" s="615">
        <f t="shared" si="75"/>
        <v>0</v>
      </c>
      <c r="AA166" s="190" t="str">
        <f t="shared" si="72"/>
        <v/>
      </c>
      <c r="AB166" s="684">
        <f t="shared" si="71"/>
        <v>0</v>
      </c>
      <c r="AC166" s="684">
        <f t="shared" si="59"/>
        <v>0</v>
      </c>
      <c r="AD166" s="616"/>
      <c r="AE166" s="617">
        <f t="shared" si="73"/>
        <v>0</v>
      </c>
      <c r="AF166" s="612">
        <f t="shared" si="66"/>
        <v>0</v>
      </c>
      <c r="AG166" s="613">
        <f>IF(ISBLANK(N166), 0, (IF(AND(V166&lt;&gt;"", ISNUMBER(T166)), INDEX(AZ12:CR12, MATCH(N166, AZ11:CR11, 0)) * M166, 0)) + IFERROR(INDEX(AZ17:CR17, MATCH(N166, AZ16:CR16, 0)) * M166, 0))</f>
        <v>0</v>
      </c>
      <c r="AI166" s="603" t="str">
        <f t="shared" si="69"/>
        <v>►</v>
      </c>
      <c r="BA166" s="257" t="s">
        <v>5537</v>
      </c>
      <c r="CM166" s="658"/>
      <c r="CY166" s="216">
        <v>1</v>
      </c>
    </row>
    <row r="167" spans="1:103" s="641" customFormat="1" ht="24" customHeight="1">
      <c r="A167" s="603" t="str">
        <f t="shared" si="70"/>
        <v>►</v>
      </c>
      <c r="B167" s="604" t="str">
        <f t="shared" si="67"/>
        <v>►</v>
      </c>
      <c r="C167" s="604" t="str">
        <f t="shared" si="60"/>
        <v>►</v>
      </c>
      <c r="D167" s="604" t="str">
        <f t="shared" si="61"/>
        <v>►</v>
      </c>
      <c r="E167" s="604" t="str">
        <f t="shared" si="62"/>
        <v>►</v>
      </c>
      <c r="F167" s="604" t="str">
        <f t="shared" si="63"/>
        <v>►</v>
      </c>
      <c r="G167" s="604" t="str">
        <f t="shared" si="68"/>
        <v/>
      </c>
      <c r="H167" s="626" t="s">
        <v>28</v>
      </c>
      <c r="I167" s="627"/>
      <c r="J167" s="627"/>
      <c r="K167" s="627"/>
      <c r="L167" s="704"/>
      <c r="M167" s="704"/>
      <c r="N167" s="704"/>
      <c r="O167" s="704"/>
      <c r="P167" s="704"/>
      <c r="Q167" s="704"/>
      <c r="R167" s="704"/>
      <c r="S167" s="674" t="s">
        <v>28</v>
      </c>
      <c r="T167" s="638"/>
      <c r="U167" s="251"/>
      <c r="V167" s="614"/>
      <c r="W167" s="645">
        <f t="shared" si="64"/>
        <v>0</v>
      </c>
      <c r="X167" s="618" t="str">
        <f t="shared" si="65"/>
        <v/>
      </c>
      <c r="Y167" s="619">
        <f t="shared" si="74"/>
        <v>0</v>
      </c>
      <c r="Z167" s="619">
        <f t="shared" si="75"/>
        <v>0</v>
      </c>
      <c r="AA167" s="189" t="str">
        <f t="shared" si="72"/>
        <v/>
      </c>
      <c r="AB167" s="189">
        <f t="shared" si="71"/>
        <v>0</v>
      </c>
      <c r="AC167" s="189">
        <f t="shared" si="59"/>
        <v>0</v>
      </c>
      <c r="AD167" s="616"/>
      <c r="AE167" s="620">
        <f t="shared" si="73"/>
        <v>0</v>
      </c>
      <c r="AF167" s="612">
        <f t="shared" si="66"/>
        <v>0</v>
      </c>
      <c r="AG167" s="613">
        <f>IF(ISBLANK(N167), 0, (IF(AND(V167&lt;&gt;"", ISNUMBER(T167)), INDEX(AZ12:CR12, MATCH(N167, AZ11:CR11, 0)) * M167, 0)) + IFERROR(INDEX(AZ17:CR17, MATCH(N167, AZ16:CR16, 0)) * M167, 0))</f>
        <v>0</v>
      </c>
      <c r="AI167" s="603" t="str">
        <f t="shared" si="69"/>
        <v>►</v>
      </c>
      <c r="BA167" s="258"/>
      <c r="CM167" s="658"/>
      <c r="CY167" s="216">
        <v>1</v>
      </c>
    </row>
    <row r="168" spans="1:103" s="641" customFormat="1" ht="24" customHeight="1">
      <c r="A168" s="603" t="str">
        <f t="shared" si="70"/>
        <v>►</v>
      </c>
      <c r="B168" s="604" t="str">
        <f t="shared" si="67"/>
        <v>►</v>
      </c>
      <c r="C168" s="604" t="str">
        <f t="shared" si="60"/>
        <v>►</v>
      </c>
      <c r="D168" s="604" t="str">
        <f t="shared" si="61"/>
        <v>►</v>
      </c>
      <c r="E168" s="604" t="str">
        <f t="shared" si="62"/>
        <v>►</v>
      </c>
      <c r="F168" s="604" t="str">
        <f t="shared" si="63"/>
        <v>►</v>
      </c>
      <c r="G168" s="604" t="str">
        <f t="shared" si="68"/>
        <v/>
      </c>
      <c r="H168" s="626" t="s">
        <v>28</v>
      </c>
      <c r="I168" s="627"/>
      <c r="J168" s="627"/>
      <c r="K168" s="627"/>
      <c r="L168" s="704"/>
      <c r="M168" s="704"/>
      <c r="N168" s="704"/>
      <c r="O168" s="704"/>
      <c r="P168" s="704"/>
      <c r="Q168" s="704"/>
      <c r="R168" s="704"/>
      <c r="S168" s="674" t="s">
        <v>28</v>
      </c>
      <c r="T168" s="638"/>
      <c r="U168" s="251"/>
      <c r="V168" s="614"/>
      <c r="W168" s="644">
        <f t="shared" si="64"/>
        <v>0</v>
      </c>
      <c r="X168" s="643" t="str">
        <f t="shared" si="65"/>
        <v/>
      </c>
      <c r="Y168" s="615">
        <f t="shared" si="74"/>
        <v>0</v>
      </c>
      <c r="Z168" s="615">
        <f t="shared" si="75"/>
        <v>0</v>
      </c>
      <c r="AA168" s="190" t="str">
        <f t="shared" si="72"/>
        <v/>
      </c>
      <c r="AB168" s="684">
        <f t="shared" si="71"/>
        <v>0</v>
      </c>
      <c r="AC168" s="684">
        <f t="shared" si="59"/>
        <v>0</v>
      </c>
      <c r="AD168" s="616"/>
      <c r="AE168" s="617">
        <f t="shared" si="73"/>
        <v>0</v>
      </c>
      <c r="AF168" s="612">
        <f t="shared" si="66"/>
        <v>0</v>
      </c>
      <c r="AG168" s="613">
        <f>IF(ISBLANK(N168), 0, (IF(AND(V168&lt;&gt;"", ISNUMBER(T168)), INDEX(AZ12:CR12, MATCH(N168, AZ11:CR11, 0)) * M168, 0)) + IFERROR(INDEX(AZ17:CR17, MATCH(N168, AZ16:CR16, 0)) * M168, 0))</f>
        <v>0</v>
      </c>
      <c r="AI168" s="603" t="str">
        <f t="shared" si="69"/>
        <v>►</v>
      </c>
      <c r="BA168" s="259" t="s">
        <v>5538</v>
      </c>
      <c r="CM168" s="658"/>
      <c r="CY168" s="216">
        <v>1</v>
      </c>
    </row>
    <row r="169" spans="1:103" s="641" customFormat="1" ht="24" customHeight="1">
      <c r="A169" s="603" t="str">
        <f t="shared" si="70"/>
        <v>►</v>
      </c>
      <c r="B169" s="604" t="str">
        <f t="shared" si="67"/>
        <v>►</v>
      </c>
      <c r="C169" s="604" t="str">
        <f t="shared" si="60"/>
        <v>►</v>
      </c>
      <c r="D169" s="604" t="str">
        <f t="shared" si="61"/>
        <v>►</v>
      </c>
      <c r="E169" s="604" t="str">
        <f t="shared" si="62"/>
        <v>►</v>
      </c>
      <c r="F169" s="604" t="str">
        <f t="shared" si="63"/>
        <v>►</v>
      </c>
      <c r="G169" s="604" t="str">
        <f t="shared" si="68"/>
        <v/>
      </c>
      <c r="H169" s="626" t="s">
        <v>28</v>
      </c>
      <c r="I169" s="627"/>
      <c r="J169" s="627"/>
      <c r="K169" s="627"/>
      <c r="L169" s="704"/>
      <c r="M169" s="704"/>
      <c r="N169" s="704"/>
      <c r="O169" s="704"/>
      <c r="P169" s="704"/>
      <c r="Q169" s="704"/>
      <c r="R169" s="704"/>
      <c r="S169" s="674" t="s">
        <v>28</v>
      </c>
      <c r="T169" s="638"/>
      <c r="U169" s="251"/>
      <c r="V169" s="614"/>
      <c r="W169" s="645">
        <f t="shared" si="64"/>
        <v>0</v>
      </c>
      <c r="X169" s="618" t="str">
        <f t="shared" si="65"/>
        <v/>
      </c>
      <c r="Y169" s="619">
        <f t="shared" si="74"/>
        <v>0</v>
      </c>
      <c r="Z169" s="619">
        <f t="shared" si="75"/>
        <v>0</v>
      </c>
      <c r="AA169" s="189" t="str">
        <f t="shared" si="72"/>
        <v/>
      </c>
      <c r="AB169" s="189">
        <f t="shared" si="71"/>
        <v>0</v>
      </c>
      <c r="AC169" s="189">
        <f t="shared" si="59"/>
        <v>0</v>
      </c>
      <c r="AD169" s="616"/>
      <c r="AE169" s="620">
        <f t="shared" si="73"/>
        <v>0</v>
      </c>
      <c r="AF169" s="612">
        <f t="shared" si="66"/>
        <v>0</v>
      </c>
      <c r="AG169" s="613">
        <f>IF(ISBLANK(N169), 0, (IF(AND(V169&lt;&gt;"", ISNUMBER(T169)), INDEX(AZ12:CR12, MATCH(N169, AZ11:CR11, 0)) * M169, 0)) + IFERROR(INDEX(AZ17:CR17, MATCH(N169, AZ16:CR16, 0)) * M169, 0))</f>
        <v>0</v>
      </c>
      <c r="AI169" s="603" t="str">
        <f t="shared" si="69"/>
        <v>►</v>
      </c>
      <c r="BA169" s="259" t="s">
        <v>5539</v>
      </c>
      <c r="CM169" s="658"/>
      <c r="CY169" s="216">
        <v>1</v>
      </c>
    </row>
    <row r="170" spans="1:103" s="641" customFormat="1" ht="24" customHeight="1">
      <c r="A170" s="603" t="str">
        <f t="shared" si="70"/>
        <v>►</v>
      </c>
      <c r="B170" s="604" t="str">
        <f t="shared" si="67"/>
        <v>►</v>
      </c>
      <c r="C170" s="604" t="str">
        <f t="shared" si="60"/>
        <v>►</v>
      </c>
      <c r="D170" s="604" t="str">
        <f t="shared" si="61"/>
        <v>►</v>
      </c>
      <c r="E170" s="604" t="str">
        <f t="shared" si="62"/>
        <v>►</v>
      </c>
      <c r="F170" s="604" t="str">
        <f t="shared" si="63"/>
        <v>►</v>
      </c>
      <c r="G170" s="604" t="str">
        <f t="shared" si="68"/>
        <v/>
      </c>
      <c r="H170" s="626" t="s">
        <v>28</v>
      </c>
      <c r="I170" s="627"/>
      <c r="J170" s="627"/>
      <c r="K170" s="627"/>
      <c r="L170" s="704"/>
      <c r="M170" s="704"/>
      <c r="N170" s="704"/>
      <c r="O170" s="704"/>
      <c r="P170" s="704"/>
      <c r="Q170" s="704"/>
      <c r="R170" s="704"/>
      <c r="S170" s="674" t="s">
        <v>28</v>
      </c>
      <c r="T170" s="638"/>
      <c r="U170" s="251"/>
      <c r="V170" s="614"/>
      <c r="W170" s="644">
        <f t="shared" si="64"/>
        <v>0</v>
      </c>
      <c r="X170" s="643" t="str">
        <f t="shared" si="65"/>
        <v/>
      </c>
      <c r="Y170" s="615">
        <f t="shared" si="74"/>
        <v>0</v>
      </c>
      <c r="Z170" s="615">
        <f t="shared" si="75"/>
        <v>0</v>
      </c>
      <c r="AA170" s="190" t="str">
        <f t="shared" si="72"/>
        <v/>
      </c>
      <c r="AB170" s="684">
        <f t="shared" si="71"/>
        <v>0</v>
      </c>
      <c r="AC170" s="684">
        <f t="shared" si="59"/>
        <v>0</v>
      </c>
      <c r="AD170" s="616"/>
      <c r="AE170" s="617">
        <f t="shared" si="73"/>
        <v>0</v>
      </c>
      <c r="AF170" s="612">
        <f t="shared" si="66"/>
        <v>0</v>
      </c>
      <c r="AG170" s="613">
        <f>IF(ISBLANK(N170), 0, (IF(AND(V170&lt;&gt;"", ISNUMBER(T170)), INDEX(AZ12:CR12, MATCH(N170, AZ11:CR11, 0)) * M170, 0)) + IFERROR(INDEX(AZ17:CR17, MATCH(N170, AZ16:CR16, 0)) * M170, 0))</f>
        <v>0</v>
      </c>
      <c r="AI170" s="603" t="str">
        <f t="shared" si="69"/>
        <v>►</v>
      </c>
      <c r="BA170"/>
      <c r="CM170" s="658"/>
      <c r="CY170" s="216">
        <v>1</v>
      </c>
    </row>
    <row r="171" spans="1:103" s="641" customFormat="1" ht="24" customHeight="1">
      <c r="A171" s="603" t="str">
        <f t="shared" si="70"/>
        <v>►</v>
      </c>
      <c r="B171" s="604" t="str">
        <f t="shared" si="67"/>
        <v>►</v>
      </c>
      <c r="C171" s="604" t="str">
        <f t="shared" si="60"/>
        <v>►</v>
      </c>
      <c r="D171" s="604" t="str">
        <f t="shared" si="61"/>
        <v>►</v>
      </c>
      <c r="E171" s="604" t="str">
        <f t="shared" si="62"/>
        <v>►</v>
      </c>
      <c r="F171" s="604" t="str">
        <f t="shared" si="63"/>
        <v>►</v>
      </c>
      <c r="G171" s="604" t="str">
        <f t="shared" si="68"/>
        <v/>
      </c>
      <c r="H171" s="626" t="s">
        <v>28</v>
      </c>
      <c r="I171" s="627"/>
      <c r="J171" s="627"/>
      <c r="K171" s="627"/>
      <c r="L171" s="704"/>
      <c r="M171" s="704"/>
      <c r="N171" s="704"/>
      <c r="O171" s="704"/>
      <c r="P171" s="704"/>
      <c r="Q171" s="704"/>
      <c r="R171" s="704"/>
      <c r="S171" s="674" t="s">
        <v>28</v>
      </c>
      <c r="T171" s="638"/>
      <c r="U171" s="251"/>
      <c r="V171" s="614"/>
      <c r="W171" s="645">
        <f t="shared" si="64"/>
        <v>0</v>
      </c>
      <c r="X171" s="618" t="str">
        <f t="shared" si="65"/>
        <v/>
      </c>
      <c r="Y171" s="619">
        <f t="shared" si="74"/>
        <v>0</v>
      </c>
      <c r="Z171" s="619">
        <f t="shared" si="75"/>
        <v>0</v>
      </c>
      <c r="AA171" s="189" t="str">
        <f t="shared" si="72"/>
        <v/>
      </c>
      <c r="AB171" s="189">
        <f t="shared" si="71"/>
        <v>0</v>
      </c>
      <c r="AC171" s="189">
        <f t="shared" si="59"/>
        <v>0</v>
      </c>
      <c r="AD171" s="616"/>
      <c r="AE171" s="620">
        <f t="shared" si="73"/>
        <v>0</v>
      </c>
      <c r="AF171" s="612">
        <f t="shared" si="66"/>
        <v>0</v>
      </c>
      <c r="AG171" s="613">
        <f>IF(ISBLANK(N171), 0, (IF(AND(V171&lt;&gt;"", ISNUMBER(T171)), INDEX(AZ12:CR12, MATCH(N171, AZ11:CR11, 0)) * M171, 0)) + IFERROR(INDEX(AZ17:CR17, MATCH(N171, AZ16:CR16, 0)) * M171, 0))</f>
        <v>0</v>
      </c>
      <c r="AI171" s="603" t="str">
        <f t="shared" si="69"/>
        <v>►</v>
      </c>
      <c r="BA171"/>
      <c r="CM171" s="658"/>
      <c r="CY171" s="216">
        <v>1</v>
      </c>
    </row>
    <row r="172" spans="1:103" s="641" customFormat="1" ht="24" customHeight="1">
      <c r="A172" s="603" t="str">
        <f t="shared" si="70"/>
        <v>►</v>
      </c>
      <c r="B172" s="604" t="str">
        <f t="shared" si="67"/>
        <v>►</v>
      </c>
      <c r="C172" s="604" t="str">
        <f t="shared" si="60"/>
        <v>►</v>
      </c>
      <c r="D172" s="604" t="str">
        <f t="shared" si="61"/>
        <v>►</v>
      </c>
      <c r="E172" s="604" t="str">
        <f t="shared" si="62"/>
        <v>►</v>
      </c>
      <c r="F172" s="604" t="str">
        <f t="shared" si="63"/>
        <v>►</v>
      </c>
      <c r="G172" s="604" t="str">
        <f t="shared" si="68"/>
        <v/>
      </c>
      <c r="H172" s="626" t="s">
        <v>28</v>
      </c>
      <c r="I172" s="627"/>
      <c r="J172" s="627"/>
      <c r="K172" s="627"/>
      <c r="L172" s="704"/>
      <c r="M172" s="704"/>
      <c r="N172" s="704"/>
      <c r="O172" s="704"/>
      <c r="P172" s="704"/>
      <c r="Q172" s="704"/>
      <c r="R172" s="704"/>
      <c r="S172" s="674" t="s">
        <v>28</v>
      </c>
      <c r="T172" s="638"/>
      <c r="U172" s="251"/>
      <c r="V172" s="614"/>
      <c r="W172" s="644">
        <f t="shared" si="64"/>
        <v>0</v>
      </c>
      <c r="X172" s="643" t="str">
        <f t="shared" si="65"/>
        <v/>
      </c>
      <c r="Y172" s="615">
        <f t="shared" si="74"/>
        <v>0</v>
      </c>
      <c r="Z172" s="615">
        <f t="shared" si="75"/>
        <v>0</v>
      </c>
      <c r="AA172" s="190" t="str">
        <f t="shared" si="72"/>
        <v/>
      </c>
      <c r="AB172" s="684">
        <f t="shared" si="71"/>
        <v>0</v>
      </c>
      <c r="AC172" s="684">
        <f t="shared" si="59"/>
        <v>0</v>
      </c>
      <c r="AD172" s="616"/>
      <c r="AE172" s="617">
        <f t="shared" si="73"/>
        <v>0</v>
      </c>
      <c r="AF172" s="612">
        <f t="shared" si="66"/>
        <v>0</v>
      </c>
      <c r="AG172" s="613">
        <f>IF(ISBLANK(N172), 0, (IF(AND(V172&lt;&gt;"", ISNUMBER(T172)), INDEX(AZ12:CR12, MATCH(N172, AZ11:CR11, 0)) * M172, 0)) + IFERROR(INDEX(AZ17:CR17, MATCH(N172, AZ16:CR16, 0)) * M172, 0))</f>
        <v>0</v>
      </c>
      <c r="AI172" s="603" t="str">
        <f t="shared" si="69"/>
        <v>►</v>
      </c>
      <c r="BA172"/>
      <c r="CM172" s="658"/>
      <c r="CY172" s="216">
        <v>1</v>
      </c>
    </row>
    <row r="173" spans="1:103" s="641" customFormat="1" ht="24" customHeight="1">
      <c r="A173" s="603" t="str">
        <f t="shared" si="70"/>
        <v>►</v>
      </c>
      <c r="B173" s="604" t="str">
        <f t="shared" si="67"/>
        <v>►</v>
      </c>
      <c r="C173" s="604" t="str">
        <f t="shared" si="60"/>
        <v>►</v>
      </c>
      <c r="D173" s="604" t="str">
        <f t="shared" si="61"/>
        <v>►</v>
      </c>
      <c r="E173" s="604" t="str">
        <f t="shared" si="62"/>
        <v>►</v>
      </c>
      <c r="F173" s="604" t="str">
        <f t="shared" si="63"/>
        <v>►</v>
      </c>
      <c r="G173" s="604" t="str">
        <f t="shared" si="68"/>
        <v/>
      </c>
      <c r="H173" s="626" t="s">
        <v>28</v>
      </c>
      <c r="I173" s="627"/>
      <c r="J173" s="627"/>
      <c r="K173" s="627"/>
      <c r="L173" s="704"/>
      <c r="M173" s="704"/>
      <c r="N173" s="704"/>
      <c r="O173" s="704"/>
      <c r="P173" s="704"/>
      <c r="Q173" s="704"/>
      <c r="R173" s="704"/>
      <c r="S173" s="674" t="s">
        <v>28</v>
      </c>
      <c r="T173" s="638"/>
      <c r="U173" s="251"/>
      <c r="V173" s="614"/>
      <c r="W173" s="645">
        <f t="shared" si="64"/>
        <v>0</v>
      </c>
      <c r="X173" s="618" t="str">
        <f t="shared" si="65"/>
        <v/>
      </c>
      <c r="Y173" s="619">
        <f t="shared" si="74"/>
        <v>0</v>
      </c>
      <c r="Z173" s="619">
        <f t="shared" si="75"/>
        <v>0</v>
      </c>
      <c r="AA173" s="189" t="str">
        <f t="shared" si="72"/>
        <v/>
      </c>
      <c r="AB173" s="189">
        <f t="shared" si="71"/>
        <v>0</v>
      </c>
      <c r="AC173" s="189">
        <f t="shared" si="59"/>
        <v>0</v>
      </c>
      <c r="AD173" s="616"/>
      <c r="AE173" s="620">
        <f t="shared" si="73"/>
        <v>0</v>
      </c>
      <c r="AF173" s="612">
        <f t="shared" si="66"/>
        <v>0</v>
      </c>
      <c r="AG173" s="613">
        <f>IF(ISBLANK(N173), 0, (IF(AND(V173&lt;&gt;"", ISNUMBER(T173)), INDEX(AZ12:CR12, MATCH(N173, AZ11:CR11, 0)) * M173, 0)) + IFERROR(INDEX(AZ17:CR17, MATCH(N173, AZ16:CR16, 0)) * M173, 0))</f>
        <v>0</v>
      </c>
      <c r="AI173" s="603" t="str">
        <f t="shared" si="69"/>
        <v>►</v>
      </c>
      <c r="BA173" s="257" t="s">
        <v>5540</v>
      </c>
      <c r="CM173" s="658"/>
      <c r="CY173" s="216">
        <v>1</v>
      </c>
    </row>
    <row r="174" spans="1:103" s="641" customFormat="1" ht="24" customHeight="1">
      <c r="A174" s="603" t="str">
        <f t="shared" si="70"/>
        <v>►</v>
      </c>
      <c r="B174" s="604" t="str">
        <f t="shared" si="67"/>
        <v>►</v>
      </c>
      <c r="C174" s="604" t="str">
        <f t="shared" si="60"/>
        <v>►</v>
      </c>
      <c r="D174" s="604" t="str">
        <f t="shared" si="61"/>
        <v>►</v>
      </c>
      <c r="E174" s="604" t="str">
        <f t="shared" si="62"/>
        <v>►</v>
      </c>
      <c r="F174" s="604" t="str">
        <f t="shared" si="63"/>
        <v>►</v>
      </c>
      <c r="G174" s="604" t="str">
        <f t="shared" si="68"/>
        <v/>
      </c>
      <c r="H174" s="626" t="s">
        <v>28</v>
      </c>
      <c r="I174" s="627"/>
      <c r="J174" s="627"/>
      <c r="K174" s="627"/>
      <c r="L174" s="704"/>
      <c r="M174" s="704"/>
      <c r="N174" s="704"/>
      <c r="O174" s="704"/>
      <c r="P174" s="704"/>
      <c r="Q174" s="704"/>
      <c r="R174" s="704"/>
      <c r="S174" s="674" t="s">
        <v>28</v>
      </c>
      <c r="T174" s="638"/>
      <c r="U174" s="251"/>
      <c r="V174" s="614"/>
      <c r="W174" s="644">
        <f t="shared" si="64"/>
        <v>0</v>
      </c>
      <c r="X174" s="643" t="str">
        <f t="shared" si="65"/>
        <v/>
      </c>
      <c r="Y174" s="615">
        <f t="shared" si="74"/>
        <v>0</v>
      </c>
      <c r="Z174" s="615">
        <f t="shared" si="75"/>
        <v>0</v>
      </c>
      <c r="AA174" s="190" t="str">
        <f t="shared" si="72"/>
        <v/>
      </c>
      <c r="AB174" s="684">
        <f t="shared" si="71"/>
        <v>0</v>
      </c>
      <c r="AC174" s="684">
        <f t="shared" si="59"/>
        <v>0</v>
      </c>
      <c r="AD174" s="616"/>
      <c r="AE174" s="617">
        <f t="shared" si="73"/>
        <v>0</v>
      </c>
      <c r="AF174" s="612">
        <f t="shared" si="66"/>
        <v>0</v>
      </c>
      <c r="AG174" s="613">
        <f>IF(ISBLANK(N174), 0, (IF(AND(V174&lt;&gt;"", ISNUMBER(T174)), INDEX(AZ12:CR12, MATCH(N174, AZ11:CR11, 0)) * M174, 0)) + IFERROR(INDEX(AZ17:CR17, MATCH(N174, AZ16:CR16, 0)) * M174, 0))</f>
        <v>0</v>
      </c>
      <c r="AI174" s="603" t="str">
        <f t="shared" si="69"/>
        <v>►</v>
      </c>
      <c r="BA174" s="258"/>
      <c r="CM174" s="658"/>
      <c r="CY174" s="216">
        <v>1</v>
      </c>
    </row>
    <row r="175" spans="1:103" s="641" customFormat="1" ht="24" customHeight="1">
      <c r="A175" s="603" t="str">
        <f t="shared" si="70"/>
        <v>►</v>
      </c>
      <c r="B175" s="604" t="str">
        <f t="shared" si="67"/>
        <v>►</v>
      </c>
      <c r="C175" s="604" t="str">
        <f t="shared" si="60"/>
        <v>►</v>
      </c>
      <c r="D175" s="604" t="str">
        <f t="shared" si="61"/>
        <v>►</v>
      </c>
      <c r="E175" s="604" t="str">
        <f t="shared" si="62"/>
        <v>►</v>
      </c>
      <c r="F175" s="604" t="str">
        <f t="shared" si="63"/>
        <v>►</v>
      </c>
      <c r="G175" s="604" t="str">
        <f t="shared" si="68"/>
        <v/>
      </c>
      <c r="H175" s="626" t="s">
        <v>28</v>
      </c>
      <c r="I175" s="627"/>
      <c r="J175" s="627"/>
      <c r="K175" s="627"/>
      <c r="L175" s="704"/>
      <c r="M175" s="704"/>
      <c r="N175" s="704"/>
      <c r="O175" s="704"/>
      <c r="P175" s="704"/>
      <c r="Q175" s="704"/>
      <c r="R175" s="704"/>
      <c r="S175" s="674" t="s">
        <v>28</v>
      </c>
      <c r="T175" s="638"/>
      <c r="U175" s="251"/>
      <c r="V175" s="614"/>
      <c r="W175" s="645">
        <f t="shared" si="64"/>
        <v>0</v>
      </c>
      <c r="X175" s="618" t="str">
        <f t="shared" si="65"/>
        <v/>
      </c>
      <c r="Y175" s="619">
        <f t="shared" si="74"/>
        <v>0</v>
      </c>
      <c r="Z175" s="619">
        <f t="shared" si="75"/>
        <v>0</v>
      </c>
      <c r="AA175" s="189" t="str">
        <f t="shared" si="72"/>
        <v/>
      </c>
      <c r="AB175" s="189">
        <f t="shared" si="71"/>
        <v>0</v>
      </c>
      <c r="AC175" s="189">
        <f t="shared" si="59"/>
        <v>0</v>
      </c>
      <c r="AD175" s="616"/>
      <c r="AE175" s="620">
        <f t="shared" si="73"/>
        <v>0</v>
      </c>
      <c r="AF175" s="612">
        <f t="shared" si="66"/>
        <v>0</v>
      </c>
      <c r="AG175" s="613">
        <f>IF(ISBLANK(N175), 0, (IF(AND(V175&lt;&gt;"", ISNUMBER(T175)), INDEX(AZ12:CR12, MATCH(N175, AZ11:CR11, 0)) * M175, 0)) + IFERROR(INDEX(AZ17:CR17, MATCH(N175, AZ16:CR16, 0)) * M175, 0))</f>
        <v>0</v>
      </c>
      <c r="AI175" s="603" t="str">
        <f t="shared" si="69"/>
        <v>►</v>
      </c>
      <c r="BA175" s="259" t="s">
        <v>5541</v>
      </c>
      <c r="CM175" s="658"/>
      <c r="CY175" s="216">
        <v>1</v>
      </c>
    </row>
    <row r="176" spans="1:103" s="641" customFormat="1" ht="24" customHeight="1">
      <c r="A176" s="603" t="str">
        <f t="shared" si="70"/>
        <v>►</v>
      </c>
      <c r="B176" s="604" t="str">
        <f t="shared" si="67"/>
        <v>►</v>
      </c>
      <c r="C176" s="604" t="str">
        <f t="shared" si="60"/>
        <v>►</v>
      </c>
      <c r="D176" s="604" t="str">
        <f t="shared" si="61"/>
        <v>►</v>
      </c>
      <c r="E176" s="604" t="str">
        <f t="shared" si="62"/>
        <v>►</v>
      </c>
      <c r="F176" s="604" t="str">
        <f t="shared" si="63"/>
        <v>►</v>
      </c>
      <c r="G176" s="604" t="str">
        <f t="shared" si="68"/>
        <v/>
      </c>
      <c r="H176" s="626" t="s">
        <v>28</v>
      </c>
      <c r="I176" s="627"/>
      <c r="J176" s="627"/>
      <c r="K176" s="627"/>
      <c r="L176" s="704"/>
      <c r="M176" s="704"/>
      <c r="N176" s="704"/>
      <c r="O176" s="704"/>
      <c r="P176" s="704"/>
      <c r="Q176" s="704"/>
      <c r="R176" s="704"/>
      <c r="S176" s="674" t="s">
        <v>28</v>
      </c>
      <c r="T176" s="638"/>
      <c r="U176" s="251"/>
      <c r="V176" s="614"/>
      <c r="W176" s="644">
        <f t="shared" si="64"/>
        <v>0</v>
      </c>
      <c r="X176" s="643" t="str">
        <f t="shared" si="65"/>
        <v/>
      </c>
      <c r="Y176" s="615">
        <f t="shared" si="74"/>
        <v>0</v>
      </c>
      <c r="Z176" s="615">
        <f t="shared" si="75"/>
        <v>0</v>
      </c>
      <c r="AA176" s="190" t="str">
        <f t="shared" si="72"/>
        <v/>
      </c>
      <c r="AB176" s="684">
        <f t="shared" si="71"/>
        <v>0</v>
      </c>
      <c r="AC176" s="684">
        <f t="shared" si="59"/>
        <v>0</v>
      </c>
      <c r="AD176" s="616"/>
      <c r="AE176" s="617">
        <f t="shared" si="73"/>
        <v>0</v>
      </c>
      <c r="AF176" s="612">
        <f t="shared" si="66"/>
        <v>0</v>
      </c>
      <c r="AG176" s="613">
        <f>IF(ISBLANK(N176), 0, (IF(AND(V176&lt;&gt;"", ISNUMBER(T176)), INDEX(AZ12:CR12, MATCH(N176, AZ11:CR11, 0)) * M176, 0)) + IFERROR(INDEX(AZ17:CR17, MATCH(N176, AZ16:CR16, 0)) * M176, 0))</f>
        <v>0</v>
      </c>
      <c r="AI176" s="603" t="str">
        <f t="shared" si="69"/>
        <v>►</v>
      </c>
      <c r="BA176" s="259" t="s">
        <v>5542</v>
      </c>
      <c r="CM176" s="658"/>
      <c r="CY176" s="216">
        <v>1</v>
      </c>
    </row>
    <row r="177" spans="1:103" s="641" customFormat="1" ht="24" customHeight="1">
      <c r="A177" s="603" t="str">
        <f t="shared" si="70"/>
        <v>►</v>
      </c>
      <c r="B177" s="604" t="str">
        <f t="shared" si="67"/>
        <v>►</v>
      </c>
      <c r="C177" s="604" t="str">
        <f t="shared" si="60"/>
        <v>►</v>
      </c>
      <c r="D177" s="604" t="str">
        <f t="shared" si="61"/>
        <v>►</v>
      </c>
      <c r="E177" s="604" t="str">
        <f t="shared" si="62"/>
        <v>►</v>
      </c>
      <c r="F177" s="604" t="str">
        <f t="shared" si="63"/>
        <v>►</v>
      </c>
      <c r="G177" s="604" t="str">
        <f t="shared" si="68"/>
        <v/>
      </c>
      <c r="H177" s="626" t="s">
        <v>28</v>
      </c>
      <c r="I177" s="627"/>
      <c r="J177" s="627"/>
      <c r="K177" s="627"/>
      <c r="L177" s="704"/>
      <c r="M177" s="704"/>
      <c r="N177" s="704"/>
      <c r="O177" s="704"/>
      <c r="P177" s="704"/>
      <c r="Q177" s="704"/>
      <c r="R177" s="704"/>
      <c r="S177" s="674" t="s">
        <v>28</v>
      </c>
      <c r="T177" s="638"/>
      <c r="U177" s="251"/>
      <c r="V177" s="614"/>
      <c r="W177" s="645">
        <f t="shared" si="64"/>
        <v>0</v>
      </c>
      <c r="X177" s="618" t="str">
        <f t="shared" si="65"/>
        <v/>
      </c>
      <c r="Y177" s="619">
        <f t="shared" si="74"/>
        <v>0</v>
      </c>
      <c r="Z177" s="619">
        <f t="shared" si="75"/>
        <v>0</v>
      </c>
      <c r="AA177" s="189" t="str">
        <f t="shared" si="72"/>
        <v/>
      </c>
      <c r="AB177" s="189">
        <f t="shared" si="71"/>
        <v>0</v>
      </c>
      <c r="AC177" s="189">
        <f t="shared" si="59"/>
        <v>0</v>
      </c>
      <c r="AD177" s="616"/>
      <c r="AE177" s="620">
        <f t="shared" si="73"/>
        <v>0</v>
      </c>
      <c r="AF177" s="612">
        <f t="shared" si="66"/>
        <v>0</v>
      </c>
      <c r="AG177" s="613">
        <f>IF(ISBLANK(N177), 0, (IF(AND(V177&lt;&gt;"", ISNUMBER(T177)), INDEX(AZ12:CR12, MATCH(N177, AZ11:CR11, 0)) * M177, 0)) + IFERROR(INDEX(AZ17:CR17, MATCH(N177, AZ16:CR16, 0)) * M177, 0))</f>
        <v>0</v>
      </c>
      <c r="AI177" s="603" t="str">
        <f t="shared" si="69"/>
        <v>►</v>
      </c>
      <c r="BA177"/>
      <c r="CM177" s="658"/>
      <c r="CY177" s="216">
        <v>1</v>
      </c>
    </row>
    <row r="178" spans="1:103" s="641" customFormat="1" ht="24" customHeight="1">
      <c r="A178" s="603" t="str">
        <f t="shared" si="70"/>
        <v>►</v>
      </c>
      <c r="B178" s="604" t="str">
        <f t="shared" si="67"/>
        <v>►</v>
      </c>
      <c r="C178" s="604" t="str">
        <f t="shared" si="60"/>
        <v>►</v>
      </c>
      <c r="D178" s="604" t="str">
        <f t="shared" si="61"/>
        <v>►</v>
      </c>
      <c r="E178" s="604" t="str">
        <f t="shared" si="62"/>
        <v>►</v>
      </c>
      <c r="F178" s="604" t="str">
        <f t="shared" si="63"/>
        <v>►</v>
      </c>
      <c r="G178" s="604" t="str">
        <f t="shared" si="68"/>
        <v/>
      </c>
      <c r="H178" s="626" t="s">
        <v>28</v>
      </c>
      <c r="I178" s="627"/>
      <c r="J178" s="627"/>
      <c r="K178" s="627"/>
      <c r="L178" s="704"/>
      <c r="M178" s="704"/>
      <c r="N178" s="704"/>
      <c r="O178" s="704"/>
      <c r="P178" s="704"/>
      <c r="Q178" s="704"/>
      <c r="R178" s="704"/>
      <c r="S178" s="674" t="s">
        <v>28</v>
      </c>
      <c r="T178" s="638"/>
      <c r="U178" s="251"/>
      <c r="V178" s="614"/>
      <c r="W178" s="644">
        <f t="shared" si="64"/>
        <v>0</v>
      </c>
      <c r="X178" s="643" t="str">
        <f t="shared" si="65"/>
        <v/>
      </c>
      <c r="Y178" s="615">
        <f t="shared" si="74"/>
        <v>0</v>
      </c>
      <c r="Z178" s="615">
        <f t="shared" si="75"/>
        <v>0</v>
      </c>
      <c r="AA178" s="190" t="str">
        <f t="shared" si="72"/>
        <v/>
      </c>
      <c r="AB178" s="684">
        <f t="shared" si="71"/>
        <v>0</v>
      </c>
      <c r="AC178" s="684">
        <f t="shared" si="59"/>
        <v>0</v>
      </c>
      <c r="AD178" s="616"/>
      <c r="AE178" s="617">
        <f t="shared" si="73"/>
        <v>0</v>
      </c>
      <c r="AF178" s="612">
        <f t="shared" si="66"/>
        <v>0</v>
      </c>
      <c r="AG178" s="613">
        <f>IF(ISBLANK(N178), 0, (IF(AND(V178&lt;&gt;"", ISNUMBER(T178)), INDEX(AZ12:CR12, MATCH(N178, AZ11:CR11, 0)) * M178, 0)) + IFERROR(INDEX(AZ17:CR17, MATCH(N178, AZ16:CR16, 0)) * M178, 0))</f>
        <v>0</v>
      </c>
      <c r="AI178" s="603" t="str">
        <f t="shared" si="69"/>
        <v>►</v>
      </c>
      <c r="BA178"/>
      <c r="CM178" s="658"/>
      <c r="CY178" s="216">
        <v>1</v>
      </c>
    </row>
    <row r="179" spans="1:103" s="641" customFormat="1" ht="24" customHeight="1">
      <c r="A179" s="603" t="str">
        <f t="shared" si="70"/>
        <v>►</v>
      </c>
      <c r="B179" s="604" t="str">
        <f t="shared" si="67"/>
        <v>►</v>
      </c>
      <c r="C179" s="604" t="str">
        <f t="shared" si="60"/>
        <v>►</v>
      </c>
      <c r="D179" s="604" t="str">
        <f t="shared" si="61"/>
        <v>►</v>
      </c>
      <c r="E179" s="604" t="str">
        <f t="shared" si="62"/>
        <v>►</v>
      </c>
      <c r="F179" s="604" t="str">
        <f t="shared" si="63"/>
        <v>►</v>
      </c>
      <c r="G179" s="604" t="str">
        <f t="shared" si="68"/>
        <v/>
      </c>
      <c r="H179" s="626" t="s">
        <v>28</v>
      </c>
      <c r="I179" s="627"/>
      <c r="J179" s="627"/>
      <c r="K179" s="627"/>
      <c r="L179" s="704"/>
      <c r="M179" s="704"/>
      <c r="N179" s="704"/>
      <c r="O179" s="704"/>
      <c r="P179" s="704"/>
      <c r="Q179" s="704"/>
      <c r="R179" s="704"/>
      <c r="S179" s="674" t="s">
        <v>28</v>
      </c>
      <c r="T179" s="638"/>
      <c r="U179" s="251"/>
      <c r="V179" s="614"/>
      <c r="W179" s="645">
        <f t="shared" si="64"/>
        <v>0</v>
      </c>
      <c r="X179" s="618" t="str">
        <f t="shared" si="65"/>
        <v/>
      </c>
      <c r="Y179" s="619">
        <f t="shared" si="74"/>
        <v>0</v>
      </c>
      <c r="Z179" s="619">
        <f t="shared" si="75"/>
        <v>0</v>
      </c>
      <c r="AA179" s="189" t="str">
        <f t="shared" si="72"/>
        <v/>
      </c>
      <c r="AB179" s="189">
        <f t="shared" si="71"/>
        <v>0</v>
      </c>
      <c r="AC179" s="189">
        <f t="shared" si="59"/>
        <v>0</v>
      </c>
      <c r="AD179" s="616"/>
      <c r="AE179" s="620">
        <f t="shared" si="73"/>
        <v>0</v>
      </c>
      <c r="AF179" s="612">
        <f t="shared" si="66"/>
        <v>0</v>
      </c>
      <c r="AG179" s="613">
        <f>IF(ISBLANK(N179), 0, (IF(AND(V179&lt;&gt;"", ISNUMBER(T179)), INDEX(AZ12:CR12, MATCH(N179, AZ11:CR11, 0)) * M179, 0)) + IFERROR(INDEX(AZ17:CR17, MATCH(N179, AZ16:CR16, 0)) * M179, 0))</f>
        <v>0</v>
      </c>
      <c r="AI179" s="603" t="str">
        <f t="shared" si="69"/>
        <v>►</v>
      </c>
      <c r="BA179"/>
      <c r="CM179" s="658"/>
      <c r="CY179" s="216">
        <v>1</v>
      </c>
    </row>
    <row r="180" spans="1:103" s="641" customFormat="1" ht="24" customHeight="1">
      <c r="A180" s="603" t="str">
        <f t="shared" si="70"/>
        <v>►</v>
      </c>
      <c r="B180" s="604" t="str">
        <f t="shared" si="67"/>
        <v>►</v>
      </c>
      <c r="C180" s="604" t="str">
        <f t="shared" si="60"/>
        <v>►</v>
      </c>
      <c r="D180" s="604" t="str">
        <f t="shared" si="61"/>
        <v>►</v>
      </c>
      <c r="E180" s="604" t="str">
        <f t="shared" si="62"/>
        <v>►</v>
      </c>
      <c r="F180" s="604" t="str">
        <f t="shared" si="63"/>
        <v>►</v>
      </c>
      <c r="G180" s="604" t="str">
        <f t="shared" si="68"/>
        <v/>
      </c>
      <c r="H180" s="626" t="s">
        <v>28</v>
      </c>
      <c r="I180" s="627"/>
      <c r="J180" s="627"/>
      <c r="K180" s="627"/>
      <c r="L180" s="704"/>
      <c r="M180" s="704"/>
      <c r="N180" s="704"/>
      <c r="O180" s="704"/>
      <c r="P180" s="704"/>
      <c r="Q180" s="704"/>
      <c r="R180" s="704"/>
      <c r="S180" s="674" t="s">
        <v>28</v>
      </c>
      <c r="T180" s="638"/>
      <c r="U180" s="251"/>
      <c r="V180" s="614"/>
      <c r="W180" s="644">
        <f t="shared" si="64"/>
        <v>0</v>
      </c>
      <c r="X180" s="643" t="str">
        <f t="shared" si="65"/>
        <v/>
      </c>
      <c r="Y180" s="615">
        <f t="shared" si="74"/>
        <v>0</v>
      </c>
      <c r="Z180" s="615">
        <f t="shared" si="75"/>
        <v>0</v>
      </c>
      <c r="AA180" s="190" t="str">
        <f t="shared" si="72"/>
        <v/>
      </c>
      <c r="AB180" s="684">
        <f t="shared" si="71"/>
        <v>0</v>
      </c>
      <c r="AC180" s="684">
        <f t="shared" si="59"/>
        <v>0</v>
      </c>
      <c r="AD180" s="616"/>
      <c r="AE180" s="617">
        <f t="shared" si="73"/>
        <v>0</v>
      </c>
      <c r="AF180" s="612">
        <f t="shared" si="66"/>
        <v>0</v>
      </c>
      <c r="AG180" s="613">
        <f>IF(ISBLANK(N180), 0, (IF(AND(V180&lt;&gt;"", ISNUMBER(T180)), INDEX(AZ12:CR12, MATCH(N180, AZ11:CR11, 0)) * M180, 0)) + IFERROR(INDEX(AZ17:CR17, MATCH(N180, AZ16:CR16, 0)) * M180, 0))</f>
        <v>0</v>
      </c>
      <c r="AI180" s="603" t="str">
        <f t="shared" si="69"/>
        <v>►</v>
      </c>
      <c r="BA180" s="257" t="s">
        <v>5543</v>
      </c>
      <c r="CM180" s="658"/>
      <c r="CY180" s="216">
        <v>1</v>
      </c>
    </row>
    <row r="181" spans="1:103" s="641" customFormat="1" ht="24" customHeight="1">
      <c r="A181" s="603" t="str">
        <f t="shared" si="70"/>
        <v>►</v>
      </c>
      <c r="B181" s="604" t="str">
        <f t="shared" si="67"/>
        <v>►</v>
      </c>
      <c r="C181" s="604" t="str">
        <f t="shared" si="60"/>
        <v>►</v>
      </c>
      <c r="D181" s="604" t="str">
        <f t="shared" si="61"/>
        <v>►</v>
      </c>
      <c r="E181" s="604" t="str">
        <f t="shared" si="62"/>
        <v>►</v>
      </c>
      <c r="F181" s="604" t="str">
        <f t="shared" si="63"/>
        <v>►</v>
      </c>
      <c r="G181" s="604" t="str">
        <f t="shared" si="68"/>
        <v/>
      </c>
      <c r="H181" s="626" t="s">
        <v>28</v>
      </c>
      <c r="I181" s="627"/>
      <c r="J181" s="627"/>
      <c r="K181" s="627"/>
      <c r="L181" s="704"/>
      <c r="M181" s="704"/>
      <c r="N181" s="704"/>
      <c r="O181" s="704"/>
      <c r="P181" s="704"/>
      <c r="Q181" s="704"/>
      <c r="R181" s="704"/>
      <c r="S181" s="674" t="s">
        <v>28</v>
      </c>
      <c r="T181" s="638"/>
      <c r="U181" s="251"/>
      <c r="V181" s="614"/>
      <c r="W181" s="645">
        <f t="shared" si="64"/>
        <v>0</v>
      </c>
      <c r="X181" s="618" t="str">
        <f t="shared" si="65"/>
        <v/>
      </c>
      <c r="Y181" s="619">
        <f t="shared" si="74"/>
        <v>0</v>
      </c>
      <c r="Z181" s="619">
        <f t="shared" si="75"/>
        <v>0</v>
      </c>
      <c r="AA181" s="189" t="str">
        <f t="shared" si="72"/>
        <v/>
      </c>
      <c r="AB181" s="189">
        <f t="shared" si="71"/>
        <v>0</v>
      </c>
      <c r="AC181" s="189">
        <f t="shared" si="59"/>
        <v>0</v>
      </c>
      <c r="AD181" s="616"/>
      <c r="AE181" s="620">
        <f t="shared" si="73"/>
        <v>0</v>
      </c>
      <c r="AF181" s="612">
        <f t="shared" si="66"/>
        <v>0</v>
      </c>
      <c r="AG181" s="613">
        <f>IF(ISBLANK(N181), 0, (IF(AND(V181&lt;&gt;"", ISNUMBER(T181)), INDEX(AZ12:CR12, MATCH(N181, AZ11:CR11, 0)) * M181, 0)) + IFERROR(INDEX(AZ17:CR17, MATCH(N181, AZ16:CR16, 0)) * M181, 0))</f>
        <v>0</v>
      </c>
      <c r="AI181" s="603" t="str">
        <f t="shared" si="69"/>
        <v>►</v>
      </c>
      <c r="BA181" s="258"/>
      <c r="CM181" s="658"/>
      <c r="CY181" s="216">
        <v>1</v>
      </c>
    </row>
    <row r="182" spans="1:103" s="641" customFormat="1" ht="24" customHeight="1">
      <c r="A182" s="603" t="str">
        <f t="shared" si="70"/>
        <v>►</v>
      </c>
      <c r="B182" s="604" t="str">
        <f t="shared" si="67"/>
        <v>►</v>
      </c>
      <c r="C182" s="604" t="str">
        <f t="shared" si="60"/>
        <v>►</v>
      </c>
      <c r="D182" s="604" t="str">
        <f t="shared" si="61"/>
        <v>►</v>
      </c>
      <c r="E182" s="604" t="str">
        <f t="shared" si="62"/>
        <v>►</v>
      </c>
      <c r="F182" s="604" t="str">
        <f t="shared" si="63"/>
        <v>►</v>
      </c>
      <c r="G182" s="604" t="str">
        <f t="shared" si="68"/>
        <v/>
      </c>
      <c r="H182" s="626" t="s">
        <v>28</v>
      </c>
      <c r="I182" s="627"/>
      <c r="J182" s="627"/>
      <c r="K182" s="627"/>
      <c r="L182" s="704"/>
      <c r="M182" s="704"/>
      <c r="N182" s="704"/>
      <c r="O182" s="704"/>
      <c r="P182" s="704"/>
      <c r="Q182" s="704"/>
      <c r="R182" s="704"/>
      <c r="S182" s="674" t="s">
        <v>28</v>
      </c>
      <c r="T182" s="638"/>
      <c r="U182" s="251"/>
      <c r="V182" s="614"/>
      <c r="W182" s="644">
        <f t="shared" si="64"/>
        <v>0</v>
      </c>
      <c r="X182" s="643" t="str">
        <f t="shared" si="65"/>
        <v/>
      </c>
      <c r="Y182" s="615">
        <f t="shared" si="74"/>
        <v>0</v>
      </c>
      <c r="Z182" s="615">
        <f t="shared" si="75"/>
        <v>0</v>
      </c>
      <c r="AA182" s="190" t="str">
        <f t="shared" si="72"/>
        <v/>
      </c>
      <c r="AB182" s="684">
        <f t="shared" si="71"/>
        <v>0</v>
      </c>
      <c r="AC182" s="684">
        <f t="shared" si="59"/>
        <v>0</v>
      </c>
      <c r="AD182" s="616"/>
      <c r="AE182" s="617">
        <f t="shared" si="73"/>
        <v>0</v>
      </c>
      <c r="AF182" s="612">
        <f t="shared" si="66"/>
        <v>0</v>
      </c>
      <c r="AG182" s="613">
        <f>IF(ISBLANK(N182), 0, (IF(AND(V182&lt;&gt;"", ISNUMBER(T182)), INDEX(AZ12:CR12, MATCH(N182, AZ11:CR11, 0)) * M182, 0)) + IFERROR(INDEX(AZ17:CR17, MATCH(N182, AZ16:CR16, 0)) * M182, 0))</f>
        <v>0</v>
      </c>
      <c r="AI182" s="603" t="str">
        <f t="shared" si="69"/>
        <v>►</v>
      </c>
      <c r="BA182" s="259" t="s">
        <v>5544</v>
      </c>
      <c r="CM182" s="658"/>
      <c r="CY182" s="216">
        <v>1</v>
      </c>
    </row>
    <row r="183" spans="1:103" s="641" customFormat="1" ht="24" customHeight="1">
      <c r="A183" s="603" t="str">
        <f t="shared" si="70"/>
        <v>►</v>
      </c>
      <c r="B183" s="604" t="str">
        <f t="shared" si="67"/>
        <v>►</v>
      </c>
      <c r="C183" s="604" t="str">
        <f t="shared" si="60"/>
        <v>►</v>
      </c>
      <c r="D183" s="604" t="str">
        <f t="shared" si="61"/>
        <v>►</v>
      </c>
      <c r="E183" s="604" t="str">
        <f t="shared" si="62"/>
        <v>►</v>
      </c>
      <c r="F183" s="604" t="str">
        <f t="shared" si="63"/>
        <v>►</v>
      </c>
      <c r="G183" s="604" t="str">
        <f t="shared" si="68"/>
        <v/>
      </c>
      <c r="H183" s="626" t="s">
        <v>28</v>
      </c>
      <c r="I183" s="627"/>
      <c r="J183" s="627"/>
      <c r="K183" s="627"/>
      <c r="L183" s="704"/>
      <c r="M183" s="704"/>
      <c r="N183" s="704"/>
      <c r="O183" s="704"/>
      <c r="P183" s="704"/>
      <c r="Q183" s="704"/>
      <c r="R183" s="704"/>
      <c r="S183" s="674" t="s">
        <v>28</v>
      </c>
      <c r="T183" s="638"/>
      <c r="U183" s="251"/>
      <c r="V183" s="614"/>
      <c r="W183" s="645">
        <f t="shared" si="64"/>
        <v>0</v>
      </c>
      <c r="X183" s="618" t="str">
        <f t="shared" si="65"/>
        <v/>
      </c>
      <c r="Y183" s="619">
        <f t="shared" si="74"/>
        <v>0</v>
      </c>
      <c r="Z183" s="619">
        <f t="shared" si="75"/>
        <v>0</v>
      </c>
      <c r="AA183" s="189" t="str">
        <f t="shared" si="72"/>
        <v/>
      </c>
      <c r="AB183" s="189">
        <f t="shared" si="71"/>
        <v>0</v>
      </c>
      <c r="AC183" s="189">
        <f t="shared" si="59"/>
        <v>0</v>
      </c>
      <c r="AD183" s="616"/>
      <c r="AE183" s="620">
        <f t="shared" si="73"/>
        <v>0</v>
      </c>
      <c r="AF183" s="612">
        <f t="shared" si="66"/>
        <v>0</v>
      </c>
      <c r="AG183" s="613">
        <f>IF(ISBLANK(N183), 0, (IF(AND(V183&lt;&gt;"", ISNUMBER(T183)), INDEX(AZ12:CR12, MATCH(N183, AZ11:CR11, 0)) * M183, 0)) + IFERROR(INDEX(AZ17:CR17, MATCH(N183, AZ16:CR16, 0)) * M183, 0))</f>
        <v>0</v>
      </c>
      <c r="AI183" s="603" t="str">
        <f t="shared" si="69"/>
        <v>►</v>
      </c>
      <c r="BA183" s="259" t="s">
        <v>5545</v>
      </c>
      <c r="CM183" s="658"/>
      <c r="CY183" s="216">
        <v>1</v>
      </c>
    </row>
    <row r="184" spans="1:103" s="641" customFormat="1" ht="24" customHeight="1">
      <c r="A184" s="603" t="str">
        <f t="shared" si="70"/>
        <v>►</v>
      </c>
      <c r="B184" s="604" t="str">
        <f t="shared" si="67"/>
        <v>►</v>
      </c>
      <c r="C184" s="604" t="str">
        <f t="shared" si="60"/>
        <v>►</v>
      </c>
      <c r="D184" s="604" t="str">
        <f t="shared" si="61"/>
        <v>►</v>
      </c>
      <c r="E184" s="604" t="str">
        <f t="shared" si="62"/>
        <v>►</v>
      </c>
      <c r="F184" s="604" t="str">
        <f t="shared" si="63"/>
        <v>►</v>
      </c>
      <c r="G184" s="604" t="str">
        <f t="shared" si="68"/>
        <v/>
      </c>
      <c r="H184" s="626" t="s">
        <v>28</v>
      </c>
      <c r="I184" s="627"/>
      <c r="J184" s="627"/>
      <c r="K184" s="627"/>
      <c r="L184" s="704"/>
      <c r="M184" s="704"/>
      <c r="N184" s="704"/>
      <c r="O184" s="704"/>
      <c r="P184" s="704"/>
      <c r="Q184" s="704"/>
      <c r="R184" s="704"/>
      <c r="S184" s="674" t="s">
        <v>28</v>
      </c>
      <c r="T184" s="638"/>
      <c r="U184" s="251"/>
      <c r="V184" s="614"/>
      <c r="W184" s="644">
        <f t="shared" si="64"/>
        <v>0</v>
      </c>
      <c r="X184" s="643" t="str">
        <f t="shared" si="65"/>
        <v/>
      </c>
      <c r="Y184" s="615">
        <f t="shared" si="74"/>
        <v>0</v>
      </c>
      <c r="Z184" s="615">
        <f t="shared" si="75"/>
        <v>0</v>
      </c>
      <c r="AA184" s="190" t="str">
        <f t="shared" si="72"/>
        <v/>
      </c>
      <c r="AB184" s="684">
        <f t="shared" si="71"/>
        <v>0</v>
      </c>
      <c r="AC184" s="684">
        <f t="shared" si="59"/>
        <v>0</v>
      </c>
      <c r="AD184" s="616"/>
      <c r="AE184" s="617">
        <f t="shared" si="73"/>
        <v>0</v>
      </c>
      <c r="AF184" s="612">
        <f t="shared" si="66"/>
        <v>0</v>
      </c>
      <c r="AG184" s="613">
        <f>IF(ISBLANK(N184), 0, (IF(AND(V184&lt;&gt;"", ISNUMBER(T184)), INDEX(AZ12:CR12, MATCH(N184, AZ11:CR11, 0)) * M184, 0)) + IFERROR(INDEX(AZ17:CR17, MATCH(N184, AZ16:CR16, 0)) * M184, 0))</f>
        <v>0</v>
      </c>
      <c r="AI184" s="603" t="str">
        <f t="shared" si="69"/>
        <v>►</v>
      </c>
      <c r="BA184"/>
      <c r="CM184" s="658"/>
      <c r="CY184" s="216">
        <v>1</v>
      </c>
    </row>
    <row r="185" spans="1:103" s="641" customFormat="1" ht="24" customHeight="1">
      <c r="A185" s="603" t="str">
        <f t="shared" si="70"/>
        <v>►</v>
      </c>
      <c r="B185" s="604" t="str">
        <f t="shared" si="67"/>
        <v>►</v>
      </c>
      <c r="C185" s="604" t="str">
        <f t="shared" si="60"/>
        <v>►</v>
      </c>
      <c r="D185" s="604" t="str">
        <f t="shared" si="61"/>
        <v>►</v>
      </c>
      <c r="E185" s="604" t="str">
        <f t="shared" si="62"/>
        <v>►</v>
      </c>
      <c r="F185" s="604" t="str">
        <f t="shared" si="63"/>
        <v>►</v>
      </c>
      <c r="G185" s="604" t="str">
        <f t="shared" si="68"/>
        <v/>
      </c>
      <c r="H185" s="626" t="s">
        <v>28</v>
      </c>
      <c r="I185" s="627"/>
      <c r="J185" s="627"/>
      <c r="K185" s="627"/>
      <c r="L185" s="704"/>
      <c r="M185" s="704"/>
      <c r="N185" s="704"/>
      <c r="O185" s="704"/>
      <c r="P185" s="704"/>
      <c r="Q185" s="704"/>
      <c r="R185" s="704"/>
      <c r="S185" s="674" t="s">
        <v>28</v>
      </c>
      <c r="T185" s="638"/>
      <c r="U185" s="251"/>
      <c r="V185" s="614"/>
      <c r="W185" s="645">
        <f t="shared" si="64"/>
        <v>0</v>
      </c>
      <c r="X185" s="618" t="str">
        <f t="shared" si="65"/>
        <v/>
      </c>
      <c r="Y185" s="619">
        <f t="shared" si="74"/>
        <v>0</v>
      </c>
      <c r="Z185" s="619">
        <f t="shared" si="75"/>
        <v>0</v>
      </c>
      <c r="AA185" s="189" t="str">
        <f t="shared" si="72"/>
        <v/>
      </c>
      <c r="AB185" s="189">
        <f t="shared" si="71"/>
        <v>0</v>
      </c>
      <c r="AC185" s="189">
        <f t="shared" si="59"/>
        <v>0</v>
      </c>
      <c r="AD185" s="616"/>
      <c r="AE185" s="620">
        <f t="shared" si="73"/>
        <v>0</v>
      </c>
      <c r="AF185" s="612">
        <f t="shared" si="66"/>
        <v>0</v>
      </c>
      <c r="AG185" s="613">
        <f>IF(ISBLANK(N185), 0, (IF(AND(V185&lt;&gt;"", ISNUMBER(T185)), INDEX(AZ12:CR12, MATCH(N185, AZ11:CR11, 0)) * M185, 0)) + IFERROR(INDEX(AZ17:CR17, MATCH(N185, AZ16:CR16, 0)) * M185, 0))</f>
        <v>0</v>
      </c>
      <c r="AI185" s="603" t="str">
        <f t="shared" si="69"/>
        <v>►</v>
      </c>
      <c r="BA185"/>
      <c r="CM185" s="658"/>
      <c r="CY185" s="216">
        <v>1</v>
      </c>
    </row>
    <row r="186" spans="1:103" s="641" customFormat="1" ht="24" customHeight="1">
      <c r="A186" s="603" t="str">
        <f t="shared" si="70"/>
        <v>►</v>
      </c>
      <c r="B186" s="604" t="str">
        <f t="shared" si="67"/>
        <v>►</v>
      </c>
      <c r="C186" s="604" t="str">
        <f t="shared" si="60"/>
        <v>►</v>
      </c>
      <c r="D186" s="604" t="str">
        <f t="shared" si="61"/>
        <v>►</v>
      </c>
      <c r="E186" s="604" t="str">
        <f t="shared" si="62"/>
        <v>►</v>
      </c>
      <c r="F186" s="604" t="str">
        <f t="shared" si="63"/>
        <v>►</v>
      </c>
      <c r="G186" s="604" t="str">
        <f t="shared" si="68"/>
        <v/>
      </c>
      <c r="H186" s="626" t="s">
        <v>28</v>
      </c>
      <c r="I186" s="627"/>
      <c r="J186" s="627"/>
      <c r="K186" s="627"/>
      <c r="L186" s="704"/>
      <c r="M186" s="704"/>
      <c r="N186" s="704"/>
      <c r="O186" s="704"/>
      <c r="P186" s="704"/>
      <c r="Q186" s="704"/>
      <c r="R186" s="704"/>
      <c r="S186" s="674" t="s">
        <v>28</v>
      </c>
      <c r="T186" s="638"/>
      <c r="U186" s="251"/>
      <c r="V186" s="614"/>
      <c r="W186" s="644">
        <f t="shared" si="64"/>
        <v>0</v>
      </c>
      <c r="X186" s="643" t="str">
        <f t="shared" si="65"/>
        <v/>
      </c>
      <c r="Y186" s="615">
        <f t="shared" si="74"/>
        <v>0</v>
      </c>
      <c r="Z186" s="615">
        <f t="shared" si="75"/>
        <v>0</v>
      </c>
      <c r="AA186" s="190" t="str">
        <f t="shared" si="72"/>
        <v/>
      </c>
      <c r="AB186" s="684">
        <f t="shared" si="71"/>
        <v>0</v>
      </c>
      <c r="AC186" s="684">
        <f t="shared" si="59"/>
        <v>0</v>
      </c>
      <c r="AD186" s="616"/>
      <c r="AE186" s="617">
        <f t="shared" si="73"/>
        <v>0</v>
      </c>
      <c r="AF186" s="612">
        <f t="shared" si="66"/>
        <v>0</v>
      </c>
      <c r="AG186" s="613">
        <f>IF(ISBLANK(N186), 0, (IF(AND(V186&lt;&gt;"", ISNUMBER(T186)), INDEX(AZ12:CR12, MATCH(N186, AZ11:CR11, 0)) * M186, 0)) + IFERROR(INDEX(AZ17:CR17, MATCH(N186, AZ16:CR16, 0)) * M186, 0))</f>
        <v>0</v>
      </c>
      <c r="AI186" s="603" t="str">
        <f t="shared" si="69"/>
        <v>►</v>
      </c>
      <c r="BA186"/>
      <c r="CM186" s="658"/>
      <c r="CY186" s="216">
        <v>1</v>
      </c>
    </row>
    <row r="187" spans="1:103" s="641" customFormat="1" ht="24" customHeight="1">
      <c r="A187" s="603" t="str">
        <f t="shared" si="70"/>
        <v>►</v>
      </c>
      <c r="B187" s="604" t="str">
        <f t="shared" si="67"/>
        <v>►</v>
      </c>
      <c r="C187" s="604" t="str">
        <f t="shared" si="60"/>
        <v>►</v>
      </c>
      <c r="D187" s="604" t="str">
        <f t="shared" si="61"/>
        <v>►</v>
      </c>
      <c r="E187" s="604" t="str">
        <f t="shared" si="62"/>
        <v>►</v>
      </c>
      <c r="F187" s="604" t="str">
        <f t="shared" si="63"/>
        <v>►</v>
      </c>
      <c r="G187" s="604" t="str">
        <f t="shared" si="68"/>
        <v/>
      </c>
      <c r="H187" s="626" t="s">
        <v>28</v>
      </c>
      <c r="I187" s="627"/>
      <c r="J187" s="627"/>
      <c r="K187" s="627"/>
      <c r="L187" s="704"/>
      <c r="M187" s="704"/>
      <c r="N187" s="704"/>
      <c r="O187" s="704"/>
      <c r="P187" s="704"/>
      <c r="Q187" s="704"/>
      <c r="R187" s="704"/>
      <c r="S187" s="674" t="s">
        <v>28</v>
      </c>
      <c r="T187" s="638"/>
      <c r="U187" s="251"/>
      <c r="V187" s="614"/>
      <c r="W187" s="645">
        <f t="shared" si="64"/>
        <v>0</v>
      </c>
      <c r="X187" s="618" t="str">
        <f t="shared" si="65"/>
        <v/>
      </c>
      <c r="Y187" s="619">
        <f t="shared" si="74"/>
        <v>0</v>
      </c>
      <c r="Z187" s="619">
        <f t="shared" si="75"/>
        <v>0</v>
      </c>
      <c r="AA187" s="189" t="str">
        <f t="shared" si="72"/>
        <v/>
      </c>
      <c r="AB187" s="189">
        <f t="shared" si="71"/>
        <v>0</v>
      </c>
      <c r="AC187" s="189">
        <f t="shared" si="59"/>
        <v>0</v>
      </c>
      <c r="AD187" s="616"/>
      <c r="AE187" s="620">
        <f t="shared" si="73"/>
        <v>0</v>
      </c>
      <c r="AF187" s="612">
        <f t="shared" si="66"/>
        <v>0</v>
      </c>
      <c r="AG187" s="613">
        <f>IF(ISBLANK(N187), 0, (IF(AND(V187&lt;&gt;"", ISNUMBER(T187)), INDEX(AZ12:CR12, MATCH(N187, AZ11:CR11, 0)) * M187, 0)) + IFERROR(INDEX(AZ17:CR17, MATCH(N187, AZ16:CR16, 0)) * M187, 0))</f>
        <v>0</v>
      </c>
      <c r="AI187" s="603" t="str">
        <f t="shared" si="69"/>
        <v>►</v>
      </c>
      <c r="BA187" s="257" t="s">
        <v>5546</v>
      </c>
      <c r="CM187" s="658"/>
      <c r="CY187" s="216">
        <v>1</v>
      </c>
    </row>
    <row r="188" spans="1:103" s="641" customFormat="1" ht="24" customHeight="1">
      <c r="A188" s="603" t="str">
        <f t="shared" si="70"/>
        <v>►</v>
      </c>
      <c r="B188" s="604" t="str">
        <f t="shared" si="67"/>
        <v>►</v>
      </c>
      <c r="C188" s="604" t="str">
        <f t="shared" si="60"/>
        <v>►</v>
      </c>
      <c r="D188" s="604" t="str">
        <f t="shared" si="61"/>
        <v>►</v>
      </c>
      <c r="E188" s="604" t="str">
        <f t="shared" si="62"/>
        <v>►</v>
      </c>
      <c r="F188" s="604" t="str">
        <f t="shared" si="63"/>
        <v>►</v>
      </c>
      <c r="G188" s="604" t="str">
        <f t="shared" si="68"/>
        <v/>
      </c>
      <c r="H188" s="626" t="s">
        <v>28</v>
      </c>
      <c r="I188" s="627"/>
      <c r="J188" s="627"/>
      <c r="K188" s="627"/>
      <c r="L188" s="704"/>
      <c r="M188" s="704"/>
      <c r="N188" s="704"/>
      <c r="O188" s="704"/>
      <c r="P188" s="704"/>
      <c r="Q188" s="704"/>
      <c r="R188" s="704"/>
      <c r="S188" s="674" t="s">
        <v>28</v>
      </c>
      <c r="T188" s="638"/>
      <c r="U188" s="251"/>
      <c r="V188" s="614"/>
      <c r="W188" s="644">
        <f t="shared" si="64"/>
        <v>0</v>
      </c>
      <c r="X188" s="643" t="str">
        <f t="shared" si="65"/>
        <v/>
      </c>
      <c r="Y188" s="615">
        <f t="shared" si="74"/>
        <v>0</v>
      </c>
      <c r="Z188" s="615">
        <f t="shared" si="75"/>
        <v>0</v>
      </c>
      <c r="AA188" s="190" t="str">
        <f t="shared" si="72"/>
        <v/>
      </c>
      <c r="AB188" s="684">
        <f t="shared" si="71"/>
        <v>0</v>
      </c>
      <c r="AC188" s="684">
        <f t="shared" si="59"/>
        <v>0</v>
      </c>
      <c r="AD188" s="616"/>
      <c r="AE188" s="617">
        <f t="shared" si="73"/>
        <v>0</v>
      </c>
      <c r="AF188" s="612">
        <f t="shared" si="66"/>
        <v>0</v>
      </c>
      <c r="AG188" s="613">
        <f>IF(ISBLANK(N188), 0, (IF(AND(V188&lt;&gt;"", ISNUMBER(T188)), INDEX(AZ12:CR12, MATCH(N188, AZ11:CR11, 0)) * M188, 0)) + IFERROR(INDEX(AZ17:CR17, MATCH(N188, AZ16:CR16, 0)) * M188, 0))</f>
        <v>0</v>
      </c>
      <c r="AI188" s="603" t="str">
        <f t="shared" si="69"/>
        <v>►</v>
      </c>
      <c r="BA188"/>
      <c r="CM188" s="658"/>
      <c r="CY188" s="216">
        <v>1</v>
      </c>
    </row>
    <row r="189" spans="1:103" s="641" customFormat="1" ht="24" customHeight="1">
      <c r="A189" s="603" t="str">
        <f t="shared" si="70"/>
        <v>►</v>
      </c>
      <c r="B189" s="604" t="str">
        <f t="shared" si="67"/>
        <v>►</v>
      </c>
      <c r="C189" s="604" t="str">
        <f t="shared" si="60"/>
        <v>►</v>
      </c>
      <c r="D189" s="604" t="str">
        <f t="shared" si="61"/>
        <v>►</v>
      </c>
      <c r="E189" s="604" t="str">
        <f t="shared" si="62"/>
        <v>►</v>
      </c>
      <c r="F189" s="604" t="str">
        <f t="shared" si="63"/>
        <v>►</v>
      </c>
      <c r="G189" s="604" t="str">
        <f t="shared" si="68"/>
        <v/>
      </c>
      <c r="H189" s="626" t="s">
        <v>28</v>
      </c>
      <c r="I189" s="627"/>
      <c r="J189" s="627"/>
      <c r="K189" s="627"/>
      <c r="L189" s="704"/>
      <c r="M189" s="704"/>
      <c r="N189" s="704"/>
      <c r="O189" s="704"/>
      <c r="P189" s="704"/>
      <c r="Q189" s="704"/>
      <c r="R189" s="704"/>
      <c r="S189" s="674" t="s">
        <v>28</v>
      </c>
      <c r="T189" s="638"/>
      <c r="U189" s="251"/>
      <c r="V189" s="614"/>
      <c r="W189" s="646">
        <f t="shared" si="64"/>
        <v>0</v>
      </c>
      <c r="X189" s="621" t="str">
        <f t="shared" si="65"/>
        <v/>
      </c>
      <c r="Y189" s="622">
        <f t="shared" si="74"/>
        <v>0</v>
      </c>
      <c r="Z189" s="622">
        <f t="shared" si="75"/>
        <v>0</v>
      </c>
      <c r="AA189" s="189" t="str">
        <f t="shared" si="72"/>
        <v/>
      </c>
      <c r="AB189" s="189">
        <f t="shared" si="71"/>
        <v>0</v>
      </c>
      <c r="AC189" s="189">
        <f t="shared" si="59"/>
        <v>0</v>
      </c>
      <c r="AD189" s="616"/>
      <c r="AE189" s="620">
        <f t="shared" si="73"/>
        <v>0</v>
      </c>
      <c r="AF189" s="612">
        <f t="shared" si="66"/>
        <v>0</v>
      </c>
      <c r="AG189" s="613">
        <f>IF(ISBLANK(N189), 0, (IF(AND(V189&lt;&gt;"", ISNUMBER(T189)), INDEX(AZ12:CR12, MATCH(N189, AZ11:CR11, 0)) * M189, 0)) + IFERROR(INDEX(AZ17:CR17, MATCH(N189, AZ16:CR16, 0)) * M189, 0))</f>
        <v>0</v>
      </c>
      <c r="AI189" s="603" t="str">
        <f t="shared" si="69"/>
        <v>►</v>
      </c>
      <c r="BA189" t="s">
        <v>5547</v>
      </c>
      <c r="CM189" s="658"/>
      <c r="CY189" s="216">
        <v>1</v>
      </c>
    </row>
    <row r="190" spans="1:103" s="641" customFormat="1" ht="24" customHeight="1">
      <c r="A190" s="603" t="str">
        <f t="shared" si="70"/>
        <v>►</v>
      </c>
      <c r="B190" s="604" t="str">
        <f t="shared" si="67"/>
        <v>►</v>
      </c>
      <c r="C190" s="604" t="str">
        <f t="shared" si="60"/>
        <v>►</v>
      </c>
      <c r="D190" s="604" t="str">
        <f t="shared" si="61"/>
        <v>►</v>
      </c>
      <c r="E190" s="604" t="str">
        <f t="shared" si="62"/>
        <v>►</v>
      </c>
      <c r="F190" s="604" t="str">
        <f t="shared" si="63"/>
        <v>►</v>
      </c>
      <c r="G190" s="604" t="str">
        <f t="shared" si="68"/>
        <v/>
      </c>
      <c r="H190" s="626" t="s">
        <v>28</v>
      </c>
      <c r="I190" s="627"/>
      <c r="J190" s="627"/>
      <c r="K190" s="627"/>
      <c r="L190" s="704"/>
      <c r="M190" s="704"/>
      <c r="N190" s="704"/>
      <c r="O190" s="704"/>
      <c r="P190" s="704"/>
      <c r="Q190" s="704"/>
      <c r="R190" s="704"/>
      <c r="S190" s="674" t="s">
        <v>28</v>
      </c>
      <c r="T190" s="638"/>
      <c r="U190" s="251"/>
      <c r="V190" s="614"/>
      <c r="W190" s="644">
        <f t="shared" si="64"/>
        <v>0</v>
      </c>
      <c r="X190" s="643" t="str">
        <f t="shared" si="65"/>
        <v/>
      </c>
      <c r="Y190" s="615">
        <f t="shared" si="74"/>
        <v>0</v>
      </c>
      <c r="Z190" s="615">
        <f t="shared" si="75"/>
        <v>0</v>
      </c>
      <c r="AA190" s="190" t="str">
        <f t="shared" si="72"/>
        <v/>
      </c>
      <c r="AB190" s="684">
        <f t="shared" si="71"/>
        <v>0</v>
      </c>
      <c r="AC190" s="684">
        <f t="shared" si="59"/>
        <v>0</v>
      </c>
      <c r="AD190" s="616"/>
      <c r="AE190" s="617">
        <f t="shared" si="73"/>
        <v>0</v>
      </c>
      <c r="AF190" s="612">
        <f t="shared" si="66"/>
        <v>0</v>
      </c>
      <c r="AG190" s="613">
        <f>IF(ISBLANK(N190), 0, (IF(AND(V190&lt;&gt;"", ISNUMBER(T190)), INDEX(AZ12:CR12, MATCH(N190, AZ11:CR11, 0)) * M190, 0)) + IFERROR(INDEX(AZ17:CR17, MATCH(N190, AZ16:CR16, 0)) * M190, 0))</f>
        <v>0</v>
      </c>
      <c r="AI190" s="603" t="str">
        <f t="shared" si="69"/>
        <v>►</v>
      </c>
      <c r="BA190" s="258"/>
      <c r="CM190" s="658"/>
      <c r="CY190" s="216">
        <v>1</v>
      </c>
    </row>
    <row r="191" spans="1:103" s="641" customFormat="1" ht="24" customHeight="1">
      <c r="A191" s="603" t="str">
        <f t="shared" si="70"/>
        <v>►</v>
      </c>
      <c r="B191" s="604" t="str">
        <f t="shared" si="67"/>
        <v>►</v>
      </c>
      <c r="C191" s="604" t="str">
        <f t="shared" si="60"/>
        <v>►</v>
      </c>
      <c r="D191" s="604" t="str">
        <f t="shared" si="61"/>
        <v>►</v>
      </c>
      <c r="E191" s="604" t="str">
        <f t="shared" si="62"/>
        <v>►</v>
      </c>
      <c r="F191" s="604" t="str">
        <f t="shared" si="63"/>
        <v>►</v>
      </c>
      <c r="G191" s="604" t="str">
        <f t="shared" si="68"/>
        <v/>
      </c>
      <c r="H191" s="626" t="s">
        <v>28</v>
      </c>
      <c r="I191" s="627"/>
      <c r="J191" s="627"/>
      <c r="K191" s="627"/>
      <c r="L191" s="704"/>
      <c r="M191" s="704"/>
      <c r="N191" s="704"/>
      <c r="O191" s="704"/>
      <c r="P191" s="704"/>
      <c r="Q191" s="704"/>
      <c r="R191" s="704"/>
      <c r="S191" s="674" t="s">
        <v>28</v>
      </c>
      <c r="T191" s="638"/>
      <c r="U191" s="251"/>
      <c r="V191" s="614"/>
      <c r="W191" s="645">
        <f t="shared" si="64"/>
        <v>0</v>
      </c>
      <c r="X191" s="618" t="str">
        <f t="shared" si="65"/>
        <v/>
      </c>
      <c r="Y191" s="619">
        <f t="shared" si="74"/>
        <v>0</v>
      </c>
      <c r="Z191" s="619">
        <f t="shared" si="75"/>
        <v>0</v>
      </c>
      <c r="AA191" s="189" t="str">
        <f t="shared" si="72"/>
        <v/>
      </c>
      <c r="AB191" s="189">
        <f t="shared" si="71"/>
        <v>0</v>
      </c>
      <c r="AC191" s="189">
        <f t="shared" si="59"/>
        <v>0</v>
      </c>
      <c r="AD191" s="616"/>
      <c r="AE191" s="620">
        <f t="shared" si="73"/>
        <v>0</v>
      </c>
      <c r="AF191" s="612">
        <f t="shared" si="66"/>
        <v>0</v>
      </c>
      <c r="AG191" s="613">
        <f>IF(ISBLANK(N191), 0, (IF(AND(V191&lt;&gt;"", ISNUMBER(T191)), INDEX(AZ12:CR12, MATCH(N191, AZ11:CR11, 0)) * M191, 0)) + IFERROR(INDEX(AZ17:CR17, MATCH(N191, AZ16:CR16, 0)) * M191, 0))</f>
        <v>0</v>
      </c>
      <c r="AI191" s="603" t="str">
        <f t="shared" si="69"/>
        <v>►</v>
      </c>
      <c r="BA191" s="259" t="s">
        <v>5525</v>
      </c>
      <c r="CM191" s="658"/>
      <c r="CY191" s="216">
        <v>1</v>
      </c>
    </row>
    <row r="192" spans="1:103" s="641" customFormat="1" ht="24" customHeight="1">
      <c r="A192" s="603" t="str">
        <f t="shared" si="70"/>
        <v>►</v>
      </c>
      <c r="B192" s="604" t="str">
        <f t="shared" si="67"/>
        <v>►</v>
      </c>
      <c r="C192" s="604" t="str">
        <f t="shared" si="60"/>
        <v>►</v>
      </c>
      <c r="D192" s="604" t="str">
        <f t="shared" si="61"/>
        <v>►</v>
      </c>
      <c r="E192" s="604" t="str">
        <f t="shared" si="62"/>
        <v>►</v>
      </c>
      <c r="F192" s="604" t="str">
        <f t="shared" si="63"/>
        <v>►</v>
      </c>
      <c r="G192" s="604" t="str">
        <f t="shared" si="68"/>
        <v/>
      </c>
      <c r="H192" s="626" t="s">
        <v>28</v>
      </c>
      <c r="I192" s="627"/>
      <c r="J192" s="627"/>
      <c r="K192" s="627"/>
      <c r="L192" s="704"/>
      <c r="M192" s="704"/>
      <c r="N192" s="704"/>
      <c r="O192" s="704"/>
      <c r="P192" s="704"/>
      <c r="Q192" s="704"/>
      <c r="R192" s="704"/>
      <c r="S192" s="674" t="s">
        <v>28</v>
      </c>
      <c r="T192" s="638"/>
      <c r="U192" s="251"/>
      <c r="V192" s="614"/>
      <c r="W192" s="644">
        <f t="shared" si="64"/>
        <v>0</v>
      </c>
      <c r="X192" s="643" t="str">
        <f t="shared" si="65"/>
        <v/>
      </c>
      <c r="Y192" s="615">
        <f t="shared" si="74"/>
        <v>0</v>
      </c>
      <c r="Z192" s="615">
        <f t="shared" si="75"/>
        <v>0</v>
      </c>
      <c r="AA192" s="190" t="str">
        <f t="shared" si="72"/>
        <v/>
      </c>
      <c r="AB192" s="684">
        <f t="shared" si="71"/>
        <v>0</v>
      </c>
      <c r="AC192" s="684">
        <f t="shared" si="59"/>
        <v>0</v>
      </c>
      <c r="AD192" s="616"/>
      <c r="AE192" s="617">
        <f t="shared" si="73"/>
        <v>0</v>
      </c>
      <c r="AF192" s="612">
        <f t="shared" si="66"/>
        <v>0</v>
      </c>
      <c r="AG192" s="613">
        <f>IF(ISBLANK(N192), 0, (IF(AND(V192&lt;&gt;"", ISNUMBER(T192)), INDEX(AZ12:CR12, MATCH(N192, AZ11:CR11, 0)) * M192, 0)) + IFERROR(INDEX(AZ17:CR17, MATCH(N192, AZ16:CR16, 0)) * M192, 0))</f>
        <v>0</v>
      </c>
      <c r="AI192" s="603" t="str">
        <f t="shared" si="69"/>
        <v>►</v>
      </c>
      <c r="BA192" s="259" t="s">
        <v>5548</v>
      </c>
      <c r="CM192" s="658"/>
      <c r="CY192" s="216">
        <v>1</v>
      </c>
    </row>
    <row r="193" spans="1:103" s="641" customFormat="1" ht="24" customHeight="1">
      <c r="A193" s="603" t="str">
        <f t="shared" si="70"/>
        <v>►</v>
      </c>
      <c r="B193" s="604" t="str">
        <f t="shared" si="67"/>
        <v>►</v>
      </c>
      <c r="C193" s="604" t="str">
        <f t="shared" si="60"/>
        <v>►</v>
      </c>
      <c r="D193" s="604" t="str">
        <f t="shared" si="61"/>
        <v>►</v>
      </c>
      <c r="E193" s="604" t="str">
        <f t="shared" si="62"/>
        <v>►</v>
      </c>
      <c r="F193" s="604" t="str">
        <f t="shared" si="63"/>
        <v>►</v>
      </c>
      <c r="G193" s="604" t="str">
        <f t="shared" si="68"/>
        <v/>
      </c>
      <c r="H193" s="626" t="s">
        <v>28</v>
      </c>
      <c r="I193" s="627"/>
      <c r="J193" s="627"/>
      <c r="K193" s="627"/>
      <c r="L193" s="704"/>
      <c r="M193" s="704"/>
      <c r="N193" s="704"/>
      <c r="O193" s="704"/>
      <c r="P193" s="704"/>
      <c r="Q193" s="704"/>
      <c r="R193" s="704"/>
      <c r="S193" s="674" t="s">
        <v>28</v>
      </c>
      <c r="T193" s="638"/>
      <c r="U193" s="251"/>
      <c r="V193" s="614"/>
      <c r="W193" s="645">
        <f t="shared" si="64"/>
        <v>0</v>
      </c>
      <c r="X193" s="618" t="str">
        <f t="shared" si="65"/>
        <v/>
      </c>
      <c r="Y193" s="619">
        <f t="shared" si="74"/>
        <v>0</v>
      </c>
      <c r="Z193" s="619">
        <f t="shared" si="75"/>
        <v>0</v>
      </c>
      <c r="AA193" s="189" t="str">
        <f t="shared" si="72"/>
        <v/>
      </c>
      <c r="AB193" s="189">
        <f t="shared" si="71"/>
        <v>0</v>
      </c>
      <c r="AC193" s="189">
        <f t="shared" si="59"/>
        <v>0</v>
      </c>
      <c r="AD193" s="616"/>
      <c r="AE193" s="620">
        <f t="shared" si="73"/>
        <v>0</v>
      </c>
      <c r="AF193" s="612">
        <f t="shared" si="66"/>
        <v>0</v>
      </c>
      <c r="AG193" s="613">
        <f>IF(ISBLANK(N193), 0, (IF(AND(V193&lt;&gt;"", ISNUMBER(T193)), INDEX(AZ12:CR12, MATCH(N193, AZ11:CR11, 0)) * M193, 0)) + IFERROR(INDEX(AZ17:CR17, MATCH(N193, AZ16:CR16, 0)) * M193, 0))</f>
        <v>0</v>
      </c>
      <c r="AI193" s="603" t="str">
        <f t="shared" si="69"/>
        <v>►</v>
      </c>
      <c r="BA193"/>
      <c r="CM193" s="658"/>
      <c r="CY193" s="216">
        <v>1</v>
      </c>
    </row>
    <row r="194" spans="1:103" s="641" customFormat="1" ht="24" customHeight="1">
      <c r="A194" s="603" t="str">
        <f t="shared" si="70"/>
        <v>►</v>
      </c>
      <c r="B194" s="604" t="str">
        <f t="shared" si="67"/>
        <v>►</v>
      </c>
      <c r="C194" s="604" t="str">
        <f t="shared" si="60"/>
        <v>►</v>
      </c>
      <c r="D194" s="604" t="str">
        <f t="shared" si="61"/>
        <v>►</v>
      </c>
      <c r="E194" s="604" t="str">
        <f t="shared" si="62"/>
        <v>►</v>
      </c>
      <c r="F194" s="604" t="str">
        <f t="shared" si="63"/>
        <v>►</v>
      </c>
      <c r="G194" s="604" t="str">
        <f t="shared" si="68"/>
        <v/>
      </c>
      <c r="H194" s="626" t="s">
        <v>28</v>
      </c>
      <c r="I194" s="627"/>
      <c r="J194" s="627"/>
      <c r="K194" s="627"/>
      <c r="L194" s="704"/>
      <c r="M194" s="704"/>
      <c r="N194" s="704"/>
      <c r="O194" s="704"/>
      <c r="P194" s="704"/>
      <c r="Q194" s="704"/>
      <c r="R194" s="704"/>
      <c r="S194" s="674" t="s">
        <v>28</v>
      </c>
      <c r="T194" s="638"/>
      <c r="U194" s="251"/>
      <c r="V194" s="614"/>
      <c r="W194" s="644">
        <f t="shared" si="64"/>
        <v>0</v>
      </c>
      <c r="X194" s="643" t="str">
        <f t="shared" si="65"/>
        <v/>
      </c>
      <c r="Y194" s="615">
        <f t="shared" si="74"/>
        <v>0</v>
      </c>
      <c r="Z194" s="615">
        <f t="shared" si="75"/>
        <v>0</v>
      </c>
      <c r="AA194" s="190" t="str">
        <f t="shared" si="72"/>
        <v/>
      </c>
      <c r="AB194" s="684">
        <f t="shared" si="71"/>
        <v>0</v>
      </c>
      <c r="AC194" s="684">
        <f t="shared" si="59"/>
        <v>0</v>
      </c>
      <c r="AD194" s="616"/>
      <c r="AE194" s="617">
        <f t="shared" si="73"/>
        <v>0</v>
      </c>
      <c r="AF194" s="612">
        <f t="shared" si="66"/>
        <v>0</v>
      </c>
      <c r="AG194" s="613">
        <f>IF(ISBLANK(N194), 0, (IF(AND(V194&lt;&gt;"", ISNUMBER(T194)), INDEX(AZ12:CR12, MATCH(N194, AZ11:CR11, 0)) * M194, 0)) + IFERROR(INDEX(AZ17:CR17, MATCH(N194, AZ16:CR16, 0)) * M194, 0))</f>
        <v>0</v>
      </c>
      <c r="AI194" s="603" t="str">
        <f t="shared" si="69"/>
        <v>►</v>
      </c>
      <c r="BA194"/>
      <c r="CM194" s="658"/>
      <c r="CY194" s="216">
        <v>1</v>
      </c>
    </row>
    <row r="195" spans="1:103" s="641" customFormat="1" ht="24" customHeight="1">
      <c r="A195" s="603" t="str">
        <f t="shared" si="70"/>
        <v>►</v>
      </c>
      <c r="B195" s="604" t="str">
        <f t="shared" si="67"/>
        <v>►</v>
      </c>
      <c r="C195" s="604" t="str">
        <f t="shared" si="60"/>
        <v>►</v>
      </c>
      <c r="D195" s="604" t="str">
        <f t="shared" si="61"/>
        <v>►</v>
      </c>
      <c r="E195" s="604" t="str">
        <f t="shared" si="62"/>
        <v>►</v>
      </c>
      <c r="F195" s="604" t="str">
        <f t="shared" si="63"/>
        <v>►</v>
      </c>
      <c r="G195" s="604" t="str">
        <f t="shared" si="68"/>
        <v/>
      </c>
      <c r="H195" s="626" t="s">
        <v>28</v>
      </c>
      <c r="I195" s="627"/>
      <c r="J195" s="627"/>
      <c r="K195" s="627"/>
      <c r="L195" s="704"/>
      <c r="M195" s="704"/>
      <c r="N195" s="704"/>
      <c r="O195" s="704"/>
      <c r="P195" s="704"/>
      <c r="Q195" s="704"/>
      <c r="R195" s="704"/>
      <c r="S195" s="674" t="s">
        <v>28</v>
      </c>
      <c r="T195" s="638"/>
      <c r="U195" s="251"/>
      <c r="V195" s="614"/>
      <c r="W195" s="645">
        <f t="shared" si="64"/>
        <v>0</v>
      </c>
      <c r="X195" s="618" t="str">
        <f t="shared" si="65"/>
        <v/>
      </c>
      <c r="Y195" s="619">
        <f t="shared" si="74"/>
        <v>0</v>
      </c>
      <c r="Z195" s="619">
        <f t="shared" si="75"/>
        <v>0</v>
      </c>
      <c r="AA195" s="189" t="str">
        <f t="shared" si="72"/>
        <v/>
      </c>
      <c r="AB195" s="189">
        <f t="shared" si="71"/>
        <v>0</v>
      </c>
      <c r="AC195" s="189">
        <f t="shared" si="59"/>
        <v>0</v>
      </c>
      <c r="AD195" s="616"/>
      <c r="AE195" s="620">
        <f t="shared" si="73"/>
        <v>0</v>
      </c>
      <c r="AF195" s="612">
        <f t="shared" si="66"/>
        <v>0</v>
      </c>
      <c r="AG195" s="613">
        <f>IF(ISBLANK(N195), 0, (IF(AND(V195&lt;&gt;"", ISNUMBER(T195)), INDEX(AZ12:CR12, MATCH(N195, AZ11:CR11, 0)) * M195, 0)) + IFERROR(INDEX(AZ17:CR17, MATCH(N195, AZ16:CR16, 0)) * M195, 0))</f>
        <v>0</v>
      </c>
      <c r="AI195" s="603" t="str">
        <f t="shared" si="69"/>
        <v>►</v>
      </c>
      <c r="BA195"/>
      <c r="CM195" s="658"/>
      <c r="CY195" s="216">
        <v>1</v>
      </c>
    </row>
    <row r="196" spans="1:103" s="641" customFormat="1" ht="24" customHeight="1">
      <c r="A196" s="603" t="str">
        <f t="shared" si="70"/>
        <v>►</v>
      </c>
      <c r="B196" s="604" t="str">
        <f t="shared" si="67"/>
        <v>►</v>
      </c>
      <c r="C196" s="604" t="str">
        <f t="shared" si="60"/>
        <v>►</v>
      </c>
      <c r="D196" s="604" t="str">
        <f t="shared" si="61"/>
        <v>►</v>
      </c>
      <c r="E196" s="604" t="str">
        <f t="shared" si="62"/>
        <v>►</v>
      </c>
      <c r="F196" s="604" t="str">
        <f t="shared" si="63"/>
        <v>►</v>
      </c>
      <c r="G196" s="604" t="str">
        <f t="shared" si="68"/>
        <v/>
      </c>
      <c r="H196" s="626" t="s">
        <v>28</v>
      </c>
      <c r="I196" s="627"/>
      <c r="J196" s="627"/>
      <c r="K196" s="627"/>
      <c r="L196" s="704"/>
      <c r="M196" s="704"/>
      <c r="N196" s="704"/>
      <c r="O196" s="704"/>
      <c r="P196" s="704"/>
      <c r="Q196" s="704"/>
      <c r="R196" s="704"/>
      <c r="S196" s="674" t="s">
        <v>28</v>
      </c>
      <c r="T196" s="638"/>
      <c r="U196" s="251"/>
      <c r="V196" s="614"/>
      <c r="W196" s="644">
        <f t="shared" si="64"/>
        <v>0</v>
      </c>
      <c r="X196" s="643" t="str">
        <f t="shared" si="65"/>
        <v/>
      </c>
      <c r="Y196" s="615">
        <f t="shared" si="74"/>
        <v>0</v>
      </c>
      <c r="Z196" s="615">
        <f t="shared" si="75"/>
        <v>0</v>
      </c>
      <c r="AA196" s="190" t="str">
        <f t="shared" si="72"/>
        <v/>
      </c>
      <c r="AB196" s="684">
        <f t="shared" si="71"/>
        <v>0</v>
      </c>
      <c r="AC196" s="684">
        <f t="shared" si="59"/>
        <v>0</v>
      </c>
      <c r="AD196" s="616"/>
      <c r="AE196" s="617">
        <f t="shared" si="73"/>
        <v>0</v>
      </c>
      <c r="AF196" s="612">
        <f t="shared" si="66"/>
        <v>0</v>
      </c>
      <c r="AG196" s="613">
        <f>IF(ISBLANK(N196), 0, (IF(AND(V196&lt;&gt;"", ISNUMBER(T196)), INDEX(AZ12:CR12, MATCH(N196, AZ11:CR11, 0)) * M196, 0)) + IFERROR(INDEX(AZ17:CR17, MATCH(N196, AZ16:CR16, 0)) * M196, 0))</f>
        <v>0</v>
      </c>
      <c r="AI196" s="603" t="str">
        <f t="shared" si="69"/>
        <v>►</v>
      </c>
      <c r="BA196" t="s">
        <v>5549</v>
      </c>
      <c r="CM196" s="658"/>
      <c r="CY196" s="216">
        <v>1</v>
      </c>
    </row>
    <row r="197" spans="1:103" s="641" customFormat="1" ht="24" customHeight="1">
      <c r="A197" s="603" t="str">
        <f t="shared" si="70"/>
        <v>►</v>
      </c>
      <c r="B197" s="604" t="str">
        <f t="shared" si="67"/>
        <v>►</v>
      </c>
      <c r="C197" s="604" t="str">
        <f t="shared" si="60"/>
        <v>►</v>
      </c>
      <c r="D197" s="604" t="str">
        <f t="shared" si="61"/>
        <v>►</v>
      </c>
      <c r="E197" s="604" t="str">
        <f t="shared" si="62"/>
        <v>►</v>
      </c>
      <c r="F197" s="604" t="str">
        <f t="shared" si="63"/>
        <v>►</v>
      </c>
      <c r="G197" s="604" t="str">
        <f t="shared" si="68"/>
        <v/>
      </c>
      <c r="H197" s="626" t="s">
        <v>28</v>
      </c>
      <c r="I197" s="627"/>
      <c r="J197" s="627"/>
      <c r="K197" s="627"/>
      <c r="L197" s="704"/>
      <c r="M197" s="704"/>
      <c r="N197" s="704"/>
      <c r="O197" s="704"/>
      <c r="P197" s="704"/>
      <c r="Q197" s="704"/>
      <c r="R197" s="704"/>
      <c r="S197" s="674" t="s">
        <v>28</v>
      </c>
      <c r="T197" s="638"/>
      <c r="U197" s="251"/>
      <c r="V197" s="614"/>
      <c r="W197" s="645">
        <f t="shared" si="64"/>
        <v>0</v>
      </c>
      <c r="X197" s="618" t="str">
        <f t="shared" si="65"/>
        <v/>
      </c>
      <c r="Y197" s="619">
        <f t="shared" si="74"/>
        <v>0</v>
      </c>
      <c r="Z197" s="619">
        <f t="shared" si="75"/>
        <v>0</v>
      </c>
      <c r="AA197" s="189" t="str">
        <f t="shared" si="72"/>
        <v/>
      </c>
      <c r="AB197" s="189">
        <f t="shared" si="71"/>
        <v>0</v>
      </c>
      <c r="AC197" s="189">
        <f t="shared" si="59"/>
        <v>0</v>
      </c>
      <c r="AD197" s="616"/>
      <c r="AE197" s="620">
        <f t="shared" si="73"/>
        <v>0</v>
      </c>
      <c r="AF197" s="612">
        <f t="shared" si="66"/>
        <v>0</v>
      </c>
      <c r="AG197" s="613">
        <f>IF(ISBLANK(N197), 0, (IF(AND(V197&lt;&gt;"", ISNUMBER(T197)), INDEX(AZ12:CR12, MATCH(N197, AZ11:CR11, 0)) * M197, 0)) + IFERROR(INDEX(AZ17:CR17, MATCH(N197, AZ16:CR16, 0)) * M197, 0))</f>
        <v>0</v>
      </c>
      <c r="AI197" s="603" t="str">
        <f t="shared" si="69"/>
        <v>►</v>
      </c>
      <c r="CM197" s="658"/>
      <c r="CY197" s="216">
        <v>1</v>
      </c>
    </row>
    <row r="198" spans="1:103" s="641" customFormat="1" ht="24" customHeight="1">
      <c r="A198" s="603" t="str">
        <f t="shared" si="70"/>
        <v>►</v>
      </c>
      <c r="B198" s="604" t="str">
        <f t="shared" si="67"/>
        <v>►</v>
      </c>
      <c r="C198" s="604" t="str">
        <f t="shared" si="60"/>
        <v>►</v>
      </c>
      <c r="D198" s="604" t="str">
        <f t="shared" si="61"/>
        <v>►</v>
      </c>
      <c r="E198" s="604" t="str">
        <f t="shared" si="62"/>
        <v>►</v>
      </c>
      <c r="F198" s="604" t="str">
        <f t="shared" si="63"/>
        <v>►</v>
      </c>
      <c r="G198" s="604" t="str">
        <f t="shared" si="68"/>
        <v/>
      </c>
      <c r="H198" s="626" t="s">
        <v>28</v>
      </c>
      <c r="I198" s="627"/>
      <c r="J198" s="627"/>
      <c r="K198" s="627"/>
      <c r="L198" s="704"/>
      <c r="M198" s="704"/>
      <c r="N198" s="704"/>
      <c r="O198" s="704"/>
      <c r="P198" s="704"/>
      <c r="Q198" s="704"/>
      <c r="R198" s="704"/>
      <c r="S198" s="674" t="s">
        <v>28</v>
      </c>
      <c r="T198" s="638"/>
      <c r="U198" s="251"/>
      <c r="V198" s="614"/>
      <c r="W198" s="644">
        <f t="shared" si="64"/>
        <v>0</v>
      </c>
      <c r="X198" s="643" t="str">
        <f t="shared" si="65"/>
        <v/>
      </c>
      <c r="Y198" s="615">
        <f t="shared" si="74"/>
        <v>0</v>
      </c>
      <c r="Z198" s="615">
        <f t="shared" si="75"/>
        <v>0</v>
      </c>
      <c r="AA198" s="190" t="str">
        <f t="shared" si="72"/>
        <v/>
      </c>
      <c r="AB198" s="684">
        <f t="shared" si="71"/>
        <v>0</v>
      </c>
      <c r="AC198" s="684">
        <f t="shared" si="59"/>
        <v>0</v>
      </c>
      <c r="AD198" s="616"/>
      <c r="AE198" s="617">
        <f t="shared" si="73"/>
        <v>0</v>
      </c>
      <c r="AF198" s="612">
        <f t="shared" si="66"/>
        <v>0</v>
      </c>
      <c r="AG198" s="613">
        <f>IF(ISBLANK(N198), 0, (IF(AND(V198&lt;&gt;"", ISNUMBER(T198)), INDEX(AZ12:CR12, MATCH(N198, AZ11:CR11, 0)) * M198, 0)) + IFERROR(INDEX(AZ17:CR17, MATCH(N198, AZ16:CR16, 0)) * M198, 0))</f>
        <v>0</v>
      </c>
      <c r="AI198" s="603" t="str">
        <f t="shared" si="69"/>
        <v>►</v>
      </c>
      <c r="BA198" s="257" t="s">
        <v>5550</v>
      </c>
      <c r="CM198" s="658"/>
      <c r="CY198" s="216">
        <v>1</v>
      </c>
    </row>
    <row r="199" spans="1:103" s="641" customFormat="1" ht="24" customHeight="1">
      <c r="A199" s="603" t="str">
        <f t="shared" si="70"/>
        <v>►</v>
      </c>
      <c r="B199" s="604" t="str">
        <f t="shared" si="67"/>
        <v>►</v>
      </c>
      <c r="C199" s="604" t="str">
        <f t="shared" si="60"/>
        <v>►</v>
      </c>
      <c r="D199" s="604" t="str">
        <f t="shared" si="61"/>
        <v>►</v>
      </c>
      <c r="E199" s="604" t="str">
        <f t="shared" si="62"/>
        <v>►</v>
      </c>
      <c r="F199" s="604" t="str">
        <f t="shared" si="63"/>
        <v>►</v>
      </c>
      <c r="G199" s="604" t="str">
        <f t="shared" si="68"/>
        <v/>
      </c>
      <c r="H199" s="626" t="s">
        <v>28</v>
      </c>
      <c r="I199" s="627"/>
      <c r="J199" s="627"/>
      <c r="K199" s="627"/>
      <c r="L199" s="704"/>
      <c r="M199" s="704"/>
      <c r="N199" s="704"/>
      <c r="O199" s="704"/>
      <c r="P199" s="704"/>
      <c r="Q199" s="704"/>
      <c r="R199" s="704"/>
      <c r="S199" s="674" t="s">
        <v>28</v>
      </c>
      <c r="T199" s="638"/>
      <c r="U199" s="251"/>
      <c r="V199" s="614"/>
      <c r="W199" s="645">
        <f t="shared" si="64"/>
        <v>0</v>
      </c>
      <c r="X199" s="618" t="str">
        <f t="shared" si="65"/>
        <v/>
      </c>
      <c r="Y199" s="619">
        <f t="shared" si="74"/>
        <v>0</v>
      </c>
      <c r="Z199" s="619">
        <f t="shared" si="75"/>
        <v>0</v>
      </c>
      <c r="AA199" s="189" t="str">
        <f t="shared" si="72"/>
        <v/>
      </c>
      <c r="AB199" s="189">
        <f t="shared" si="71"/>
        <v>0</v>
      </c>
      <c r="AC199" s="189">
        <f t="shared" si="59"/>
        <v>0</v>
      </c>
      <c r="AD199" s="616"/>
      <c r="AE199" s="620">
        <f t="shared" si="73"/>
        <v>0</v>
      </c>
      <c r="AF199" s="612">
        <f t="shared" si="66"/>
        <v>0</v>
      </c>
      <c r="AG199" s="613">
        <f>IF(ISBLANK(N199), 0, (IF(AND(V199&lt;&gt;"", ISNUMBER(T199)), INDEX(AZ12:CR12, MATCH(N199, AZ11:CR11, 0)) * M199, 0)) + IFERROR(INDEX(AZ17:CR17, MATCH(N199, AZ16:CR16, 0)) * M199, 0))</f>
        <v>0</v>
      </c>
      <c r="AI199" s="603" t="str">
        <f t="shared" si="69"/>
        <v>►</v>
      </c>
      <c r="BA199"/>
      <c r="CM199" s="658"/>
      <c r="CY199" s="216">
        <v>1</v>
      </c>
    </row>
    <row r="200" spans="1:103" s="641" customFormat="1" ht="24" customHeight="1">
      <c r="A200" s="603" t="str">
        <f t="shared" si="70"/>
        <v>►</v>
      </c>
      <c r="B200" s="604" t="str">
        <f t="shared" si="67"/>
        <v>►</v>
      </c>
      <c r="C200" s="604" t="str">
        <f t="shared" si="60"/>
        <v>►</v>
      </c>
      <c r="D200" s="604" t="str">
        <f t="shared" si="61"/>
        <v>►</v>
      </c>
      <c r="E200" s="604" t="str">
        <f t="shared" si="62"/>
        <v>►</v>
      </c>
      <c r="F200" s="604" t="str">
        <f t="shared" si="63"/>
        <v>►</v>
      </c>
      <c r="G200" s="604" t="str">
        <f t="shared" si="68"/>
        <v/>
      </c>
      <c r="H200" s="626" t="s">
        <v>28</v>
      </c>
      <c r="I200" s="627"/>
      <c r="J200" s="627"/>
      <c r="K200" s="627"/>
      <c r="L200" s="704"/>
      <c r="M200" s="704"/>
      <c r="N200" s="704"/>
      <c r="O200" s="704"/>
      <c r="P200" s="704"/>
      <c r="Q200" s="704"/>
      <c r="R200" s="704"/>
      <c r="S200" s="674" t="s">
        <v>28</v>
      </c>
      <c r="T200" s="638"/>
      <c r="U200" s="251"/>
      <c r="V200" s="614"/>
      <c r="W200" s="644">
        <f t="shared" si="64"/>
        <v>0</v>
      </c>
      <c r="X200" s="643" t="str">
        <f t="shared" si="65"/>
        <v/>
      </c>
      <c r="Y200" s="615">
        <f t="shared" si="74"/>
        <v>0</v>
      </c>
      <c r="Z200" s="615">
        <f t="shared" si="75"/>
        <v>0</v>
      </c>
      <c r="AA200" s="190" t="str">
        <f t="shared" si="72"/>
        <v/>
      </c>
      <c r="AB200" s="684">
        <f t="shared" si="71"/>
        <v>0</v>
      </c>
      <c r="AC200" s="684">
        <f t="shared" si="59"/>
        <v>0</v>
      </c>
      <c r="AD200" s="616"/>
      <c r="AE200" s="617">
        <f t="shared" si="73"/>
        <v>0</v>
      </c>
      <c r="AF200" s="612">
        <f t="shared" si="66"/>
        <v>0</v>
      </c>
      <c r="AG200" s="613">
        <f>IF(ISBLANK(N200), 0, (IF(AND(V200&lt;&gt;"", ISNUMBER(T200)), INDEX(AZ12:CR12, MATCH(N200, AZ11:CR11, 0)) * M200, 0)) + IFERROR(INDEX(AZ17:CR17, MATCH(N200, AZ16:CR16, 0)) * M200, 0))</f>
        <v>0</v>
      </c>
      <c r="AI200" s="603" t="str">
        <f t="shared" si="69"/>
        <v>►</v>
      </c>
      <c r="BA200" t="s">
        <v>5551</v>
      </c>
      <c r="CM200" s="658"/>
      <c r="CY200" s="216">
        <v>1</v>
      </c>
    </row>
    <row r="201" spans="1:103" s="641" customFormat="1" ht="24" customHeight="1">
      <c r="A201" s="603" t="str">
        <f t="shared" si="70"/>
        <v>►</v>
      </c>
      <c r="B201" s="604" t="str">
        <f t="shared" si="67"/>
        <v>►</v>
      </c>
      <c r="C201" s="604" t="str">
        <f t="shared" si="60"/>
        <v>►</v>
      </c>
      <c r="D201" s="604" t="str">
        <f t="shared" si="61"/>
        <v>►</v>
      </c>
      <c r="E201" s="604" t="str">
        <f t="shared" si="62"/>
        <v>►</v>
      </c>
      <c r="F201" s="604" t="str">
        <f t="shared" si="63"/>
        <v>►</v>
      </c>
      <c r="G201" s="604" t="str">
        <f t="shared" si="68"/>
        <v/>
      </c>
      <c r="H201" s="626" t="s">
        <v>28</v>
      </c>
      <c r="I201" s="627"/>
      <c r="J201" s="627"/>
      <c r="K201" s="627"/>
      <c r="L201" s="704"/>
      <c r="M201" s="704"/>
      <c r="N201" s="704"/>
      <c r="O201" s="704"/>
      <c r="P201" s="704"/>
      <c r="Q201" s="704"/>
      <c r="R201" s="704"/>
      <c r="S201" s="674" t="s">
        <v>28</v>
      </c>
      <c r="T201" s="638"/>
      <c r="U201" s="251"/>
      <c r="V201" s="614"/>
      <c r="W201" s="645">
        <f t="shared" si="64"/>
        <v>0</v>
      </c>
      <c r="X201" s="618" t="str">
        <f t="shared" si="65"/>
        <v/>
      </c>
      <c r="Y201" s="619">
        <f t="shared" si="74"/>
        <v>0</v>
      </c>
      <c r="Z201" s="619">
        <f t="shared" si="75"/>
        <v>0</v>
      </c>
      <c r="AA201" s="189" t="str">
        <f t="shared" si="72"/>
        <v/>
      </c>
      <c r="AB201" s="189">
        <f t="shared" si="71"/>
        <v>0</v>
      </c>
      <c r="AC201" s="189">
        <f t="shared" si="59"/>
        <v>0</v>
      </c>
      <c r="AD201" s="616"/>
      <c r="AE201" s="620">
        <f t="shared" si="73"/>
        <v>0</v>
      </c>
      <c r="AF201" s="612">
        <f t="shared" si="66"/>
        <v>0</v>
      </c>
      <c r="AG201" s="613">
        <f>IF(ISBLANK(N201), 0, (IF(AND(V201&lt;&gt;"", ISNUMBER(T201)), INDEX(AZ12:CR12, MATCH(N201, AZ11:CR11, 0)) * M201, 0)) + IFERROR(INDEX(AZ17:CR17, MATCH(N201, AZ16:CR16, 0)) * M201, 0))</f>
        <v>0</v>
      </c>
      <c r="AI201" s="603" t="str">
        <f t="shared" si="69"/>
        <v>►</v>
      </c>
      <c r="BA201" s="258"/>
      <c r="CM201" s="658"/>
      <c r="CY201" s="216">
        <v>1</v>
      </c>
    </row>
    <row r="202" spans="1:103" s="641" customFormat="1" ht="24" customHeight="1">
      <c r="A202" s="603" t="str">
        <f t="shared" si="70"/>
        <v>►</v>
      </c>
      <c r="B202" s="604" t="str">
        <f t="shared" si="67"/>
        <v>►</v>
      </c>
      <c r="C202" s="604" t="str">
        <f t="shared" si="60"/>
        <v>►</v>
      </c>
      <c r="D202" s="604" t="str">
        <f t="shared" si="61"/>
        <v>►</v>
      </c>
      <c r="E202" s="604" t="str">
        <f t="shared" si="62"/>
        <v>►</v>
      </c>
      <c r="F202" s="604" t="str">
        <f t="shared" si="63"/>
        <v>►</v>
      </c>
      <c r="G202" s="604" t="str">
        <f t="shared" si="68"/>
        <v/>
      </c>
      <c r="H202" s="626" t="s">
        <v>28</v>
      </c>
      <c r="I202" s="627"/>
      <c r="J202" s="627"/>
      <c r="K202" s="627"/>
      <c r="L202" s="704"/>
      <c r="M202" s="704"/>
      <c r="N202" s="704"/>
      <c r="O202" s="704"/>
      <c r="P202" s="704"/>
      <c r="Q202" s="704"/>
      <c r="R202" s="704"/>
      <c r="S202" s="674" t="s">
        <v>28</v>
      </c>
      <c r="T202" s="638"/>
      <c r="U202" s="251"/>
      <c r="V202" s="614"/>
      <c r="W202" s="644">
        <f t="shared" si="64"/>
        <v>0</v>
      </c>
      <c r="X202" s="643" t="str">
        <f t="shared" si="65"/>
        <v/>
      </c>
      <c r="Y202" s="615">
        <f t="shared" si="74"/>
        <v>0</v>
      </c>
      <c r="Z202" s="615">
        <f t="shared" si="75"/>
        <v>0</v>
      </c>
      <c r="AA202" s="190" t="str">
        <f t="shared" si="72"/>
        <v/>
      </c>
      <c r="AB202" s="684">
        <f t="shared" si="71"/>
        <v>0</v>
      </c>
      <c r="AC202" s="684">
        <f t="shared" ref="AC202:AC265" si="76">IF(ISBLANK(V202), 0, IF(AND(W202=0, ISTEXT(O202)), M202*AF202 &amp; " " &amp; O202, 0))</f>
        <v>0</v>
      </c>
      <c r="AD202" s="616"/>
      <c r="AE202" s="617">
        <f t="shared" si="73"/>
        <v>0</v>
      </c>
      <c r="AF202" s="612">
        <f t="shared" si="66"/>
        <v>0</v>
      </c>
      <c r="AG202" s="613">
        <f>IF(ISBLANK(N202), 0, (IF(AND(V202&lt;&gt;"", ISNUMBER(T202)), INDEX(AZ12:CR12, MATCH(N202, AZ11:CR11, 0)) * M202, 0)) + IFERROR(INDEX(AZ17:CR17, MATCH(N202, AZ16:CR16, 0)) * M202, 0))</f>
        <v>0</v>
      </c>
      <c r="AI202" s="603" t="str">
        <f t="shared" si="69"/>
        <v>►</v>
      </c>
      <c r="BA202" s="259" t="s">
        <v>5482</v>
      </c>
      <c r="CM202" s="658"/>
      <c r="CY202" s="216">
        <v>1</v>
      </c>
    </row>
    <row r="203" spans="1:103" s="641" customFormat="1" ht="24" customHeight="1">
      <c r="A203" s="603" t="str">
        <f t="shared" si="70"/>
        <v>►</v>
      </c>
      <c r="B203" s="604" t="str">
        <f t="shared" si="67"/>
        <v>►</v>
      </c>
      <c r="C203" s="604" t="str">
        <f t="shared" si="60"/>
        <v>►</v>
      </c>
      <c r="D203" s="604" t="str">
        <f t="shared" si="61"/>
        <v>►</v>
      </c>
      <c r="E203" s="604" t="str">
        <f t="shared" si="62"/>
        <v>►</v>
      </c>
      <c r="F203" s="604" t="str">
        <f t="shared" si="63"/>
        <v>►</v>
      </c>
      <c r="G203" s="604" t="str">
        <f t="shared" si="68"/>
        <v/>
      </c>
      <c r="H203" s="626" t="s">
        <v>28</v>
      </c>
      <c r="I203" s="627"/>
      <c r="J203" s="627"/>
      <c r="K203" s="627"/>
      <c r="L203" s="704"/>
      <c r="M203" s="704"/>
      <c r="N203" s="704"/>
      <c r="O203" s="704"/>
      <c r="P203" s="704"/>
      <c r="Q203" s="704"/>
      <c r="R203" s="704"/>
      <c r="S203" s="674" t="s">
        <v>28</v>
      </c>
      <c r="T203" s="638"/>
      <c r="U203" s="251"/>
      <c r="V203" s="614"/>
      <c r="W203" s="645">
        <f t="shared" si="64"/>
        <v>0</v>
      </c>
      <c r="X203" s="618" t="str">
        <f t="shared" si="65"/>
        <v/>
      </c>
      <c r="Y203" s="619">
        <f t="shared" si="74"/>
        <v>0</v>
      </c>
      <c r="Z203" s="619">
        <f t="shared" si="75"/>
        <v>0</v>
      </c>
      <c r="AA203" s="189" t="str">
        <f t="shared" si="72"/>
        <v/>
      </c>
      <c r="AB203" s="189">
        <f t="shared" si="71"/>
        <v>0</v>
      </c>
      <c r="AC203" s="189">
        <f t="shared" si="76"/>
        <v>0</v>
      </c>
      <c r="AD203" s="616"/>
      <c r="AE203" s="620">
        <f t="shared" si="73"/>
        <v>0</v>
      </c>
      <c r="AF203" s="612">
        <f t="shared" si="66"/>
        <v>0</v>
      </c>
      <c r="AG203" s="613">
        <f>IF(ISBLANK(N203), 0, (IF(AND(V203&lt;&gt;"", ISNUMBER(T203)), INDEX(AZ12:CR12, MATCH(N203, AZ11:CR11, 0)) * M203, 0)) + IFERROR(INDEX(AZ17:CR17, MATCH(N203, AZ16:CR16, 0)) * M203, 0))</f>
        <v>0</v>
      </c>
      <c r="AI203" s="603" t="str">
        <f t="shared" si="69"/>
        <v>►</v>
      </c>
      <c r="BA203" s="259" t="s">
        <v>5552</v>
      </c>
      <c r="CM203" s="658"/>
      <c r="CY203" s="216">
        <v>1</v>
      </c>
    </row>
    <row r="204" spans="1:103" s="641" customFormat="1" ht="24" customHeight="1">
      <c r="A204" s="603" t="str">
        <f t="shared" si="70"/>
        <v>►</v>
      </c>
      <c r="B204" s="604" t="str">
        <f t="shared" si="67"/>
        <v>►</v>
      </c>
      <c r="C204" s="604" t="str">
        <f t="shared" si="60"/>
        <v>►</v>
      </c>
      <c r="D204" s="604" t="str">
        <f t="shared" si="61"/>
        <v>►</v>
      </c>
      <c r="E204" s="604" t="str">
        <f t="shared" si="62"/>
        <v>►</v>
      </c>
      <c r="F204" s="604" t="str">
        <f t="shared" si="63"/>
        <v>►</v>
      </c>
      <c r="G204" s="604" t="str">
        <f t="shared" si="68"/>
        <v/>
      </c>
      <c r="H204" s="626" t="s">
        <v>28</v>
      </c>
      <c r="I204" s="627"/>
      <c r="J204" s="627"/>
      <c r="K204" s="627"/>
      <c r="L204" s="704"/>
      <c r="M204" s="704"/>
      <c r="N204" s="704"/>
      <c r="O204" s="704"/>
      <c r="P204" s="704"/>
      <c r="Q204" s="704"/>
      <c r="R204" s="704"/>
      <c r="S204" s="674" t="s">
        <v>28</v>
      </c>
      <c r="T204" s="638"/>
      <c r="U204" s="251"/>
      <c r="V204" s="614"/>
      <c r="W204" s="644">
        <f t="shared" si="64"/>
        <v>0</v>
      </c>
      <c r="X204" s="643" t="str">
        <f t="shared" si="65"/>
        <v/>
      </c>
      <c r="Y204" s="615">
        <f t="shared" si="74"/>
        <v>0</v>
      </c>
      <c r="Z204" s="615">
        <f t="shared" si="75"/>
        <v>0</v>
      </c>
      <c r="AA204" s="190" t="str">
        <f t="shared" si="72"/>
        <v/>
      </c>
      <c r="AB204" s="684">
        <f t="shared" si="71"/>
        <v>0</v>
      </c>
      <c r="AC204" s="684">
        <f t="shared" si="76"/>
        <v>0</v>
      </c>
      <c r="AD204" s="616"/>
      <c r="AE204" s="617">
        <f t="shared" si="73"/>
        <v>0</v>
      </c>
      <c r="AF204" s="612">
        <f t="shared" si="66"/>
        <v>0</v>
      </c>
      <c r="AG204" s="613">
        <f>IF(ISBLANK(N204), 0, (IF(AND(V204&lt;&gt;"", ISNUMBER(T204)), INDEX(AZ12:CR12, MATCH(N204, AZ11:CR11, 0)) * M204, 0)) + IFERROR(INDEX(AZ17:CR17, MATCH(N204, AZ16:CR16, 0)) * M204, 0))</f>
        <v>0</v>
      </c>
      <c r="AI204" s="603" t="str">
        <f t="shared" si="69"/>
        <v>►</v>
      </c>
      <c r="BA204"/>
      <c r="CM204" s="658"/>
      <c r="CY204" s="216">
        <v>1</v>
      </c>
    </row>
    <row r="205" spans="1:103" s="641" customFormat="1" ht="24" customHeight="1">
      <c r="A205" s="603" t="str">
        <f t="shared" si="70"/>
        <v>►</v>
      </c>
      <c r="B205" s="604" t="str">
        <f t="shared" si="67"/>
        <v>►</v>
      </c>
      <c r="C205" s="604" t="str">
        <f t="shared" si="60"/>
        <v>►</v>
      </c>
      <c r="D205" s="604" t="str">
        <f t="shared" si="61"/>
        <v>►</v>
      </c>
      <c r="E205" s="604" t="str">
        <f t="shared" si="62"/>
        <v>►</v>
      </c>
      <c r="F205" s="604" t="str">
        <f t="shared" si="63"/>
        <v>►</v>
      </c>
      <c r="G205" s="604" t="str">
        <f t="shared" si="68"/>
        <v/>
      </c>
      <c r="H205" s="626" t="s">
        <v>28</v>
      </c>
      <c r="I205" s="627"/>
      <c r="J205" s="627"/>
      <c r="K205" s="627"/>
      <c r="L205" s="704"/>
      <c r="M205" s="704"/>
      <c r="N205" s="704"/>
      <c r="O205" s="704"/>
      <c r="P205" s="704"/>
      <c r="Q205" s="704"/>
      <c r="R205" s="704"/>
      <c r="S205" s="674" t="s">
        <v>28</v>
      </c>
      <c r="T205" s="638"/>
      <c r="U205" s="251"/>
      <c r="V205" s="614"/>
      <c r="W205" s="645">
        <f t="shared" si="64"/>
        <v>0</v>
      </c>
      <c r="X205" s="618" t="str">
        <f t="shared" si="65"/>
        <v/>
      </c>
      <c r="Y205" s="619">
        <f t="shared" si="74"/>
        <v>0</v>
      </c>
      <c r="Z205" s="619">
        <f t="shared" si="75"/>
        <v>0</v>
      </c>
      <c r="AA205" s="189" t="str">
        <f t="shared" si="72"/>
        <v/>
      </c>
      <c r="AB205" s="189">
        <f t="shared" si="71"/>
        <v>0</v>
      </c>
      <c r="AC205" s="189">
        <f t="shared" si="76"/>
        <v>0</v>
      </c>
      <c r="AD205" s="616"/>
      <c r="AE205" s="620">
        <f t="shared" si="73"/>
        <v>0</v>
      </c>
      <c r="AF205" s="612">
        <f t="shared" si="66"/>
        <v>0</v>
      </c>
      <c r="AG205" s="613">
        <f>IF(ISBLANK(N205), 0, (IF(AND(V205&lt;&gt;"", ISNUMBER(T205)), INDEX(AZ12:CR12, MATCH(N205, AZ11:CR11, 0)) * M205, 0)) + IFERROR(INDEX(AZ17:CR17, MATCH(N205, AZ16:CR16, 0)) * M205, 0))</f>
        <v>0</v>
      </c>
      <c r="AI205" s="603" t="str">
        <f t="shared" si="69"/>
        <v>►</v>
      </c>
      <c r="BA205"/>
      <c r="CM205" s="658"/>
      <c r="CY205" s="216">
        <v>1</v>
      </c>
    </row>
    <row r="206" spans="1:103" s="641" customFormat="1" ht="24" customHeight="1">
      <c r="A206" s="603" t="str">
        <f t="shared" si="70"/>
        <v>►</v>
      </c>
      <c r="B206" s="604" t="str">
        <f t="shared" si="67"/>
        <v>►</v>
      </c>
      <c r="C206" s="604" t="str">
        <f t="shared" si="60"/>
        <v>►</v>
      </c>
      <c r="D206" s="604" t="str">
        <f t="shared" si="61"/>
        <v>►</v>
      </c>
      <c r="E206" s="604" t="str">
        <f t="shared" si="62"/>
        <v>►</v>
      </c>
      <c r="F206" s="604" t="str">
        <f t="shared" si="63"/>
        <v>►</v>
      </c>
      <c r="G206" s="604" t="str">
        <f t="shared" si="68"/>
        <v/>
      </c>
      <c r="H206" s="626" t="s">
        <v>28</v>
      </c>
      <c r="I206" s="627"/>
      <c r="J206" s="627"/>
      <c r="K206" s="627"/>
      <c r="L206" s="704"/>
      <c r="M206" s="704"/>
      <c r="N206" s="704"/>
      <c r="O206" s="704"/>
      <c r="P206" s="704"/>
      <c r="Q206" s="704"/>
      <c r="R206" s="704"/>
      <c r="S206" s="674" t="s">
        <v>28</v>
      </c>
      <c r="T206" s="638"/>
      <c r="U206" s="251"/>
      <c r="V206" s="614"/>
      <c r="W206" s="644">
        <f t="shared" si="64"/>
        <v>0</v>
      </c>
      <c r="X206" s="643" t="str">
        <f t="shared" si="65"/>
        <v/>
      </c>
      <c r="Y206" s="615">
        <f t="shared" si="74"/>
        <v>0</v>
      </c>
      <c r="Z206" s="615">
        <f t="shared" si="75"/>
        <v>0</v>
      </c>
      <c r="AA206" s="190" t="str">
        <f t="shared" si="72"/>
        <v/>
      </c>
      <c r="AB206" s="684">
        <f t="shared" si="71"/>
        <v>0</v>
      </c>
      <c r="AC206" s="684">
        <f t="shared" si="76"/>
        <v>0</v>
      </c>
      <c r="AD206" s="616"/>
      <c r="AE206" s="617">
        <f t="shared" si="73"/>
        <v>0</v>
      </c>
      <c r="AF206" s="612">
        <f t="shared" si="66"/>
        <v>0</v>
      </c>
      <c r="AG206" s="613">
        <f>IF(ISBLANK(N206), 0, (IF(AND(V206&lt;&gt;"", ISNUMBER(T206)), INDEX(AZ12:CR12, MATCH(N206, AZ11:CR11, 0)) * M206, 0)) + IFERROR(INDEX(AZ17:CR17, MATCH(N206, AZ16:CR16, 0)) * M206, 0))</f>
        <v>0</v>
      </c>
      <c r="AI206" s="603" t="str">
        <f t="shared" si="69"/>
        <v>►</v>
      </c>
      <c r="BA206"/>
      <c r="CM206" s="658"/>
      <c r="CY206" s="216">
        <v>1</v>
      </c>
    </row>
    <row r="207" spans="1:103" s="641" customFormat="1" ht="24" customHeight="1">
      <c r="A207" s="603" t="str">
        <f t="shared" si="70"/>
        <v>►</v>
      </c>
      <c r="B207" s="604" t="str">
        <f t="shared" si="67"/>
        <v>►</v>
      </c>
      <c r="C207" s="604" t="str">
        <f t="shared" ref="C207:C270" si="77">IF(B207="►","►",IFERROR(LEFT(B207,SEARCH(".",B207)-1),0))</f>
        <v>►</v>
      </c>
      <c r="D207" s="604" t="str">
        <f t="shared" ref="D207:D270" si="78">IF(B207="►","►",IFERROR(MID(B207,SEARCH(".",B207)+1,SEARCH(".",B207,SEARCH(".",B207)+1)-SEARCH(".",B207)-1),0))</f>
        <v>►</v>
      </c>
      <c r="E207" s="604" t="str">
        <f t="shared" ref="E207:E270" si="79">IF(B207="►","►",IFERROR(MID(B207,SEARCH(".",B207,SEARCH(".",B207)+1)+1,SEARCH(".",B207,SEARCH(".",B207,SEARCH(".",B207)+1)+1)-SEARCH(".",B207,SEARCH(".",B207)+1)-1),0))</f>
        <v>►</v>
      </c>
      <c r="F207" s="604" t="str">
        <f t="shared" ref="F207:F270" si="80">IF(B207="►","►",IFERROR(MID(I207,SEARCH(".",B207,SEARCH(".",B207,SEARCH(".",B207)+1)+1)+1,SEARCH(".",B207,SEARCH(".",B207,SEARCH(".",B207,SEARCH(".",B207)+1)+1)+1)-SEARCH(".",B207,SEARCH(".",B207,SEARCH(".",B207)+1)+1)-1),0))</f>
        <v>►</v>
      </c>
      <c r="G207" s="604" t="str">
        <f t="shared" si="68"/>
        <v/>
      </c>
      <c r="H207" s="626" t="s">
        <v>28</v>
      </c>
      <c r="I207" s="627"/>
      <c r="J207" s="627"/>
      <c r="K207" s="627"/>
      <c r="L207" s="704"/>
      <c r="M207" s="704"/>
      <c r="N207" s="704"/>
      <c r="O207" s="704"/>
      <c r="P207" s="704"/>
      <c r="Q207" s="704"/>
      <c r="R207" s="704"/>
      <c r="S207" s="674" t="s">
        <v>28</v>
      </c>
      <c r="T207" s="638"/>
      <c r="U207" s="251"/>
      <c r="V207" s="614"/>
      <c r="W207" s="645">
        <f t="shared" si="64"/>
        <v>0</v>
      </c>
      <c r="X207" s="618" t="str">
        <f t="shared" si="65"/>
        <v/>
      </c>
      <c r="Y207" s="619">
        <f t="shared" si="74"/>
        <v>0</v>
      </c>
      <c r="Z207" s="619">
        <f t="shared" si="75"/>
        <v>0</v>
      </c>
      <c r="AA207" s="189" t="str">
        <f t="shared" si="72"/>
        <v/>
      </c>
      <c r="AB207" s="189">
        <f t="shared" si="71"/>
        <v>0</v>
      </c>
      <c r="AC207" s="189">
        <f t="shared" si="76"/>
        <v>0</v>
      </c>
      <c r="AD207" s="616"/>
      <c r="AE207" s="620">
        <f t="shared" si="73"/>
        <v>0</v>
      </c>
      <c r="AF207" s="612">
        <f t="shared" si="66"/>
        <v>0</v>
      </c>
      <c r="AG207" s="613">
        <f>IF(ISBLANK(N207), 0, (IF(AND(V207&lt;&gt;"", ISNUMBER(T207)), INDEX(AZ12:CR12, MATCH(N207, AZ11:CR11, 0)) * M207, 0)) + IFERROR(INDEX(AZ17:CR17, MATCH(N207, AZ16:CR16, 0)) * M207, 0))</f>
        <v>0</v>
      </c>
      <c r="AI207" s="603" t="str">
        <f t="shared" si="69"/>
        <v>►</v>
      </c>
      <c r="BA207" s="257" t="s">
        <v>5553</v>
      </c>
      <c r="CM207" s="658"/>
      <c r="CY207" s="216">
        <v>1</v>
      </c>
    </row>
    <row r="208" spans="1:103" s="641" customFormat="1" ht="24" customHeight="1">
      <c r="A208" s="603" t="str">
        <f t="shared" si="70"/>
        <v>►</v>
      </c>
      <c r="B208" s="604" t="str">
        <f t="shared" si="67"/>
        <v>►</v>
      </c>
      <c r="C208" s="604" t="str">
        <f t="shared" si="77"/>
        <v>►</v>
      </c>
      <c r="D208" s="604" t="str">
        <f t="shared" si="78"/>
        <v>►</v>
      </c>
      <c r="E208" s="604" t="str">
        <f t="shared" si="79"/>
        <v>►</v>
      </c>
      <c r="F208" s="604" t="str">
        <f t="shared" si="80"/>
        <v>►</v>
      </c>
      <c r="G208" s="604" t="str">
        <f t="shared" si="68"/>
        <v/>
      </c>
      <c r="H208" s="626" t="s">
        <v>28</v>
      </c>
      <c r="I208" s="627"/>
      <c r="J208" s="627"/>
      <c r="K208" s="627"/>
      <c r="L208" s="704"/>
      <c r="M208" s="704"/>
      <c r="N208" s="704"/>
      <c r="O208" s="704"/>
      <c r="P208" s="704"/>
      <c r="Q208" s="704"/>
      <c r="R208" s="704"/>
      <c r="S208" s="674" t="s">
        <v>28</v>
      </c>
      <c r="T208" s="638"/>
      <c r="U208" s="251"/>
      <c r="V208" s="614"/>
      <c r="W208" s="644">
        <f t="shared" ref="W208:W271" si="81">IFERROR(IF(V208&gt;0,(AG208*AF208)*Q208,0),0)</f>
        <v>0</v>
      </c>
      <c r="X208" s="643" t="str">
        <f t="shared" ref="X208:X271" si="82">IF(W208=0, "", IF(OR(N208="Kg", N208="g"), "Kg", "L"))</f>
        <v/>
      </c>
      <c r="Y208" s="615">
        <f t="shared" si="74"/>
        <v>0</v>
      </c>
      <c r="Z208" s="615">
        <f t="shared" si="75"/>
        <v>0</v>
      </c>
      <c r="AA208" s="190" t="str">
        <f t="shared" si="72"/>
        <v/>
      </c>
      <c r="AB208" s="684">
        <f t="shared" si="71"/>
        <v>0</v>
      </c>
      <c r="AC208" s="684">
        <f t="shared" si="76"/>
        <v>0</v>
      </c>
      <c r="AD208" s="616"/>
      <c r="AE208" s="617">
        <f t="shared" si="73"/>
        <v>0</v>
      </c>
      <c r="AF208" s="612">
        <f t="shared" ref="AF208:AF271" si="83">IFERROR(IF(ISNUMBER(V208)*ISNUMBER(T208),V208/T208,0),0)</f>
        <v>0</v>
      </c>
      <c r="AG208" s="613">
        <f>IF(ISBLANK(N208), 0, (IF(AND(V208&lt;&gt;"", ISNUMBER(T208)), INDEX(AZ12:CR12, MATCH(N208, AZ11:CR11, 0)) * M208, 0)) + IFERROR(INDEX(AZ17:CR17, MATCH(N208, AZ16:CR16, 0)) * M208, 0))</f>
        <v>0</v>
      </c>
      <c r="AI208" s="603" t="str">
        <f t="shared" si="69"/>
        <v>►</v>
      </c>
      <c r="BA208"/>
      <c r="CM208" s="658"/>
      <c r="CY208" s="216">
        <v>1</v>
      </c>
    </row>
    <row r="209" spans="1:103" s="641" customFormat="1" ht="24" customHeight="1">
      <c r="A209" s="603" t="str">
        <f t="shared" si="70"/>
        <v>►</v>
      </c>
      <c r="B209" s="604" t="str">
        <f t="shared" ref="B209:B272" si="84">IF(A209="►","►",IF(A209="A",IF(AND(ISTEXT(I209),ISTEXT(I209)),I209,IF(ISTEXT(I209),I209,IF(ISBLANK(I209),I209,I209)))))</f>
        <v>►</v>
      </c>
      <c r="C209" s="604" t="str">
        <f t="shared" si="77"/>
        <v>►</v>
      </c>
      <c r="D209" s="604" t="str">
        <f t="shared" si="78"/>
        <v>►</v>
      </c>
      <c r="E209" s="604" t="str">
        <f t="shared" si="79"/>
        <v>►</v>
      </c>
      <c r="F209" s="604" t="str">
        <f t="shared" si="80"/>
        <v>►</v>
      </c>
      <c r="G209" s="604" t="str">
        <f t="shared" ref="G209:G272" si="85">IF(ISBLANK(B209),"►",IFERROR(RIGHT(B209,LEN(B209)-FIND("Couleur",B209)+1),""))</f>
        <v/>
      </c>
      <c r="H209" s="626" t="s">
        <v>28</v>
      </c>
      <c r="I209" s="627"/>
      <c r="J209" s="627"/>
      <c r="K209" s="627"/>
      <c r="L209" s="704"/>
      <c r="M209" s="704"/>
      <c r="N209" s="704"/>
      <c r="O209" s="704"/>
      <c r="P209" s="704"/>
      <c r="Q209" s="704"/>
      <c r="R209" s="704"/>
      <c r="S209" s="674" t="s">
        <v>28</v>
      </c>
      <c r="T209" s="638"/>
      <c r="U209" s="251"/>
      <c r="V209" s="614"/>
      <c r="W209" s="645">
        <f t="shared" si="81"/>
        <v>0</v>
      </c>
      <c r="X209" s="618" t="str">
        <f t="shared" si="82"/>
        <v/>
      </c>
      <c r="Y209" s="619">
        <f t="shared" si="74"/>
        <v>0</v>
      </c>
      <c r="Z209" s="619">
        <f t="shared" si="75"/>
        <v>0</v>
      </c>
      <c r="AA209" s="189" t="str">
        <f t="shared" si="72"/>
        <v/>
      </c>
      <c r="AB209" s="189">
        <f t="shared" si="71"/>
        <v>0</v>
      </c>
      <c r="AC209" s="189">
        <f t="shared" si="76"/>
        <v>0</v>
      </c>
      <c r="AD209" s="616"/>
      <c r="AE209" s="620">
        <f t="shared" si="73"/>
        <v>0</v>
      </c>
      <c r="AF209" s="612">
        <f t="shared" si="83"/>
        <v>0</v>
      </c>
      <c r="AG209" s="613">
        <f>IF(ISBLANK(N209), 0, (IF(AND(V209&lt;&gt;"", ISNUMBER(T209)), INDEX(AZ12:CR12, MATCH(N209, AZ11:CR11, 0)) * M209, 0)) + IFERROR(INDEX(AZ17:CR17, MATCH(N209, AZ16:CR16, 0)) * M209, 0))</f>
        <v>0</v>
      </c>
      <c r="AI209" s="603" t="str">
        <f t="shared" ref="AI209:AI272" si="86">A209</f>
        <v>►</v>
      </c>
      <c r="BA209" t="s">
        <v>5554</v>
      </c>
      <c r="CM209" s="658"/>
      <c r="CY209" s="216">
        <v>1</v>
      </c>
    </row>
    <row r="210" spans="1:103" s="641" customFormat="1" ht="24" customHeight="1">
      <c r="A210" s="603" t="str">
        <f t="shared" si="70"/>
        <v>►</v>
      </c>
      <c r="B210" s="604" t="str">
        <f t="shared" si="84"/>
        <v>►</v>
      </c>
      <c r="C210" s="604" t="str">
        <f t="shared" si="77"/>
        <v>►</v>
      </c>
      <c r="D210" s="604" t="str">
        <f t="shared" si="78"/>
        <v>►</v>
      </c>
      <c r="E210" s="604" t="str">
        <f t="shared" si="79"/>
        <v>►</v>
      </c>
      <c r="F210" s="604" t="str">
        <f t="shared" si="80"/>
        <v>►</v>
      </c>
      <c r="G210" s="604" t="str">
        <f t="shared" si="85"/>
        <v/>
      </c>
      <c r="H210" s="626" t="s">
        <v>28</v>
      </c>
      <c r="I210" s="627"/>
      <c r="J210" s="627"/>
      <c r="K210" s="627"/>
      <c r="L210" s="704"/>
      <c r="M210" s="704"/>
      <c r="N210" s="704"/>
      <c r="O210" s="704"/>
      <c r="P210" s="704"/>
      <c r="Q210" s="704"/>
      <c r="R210" s="704"/>
      <c r="S210" s="674" t="s">
        <v>28</v>
      </c>
      <c r="T210" s="638"/>
      <c r="U210" s="251"/>
      <c r="V210" s="614"/>
      <c r="W210" s="644">
        <f t="shared" si="81"/>
        <v>0</v>
      </c>
      <c r="X210" s="643" t="str">
        <f t="shared" si="82"/>
        <v/>
      </c>
      <c r="Y210" s="615">
        <f t="shared" si="74"/>
        <v>0</v>
      </c>
      <c r="Z210" s="615">
        <f t="shared" si="75"/>
        <v>0</v>
      </c>
      <c r="AA210" s="190" t="str">
        <f t="shared" si="72"/>
        <v/>
      </c>
      <c r="AB210" s="684">
        <f t="shared" si="71"/>
        <v>0</v>
      </c>
      <c r="AC210" s="684">
        <f t="shared" si="76"/>
        <v>0</v>
      </c>
      <c r="AD210" s="616"/>
      <c r="AE210" s="617">
        <f t="shared" si="73"/>
        <v>0</v>
      </c>
      <c r="AF210" s="612">
        <f t="shared" si="83"/>
        <v>0</v>
      </c>
      <c r="AG210" s="613">
        <f>IF(ISBLANK(N210), 0, (IF(AND(V210&lt;&gt;"", ISNUMBER(T210)), INDEX(AZ12:CR12, MATCH(N210, AZ11:CR11, 0)) * M210, 0)) + IFERROR(INDEX(AZ17:CR17, MATCH(N210, AZ16:CR16, 0)) * M210, 0))</f>
        <v>0</v>
      </c>
      <c r="AI210" s="603" t="str">
        <f t="shared" si="86"/>
        <v>►</v>
      </c>
      <c r="BA210" s="258"/>
      <c r="CM210" s="658"/>
      <c r="CY210" s="216">
        <v>1</v>
      </c>
    </row>
    <row r="211" spans="1:103" s="641" customFormat="1" ht="24" customHeight="1">
      <c r="A211" s="603" t="str">
        <f t="shared" si="70"/>
        <v>►</v>
      </c>
      <c r="B211" s="604" t="str">
        <f t="shared" si="84"/>
        <v>►</v>
      </c>
      <c r="C211" s="604" t="str">
        <f t="shared" si="77"/>
        <v>►</v>
      </c>
      <c r="D211" s="604" t="str">
        <f t="shared" si="78"/>
        <v>►</v>
      </c>
      <c r="E211" s="604" t="str">
        <f t="shared" si="79"/>
        <v>►</v>
      </c>
      <c r="F211" s="604" t="str">
        <f t="shared" si="80"/>
        <v>►</v>
      </c>
      <c r="G211" s="604" t="str">
        <f t="shared" si="85"/>
        <v/>
      </c>
      <c r="H211" s="626" t="s">
        <v>28</v>
      </c>
      <c r="I211" s="627"/>
      <c r="J211" s="627"/>
      <c r="K211" s="627"/>
      <c r="L211" s="704"/>
      <c r="M211" s="704"/>
      <c r="N211" s="704"/>
      <c r="O211" s="704"/>
      <c r="P211" s="704"/>
      <c r="Q211" s="704"/>
      <c r="R211" s="704"/>
      <c r="S211" s="674" t="s">
        <v>28</v>
      </c>
      <c r="T211" s="638"/>
      <c r="U211" s="251"/>
      <c r="V211" s="614"/>
      <c r="W211" s="645">
        <f t="shared" si="81"/>
        <v>0</v>
      </c>
      <c r="X211" s="618" t="str">
        <f t="shared" si="82"/>
        <v/>
      </c>
      <c r="Y211" s="619">
        <f t="shared" si="74"/>
        <v>0</v>
      </c>
      <c r="Z211" s="619">
        <f t="shared" si="75"/>
        <v>0</v>
      </c>
      <c r="AA211" s="189" t="str">
        <f t="shared" si="72"/>
        <v/>
      </c>
      <c r="AB211" s="189">
        <f t="shared" si="71"/>
        <v>0</v>
      </c>
      <c r="AC211" s="189">
        <f t="shared" si="76"/>
        <v>0</v>
      </c>
      <c r="AD211" s="616"/>
      <c r="AE211" s="620">
        <f t="shared" si="73"/>
        <v>0</v>
      </c>
      <c r="AF211" s="612">
        <f t="shared" si="83"/>
        <v>0</v>
      </c>
      <c r="AG211" s="613">
        <f>IF(ISBLANK(N211), 0, (IF(AND(V211&lt;&gt;"", ISNUMBER(T211)), INDEX(AZ12:CR12, MATCH(N211, AZ11:CR11, 0)) * M211, 0)) + IFERROR(INDEX(AZ17:CR17, MATCH(N211, AZ16:CR16, 0)) * M211, 0))</f>
        <v>0</v>
      </c>
      <c r="AI211" s="603" t="str">
        <f t="shared" si="86"/>
        <v>►</v>
      </c>
      <c r="BA211" s="259" t="s">
        <v>5555</v>
      </c>
      <c r="CM211" s="658"/>
      <c r="CY211" s="216">
        <v>1</v>
      </c>
    </row>
    <row r="212" spans="1:103" s="641" customFormat="1" ht="24" customHeight="1">
      <c r="A212" s="603" t="str">
        <f t="shared" si="70"/>
        <v>►</v>
      </c>
      <c r="B212" s="604" t="str">
        <f t="shared" si="84"/>
        <v>►</v>
      </c>
      <c r="C212" s="604" t="str">
        <f t="shared" si="77"/>
        <v>►</v>
      </c>
      <c r="D212" s="604" t="str">
        <f t="shared" si="78"/>
        <v>►</v>
      </c>
      <c r="E212" s="604" t="str">
        <f t="shared" si="79"/>
        <v>►</v>
      </c>
      <c r="F212" s="604" t="str">
        <f t="shared" si="80"/>
        <v>►</v>
      </c>
      <c r="G212" s="604" t="str">
        <f t="shared" si="85"/>
        <v/>
      </c>
      <c r="H212" s="626" t="s">
        <v>28</v>
      </c>
      <c r="I212" s="627"/>
      <c r="J212" s="627"/>
      <c r="K212" s="627"/>
      <c r="L212" s="704"/>
      <c r="M212" s="704"/>
      <c r="N212" s="704"/>
      <c r="O212" s="704"/>
      <c r="P212" s="704"/>
      <c r="Q212" s="704"/>
      <c r="R212" s="704"/>
      <c r="S212" s="674" t="s">
        <v>28</v>
      </c>
      <c r="T212" s="638"/>
      <c r="U212" s="251"/>
      <c r="V212" s="614"/>
      <c r="W212" s="644">
        <f t="shared" si="81"/>
        <v>0</v>
      </c>
      <c r="X212" s="643" t="str">
        <f t="shared" si="82"/>
        <v/>
      </c>
      <c r="Y212" s="615">
        <f t="shared" si="74"/>
        <v>0</v>
      </c>
      <c r="Z212" s="615">
        <f t="shared" si="75"/>
        <v>0</v>
      </c>
      <c r="AA212" s="190" t="str">
        <f t="shared" si="72"/>
        <v/>
      </c>
      <c r="AB212" s="684">
        <f t="shared" si="71"/>
        <v>0</v>
      </c>
      <c r="AC212" s="684">
        <f t="shared" si="76"/>
        <v>0</v>
      </c>
      <c r="AD212" s="616"/>
      <c r="AE212" s="617">
        <f t="shared" si="73"/>
        <v>0</v>
      </c>
      <c r="AF212" s="612">
        <f t="shared" si="83"/>
        <v>0</v>
      </c>
      <c r="AG212" s="613">
        <f>IF(ISBLANK(N212), 0, (IF(AND(V212&lt;&gt;"", ISNUMBER(T212)), INDEX(AZ12:CR12, MATCH(N212, AZ11:CR11, 0)) * M212, 0)) + IFERROR(INDEX(AZ17:CR17, MATCH(N212, AZ16:CR16, 0)) * M212, 0))</f>
        <v>0</v>
      </c>
      <c r="AI212" s="603" t="str">
        <f t="shared" si="86"/>
        <v>►</v>
      </c>
      <c r="BA212" s="259" t="s">
        <v>5556</v>
      </c>
      <c r="CM212" s="658"/>
      <c r="CY212" s="216">
        <v>1</v>
      </c>
    </row>
    <row r="213" spans="1:103" s="641" customFormat="1" ht="24" customHeight="1">
      <c r="A213" s="603" t="str">
        <f t="shared" si="70"/>
        <v>►</v>
      </c>
      <c r="B213" s="604" t="str">
        <f t="shared" si="84"/>
        <v>►</v>
      </c>
      <c r="C213" s="604" t="str">
        <f t="shared" si="77"/>
        <v>►</v>
      </c>
      <c r="D213" s="604" t="str">
        <f t="shared" si="78"/>
        <v>►</v>
      </c>
      <c r="E213" s="604" t="str">
        <f t="shared" si="79"/>
        <v>►</v>
      </c>
      <c r="F213" s="604" t="str">
        <f t="shared" si="80"/>
        <v>►</v>
      </c>
      <c r="G213" s="604" t="str">
        <f t="shared" si="85"/>
        <v/>
      </c>
      <c r="H213" s="626" t="s">
        <v>28</v>
      </c>
      <c r="I213" s="627"/>
      <c r="J213" s="627"/>
      <c r="K213" s="627"/>
      <c r="L213" s="704"/>
      <c r="M213" s="704"/>
      <c r="N213" s="704"/>
      <c r="O213" s="704"/>
      <c r="P213" s="704"/>
      <c r="Q213" s="704"/>
      <c r="R213" s="704"/>
      <c r="S213" s="674" t="s">
        <v>28</v>
      </c>
      <c r="T213" s="638"/>
      <c r="U213" s="251"/>
      <c r="V213" s="614"/>
      <c r="W213" s="645">
        <f t="shared" si="81"/>
        <v>0</v>
      </c>
      <c r="X213" s="618" t="str">
        <f t="shared" si="82"/>
        <v/>
      </c>
      <c r="Y213" s="619">
        <f t="shared" si="74"/>
        <v>0</v>
      </c>
      <c r="Z213" s="619">
        <f t="shared" si="75"/>
        <v>0</v>
      </c>
      <c r="AA213" s="189" t="str">
        <f t="shared" si="72"/>
        <v/>
      </c>
      <c r="AB213" s="189">
        <f t="shared" si="71"/>
        <v>0</v>
      </c>
      <c r="AC213" s="189">
        <f t="shared" si="76"/>
        <v>0</v>
      </c>
      <c r="AD213" s="616"/>
      <c r="AE213" s="620">
        <f t="shared" si="73"/>
        <v>0</v>
      </c>
      <c r="AF213" s="612">
        <f t="shared" si="83"/>
        <v>0</v>
      </c>
      <c r="AG213" s="613">
        <f>IF(ISBLANK(N213), 0, (IF(AND(V213&lt;&gt;"", ISNUMBER(T213)), INDEX(AZ12:CR12, MATCH(N213, AZ11:CR11, 0)) * M213, 0)) + IFERROR(INDEX(AZ17:CR17, MATCH(N213, AZ16:CR16, 0)) * M213, 0))</f>
        <v>0</v>
      </c>
      <c r="AI213" s="603" t="str">
        <f t="shared" si="86"/>
        <v>►</v>
      </c>
      <c r="BA213"/>
      <c r="CM213" s="658"/>
      <c r="CY213" s="216">
        <v>1</v>
      </c>
    </row>
    <row r="214" spans="1:103" s="641" customFormat="1" ht="24" customHeight="1">
      <c r="A214" s="603" t="str">
        <f t="shared" si="70"/>
        <v>►</v>
      </c>
      <c r="B214" s="604" t="str">
        <f t="shared" si="84"/>
        <v>►</v>
      </c>
      <c r="C214" s="604" t="str">
        <f t="shared" si="77"/>
        <v>►</v>
      </c>
      <c r="D214" s="604" t="str">
        <f t="shared" si="78"/>
        <v>►</v>
      </c>
      <c r="E214" s="604" t="str">
        <f t="shared" si="79"/>
        <v>►</v>
      </c>
      <c r="F214" s="604" t="str">
        <f t="shared" si="80"/>
        <v>►</v>
      </c>
      <c r="G214" s="604" t="str">
        <f t="shared" si="85"/>
        <v/>
      </c>
      <c r="H214" s="626" t="s">
        <v>28</v>
      </c>
      <c r="I214" s="627"/>
      <c r="J214" s="627"/>
      <c r="K214" s="627"/>
      <c r="L214" s="704"/>
      <c r="M214" s="704"/>
      <c r="N214" s="704"/>
      <c r="O214" s="704"/>
      <c r="P214" s="704"/>
      <c r="Q214" s="704"/>
      <c r="R214" s="704"/>
      <c r="S214" s="674" t="s">
        <v>28</v>
      </c>
      <c r="T214" s="638"/>
      <c r="U214" s="251"/>
      <c r="V214" s="614"/>
      <c r="W214" s="644">
        <f t="shared" si="81"/>
        <v>0</v>
      </c>
      <c r="X214" s="643" t="str">
        <f t="shared" si="82"/>
        <v/>
      </c>
      <c r="Y214" s="615">
        <f t="shared" si="74"/>
        <v>0</v>
      </c>
      <c r="Z214" s="615">
        <f t="shared" si="75"/>
        <v>0</v>
      </c>
      <c r="AA214" s="190" t="str">
        <f t="shared" si="72"/>
        <v/>
      </c>
      <c r="AB214" s="684">
        <f t="shared" si="71"/>
        <v>0</v>
      </c>
      <c r="AC214" s="684">
        <f t="shared" si="76"/>
        <v>0</v>
      </c>
      <c r="AD214" s="616"/>
      <c r="AE214" s="617">
        <f t="shared" si="73"/>
        <v>0</v>
      </c>
      <c r="AF214" s="612">
        <f t="shared" si="83"/>
        <v>0</v>
      </c>
      <c r="AG214" s="613">
        <f>IF(ISBLANK(N214), 0, (IF(AND(V214&lt;&gt;"", ISNUMBER(T214)), INDEX(AZ12:CR12, MATCH(N214, AZ11:CR11, 0)) * M214, 0)) + IFERROR(INDEX(AZ17:CR17, MATCH(N214, AZ16:CR16, 0)) * M214, 0))</f>
        <v>0</v>
      </c>
      <c r="AI214" s="603" t="str">
        <f t="shared" si="86"/>
        <v>►</v>
      </c>
      <c r="BA214"/>
      <c r="CM214" s="658"/>
      <c r="CY214" s="216">
        <v>1</v>
      </c>
    </row>
    <row r="215" spans="1:103" s="641" customFormat="1" ht="24" customHeight="1">
      <c r="A215" s="603" t="str">
        <f t="shared" si="70"/>
        <v>►</v>
      </c>
      <c r="B215" s="604" t="str">
        <f t="shared" si="84"/>
        <v>►</v>
      </c>
      <c r="C215" s="604" t="str">
        <f t="shared" si="77"/>
        <v>►</v>
      </c>
      <c r="D215" s="604" t="str">
        <f t="shared" si="78"/>
        <v>►</v>
      </c>
      <c r="E215" s="604" t="str">
        <f t="shared" si="79"/>
        <v>►</v>
      </c>
      <c r="F215" s="604" t="str">
        <f t="shared" si="80"/>
        <v>►</v>
      </c>
      <c r="G215" s="604" t="str">
        <f t="shared" si="85"/>
        <v/>
      </c>
      <c r="H215" s="626" t="s">
        <v>28</v>
      </c>
      <c r="I215" s="627"/>
      <c r="J215" s="627"/>
      <c r="K215" s="627"/>
      <c r="L215" s="704"/>
      <c r="M215" s="704"/>
      <c r="N215" s="704"/>
      <c r="O215" s="704"/>
      <c r="P215" s="704"/>
      <c r="Q215" s="704"/>
      <c r="R215" s="704"/>
      <c r="S215" s="674" t="s">
        <v>28</v>
      </c>
      <c r="T215" s="638"/>
      <c r="U215" s="251"/>
      <c r="V215" s="614"/>
      <c r="W215" s="645">
        <f t="shared" si="81"/>
        <v>0</v>
      </c>
      <c r="X215" s="618" t="str">
        <f t="shared" si="82"/>
        <v/>
      </c>
      <c r="Y215" s="619">
        <f t="shared" si="74"/>
        <v>0</v>
      </c>
      <c r="Z215" s="619">
        <f t="shared" si="75"/>
        <v>0</v>
      </c>
      <c r="AA215" s="189" t="str">
        <f t="shared" si="72"/>
        <v/>
      </c>
      <c r="AB215" s="189">
        <f t="shared" si="71"/>
        <v>0</v>
      </c>
      <c r="AC215" s="189">
        <f t="shared" si="76"/>
        <v>0</v>
      </c>
      <c r="AD215" s="616"/>
      <c r="AE215" s="620">
        <f t="shared" si="73"/>
        <v>0</v>
      </c>
      <c r="AF215" s="612">
        <f t="shared" si="83"/>
        <v>0</v>
      </c>
      <c r="AG215" s="613">
        <f>IF(ISBLANK(N215), 0, (IF(AND(V215&lt;&gt;"", ISNUMBER(T215)), INDEX(AZ12:CR12, MATCH(N215, AZ11:CR11, 0)) * M215, 0)) + IFERROR(INDEX(AZ17:CR17, MATCH(N215, AZ16:CR16, 0)) * M215, 0))</f>
        <v>0</v>
      </c>
      <c r="AI215" s="603" t="str">
        <f t="shared" si="86"/>
        <v>►</v>
      </c>
      <c r="BA215"/>
      <c r="CM215" s="658"/>
      <c r="CY215" s="216">
        <v>1</v>
      </c>
    </row>
    <row r="216" spans="1:103" s="641" customFormat="1" ht="24" customHeight="1">
      <c r="A216" s="603" t="str">
        <f t="shared" ref="A216:A279" si="87">IF(OR(H216="A",T216="A"),"A",IF(AND(H216="►",T216="►"),"►",IF(AND(ISBLANK(H216),ISBLANK(T216)),"►","►")))</f>
        <v>►</v>
      </c>
      <c r="B216" s="604" t="str">
        <f t="shared" si="84"/>
        <v>►</v>
      </c>
      <c r="C216" s="604" t="str">
        <f t="shared" si="77"/>
        <v>►</v>
      </c>
      <c r="D216" s="604" t="str">
        <f t="shared" si="78"/>
        <v>►</v>
      </c>
      <c r="E216" s="604" t="str">
        <f t="shared" si="79"/>
        <v>►</v>
      </c>
      <c r="F216" s="604" t="str">
        <f t="shared" si="80"/>
        <v>►</v>
      </c>
      <c r="G216" s="604" t="str">
        <f t="shared" si="85"/>
        <v/>
      </c>
      <c r="H216" s="626" t="s">
        <v>28</v>
      </c>
      <c r="I216" s="627"/>
      <c r="J216" s="627"/>
      <c r="K216" s="627"/>
      <c r="L216" s="704"/>
      <c r="M216" s="704"/>
      <c r="N216" s="704"/>
      <c r="O216" s="704"/>
      <c r="P216" s="704"/>
      <c r="Q216" s="704"/>
      <c r="R216" s="704"/>
      <c r="S216" s="674" t="s">
        <v>28</v>
      </c>
      <c r="T216" s="638"/>
      <c r="U216" s="251"/>
      <c r="V216" s="614"/>
      <c r="W216" s="644">
        <f t="shared" si="81"/>
        <v>0</v>
      </c>
      <c r="X216" s="643" t="str">
        <f t="shared" si="82"/>
        <v/>
      </c>
      <c r="Y216" s="615">
        <f t="shared" si="74"/>
        <v>0</v>
      </c>
      <c r="Z216" s="615">
        <f t="shared" si="75"/>
        <v>0</v>
      </c>
      <c r="AA216" s="190" t="str">
        <f t="shared" si="72"/>
        <v/>
      </c>
      <c r="AB216" s="684">
        <f t="shared" si="71"/>
        <v>0</v>
      </c>
      <c r="AC216" s="684">
        <f t="shared" si="76"/>
        <v>0</v>
      </c>
      <c r="AD216" s="616"/>
      <c r="AE216" s="617">
        <f t="shared" si="73"/>
        <v>0</v>
      </c>
      <c r="AF216" s="612">
        <f t="shared" si="83"/>
        <v>0</v>
      </c>
      <c r="AG216" s="613">
        <f>IF(ISBLANK(N216), 0, (IF(AND(V216&lt;&gt;"", ISNUMBER(T216)), INDEX(AZ12:CR12, MATCH(N216, AZ11:CR11, 0)) * M216, 0)) + IFERROR(INDEX(AZ17:CR17, MATCH(N216, AZ16:CR16, 0)) * M216, 0))</f>
        <v>0</v>
      </c>
      <c r="AI216" s="603" t="str">
        <f t="shared" si="86"/>
        <v>►</v>
      </c>
      <c r="BA216" s="257" t="s">
        <v>5557</v>
      </c>
      <c r="CM216" s="658"/>
      <c r="CY216" s="216">
        <v>1</v>
      </c>
    </row>
    <row r="217" spans="1:103" s="641" customFormat="1" ht="24" customHeight="1">
      <c r="A217" s="603" t="str">
        <f t="shared" si="87"/>
        <v>►</v>
      </c>
      <c r="B217" s="604" t="str">
        <f t="shared" si="84"/>
        <v>►</v>
      </c>
      <c r="C217" s="604" t="str">
        <f t="shared" si="77"/>
        <v>►</v>
      </c>
      <c r="D217" s="604" t="str">
        <f t="shared" si="78"/>
        <v>►</v>
      </c>
      <c r="E217" s="604" t="str">
        <f t="shared" si="79"/>
        <v>►</v>
      </c>
      <c r="F217" s="604" t="str">
        <f t="shared" si="80"/>
        <v>►</v>
      </c>
      <c r="G217" s="604" t="str">
        <f t="shared" si="85"/>
        <v/>
      </c>
      <c r="H217" s="626" t="s">
        <v>28</v>
      </c>
      <c r="I217" s="627"/>
      <c r="J217" s="627"/>
      <c r="K217" s="627"/>
      <c r="L217" s="704"/>
      <c r="M217" s="704"/>
      <c r="N217" s="704"/>
      <c r="O217" s="704"/>
      <c r="P217" s="704"/>
      <c r="Q217" s="704"/>
      <c r="R217" s="704"/>
      <c r="S217" s="674" t="s">
        <v>28</v>
      </c>
      <c r="T217" s="638"/>
      <c r="U217" s="251"/>
      <c r="V217" s="614"/>
      <c r="W217" s="645">
        <f t="shared" si="81"/>
        <v>0</v>
      </c>
      <c r="X217" s="618" t="str">
        <f t="shared" si="82"/>
        <v/>
      </c>
      <c r="Y217" s="619">
        <f t="shared" si="74"/>
        <v>0</v>
      </c>
      <c r="Z217" s="619">
        <f t="shared" si="75"/>
        <v>0</v>
      </c>
      <c r="AA217" s="189" t="str">
        <f t="shared" si="72"/>
        <v/>
      </c>
      <c r="AB217" s="189">
        <f t="shared" si="71"/>
        <v>0</v>
      </c>
      <c r="AC217" s="189">
        <f t="shared" si="76"/>
        <v>0</v>
      </c>
      <c r="AD217" s="616"/>
      <c r="AE217" s="620">
        <f t="shared" si="73"/>
        <v>0</v>
      </c>
      <c r="AF217" s="612">
        <f t="shared" si="83"/>
        <v>0</v>
      </c>
      <c r="AG217" s="613">
        <f>IF(ISBLANK(N217), 0, (IF(AND(V217&lt;&gt;"", ISNUMBER(T217)), INDEX(AZ12:CR12, MATCH(N217, AZ11:CR11, 0)) * M217, 0)) + IFERROR(INDEX(AZ17:CR17, MATCH(N217, AZ16:CR16, 0)) * M217, 0))</f>
        <v>0</v>
      </c>
      <c r="AI217" s="603" t="str">
        <f t="shared" si="86"/>
        <v>►</v>
      </c>
      <c r="BA217"/>
      <c r="CM217" s="658"/>
      <c r="CY217" s="216">
        <v>1</v>
      </c>
    </row>
    <row r="218" spans="1:103" s="641" customFormat="1" ht="24" customHeight="1">
      <c r="A218" s="603" t="str">
        <f t="shared" si="87"/>
        <v>►</v>
      </c>
      <c r="B218" s="604" t="str">
        <f t="shared" si="84"/>
        <v>►</v>
      </c>
      <c r="C218" s="604" t="str">
        <f t="shared" si="77"/>
        <v>►</v>
      </c>
      <c r="D218" s="604" t="str">
        <f t="shared" si="78"/>
        <v>►</v>
      </c>
      <c r="E218" s="604" t="str">
        <f t="shared" si="79"/>
        <v>►</v>
      </c>
      <c r="F218" s="604" t="str">
        <f t="shared" si="80"/>
        <v>►</v>
      </c>
      <c r="G218" s="604" t="str">
        <f t="shared" si="85"/>
        <v/>
      </c>
      <c r="H218" s="626" t="s">
        <v>28</v>
      </c>
      <c r="I218" s="627"/>
      <c r="J218" s="627"/>
      <c r="K218" s="627"/>
      <c r="L218" s="704"/>
      <c r="M218" s="704"/>
      <c r="N218" s="704"/>
      <c r="O218" s="704"/>
      <c r="P218" s="704"/>
      <c r="Q218" s="704"/>
      <c r="R218" s="704"/>
      <c r="S218" s="674" t="s">
        <v>28</v>
      </c>
      <c r="T218" s="638"/>
      <c r="U218" s="251"/>
      <c r="V218" s="614"/>
      <c r="W218" s="644">
        <f t="shared" si="81"/>
        <v>0</v>
      </c>
      <c r="X218" s="643" t="str">
        <f t="shared" si="82"/>
        <v/>
      </c>
      <c r="Y218" s="615">
        <f t="shared" si="74"/>
        <v>0</v>
      </c>
      <c r="Z218" s="615">
        <f t="shared" si="75"/>
        <v>0</v>
      </c>
      <c r="AA218" s="190" t="str">
        <f t="shared" si="72"/>
        <v/>
      </c>
      <c r="AB218" s="684">
        <f t="shared" ref="AB218:AB281" si="88">IF(ISBLANK(V218), 0, IF(AND(W218=0, ISTEXT(N218)), M218*AF218 &amp; " " &amp; N218, 0))</f>
        <v>0</v>
      </c>
      <c r="AC218" s="684">
        <f t="shared" si="76"/>
        <v>0</v>
      </c>
      <c r="AD218" s="616"/>
      <c r="AE218" s="617">
        <f t="shared" si="73"/>
        <v>0</v>
      </c>
      <c r="AF218" s="612">
        <f t="shared" si="83"/>
        <v>0</v>
      </c>
      <c r="AG218" s="613">
        <f>IF(ISBLANK(N218), 0, (IF(AND(V218&lt;&gt;"", ISNUMBER(T218)), INDEX(AZ12:CR12, MATCH(N218, AZ11:CR11, 0)) * M218, 0)) + IFERROR(INDEX(AZ17:CR17, MATCH(N218, AZ16:CR16, 0)) * M218, 0))</f>
        <v>0</v>
      </c>
      <c r="AI218" s="603" t="str">
        <f t="shared" si="86"/>
        <v>►</v>
      </c>
      <c r="BA218" t="s">
        <v>5558</v>
      </c>
      <c r="CM218" s="658"/>
      <c r="CY218" s="216">
        <v>1</v>
      </c>
    </row>
    <row r="219" spans="1:103" s="641" customFormat="1" ht="24" customHeight="1">
      <c r="A219" s="603" t="str">
        <f t="shared" si="87"/>
        <v>►</v>
      </c>
      <c r="B219" s="604" t="str">
        <f t="shared" si="84"/>
        <v>►</v>
      </c>
      <c r="C219" s="604" t="str">
        <f t="shared" si="77"/>
        <v>►</v>
      </c>
      <c r="D219" s="604" t="str">
        <f t="shared" si="78"/>
        <v>►</v>
      </c>
      <c r="E219" s="604" t="str">
        <f t="shared" si="79"/>
        <v>►</v>
      </c>
      <c r="F219" s="604" t="str">
        <f t="shared" si="80"/>
        <v>►</v>
      </c>
      <c r="G219" s="604" t="str">
        <f t="shared" si="85"/>
        <v/>
      </c>
      <c r="H219" s="626" t="s">
        <v>28</v>
      </c>
      <c r="I219" s="627"/>
      <c r="J219" s="627"/>
      <c r="K219" s="627"/>
      <c r="L219" s="704"/>
      <c r="M219" s="704"/>
      <c r="N219" s="704"/>
      <c r="O219" s="704"/>
      <c r="P219" s="704"/>
      <c r="Q219" s="704"/>
      <c r="R219" s="704"/>
      <c r="S219" s="674" t="s">
        <v>28</v>
      </c>
      <c r="T219" s="638"/>
      <c r="U219" s="251"/>
      <c r="V219" s="614"/>
      <c r="W219" s="645">
        <f t="shared" si="81"/>
        <v>0</v>
      </c>
      <c r="X219" s="618" t="str">
        <f t="shared" si="82"/>
        <v/>
      </c>
      <c r="Y219" s="619">
        <f t="shared" si="74"/>
        <v>0</v>
      </c>
      <c r="Z219" s="619">
        <f t="shared" si="75"/>
        <v>0</v>
      </c>
      <c r="AA219" s="189" t="str">
        <f t="shared" ref="AA219:AA282" si="89">IF(V219&gt;0,R219,"")</f>
        <v/>
      </c>
      <c r="AB219" s="189">
        <f t="shared" si="88"/>
        <v>0</v>
      </c>
      <c r="AC219" s="189">
        <f t="shared" si="76"/>
        <v>0</v>
      </c>
      <c r="AD219" s="616"/>
      <c r="AE219" s="620">
        <f t="shared" ref="AE219:AE282" si="90">IF(W219=0, IF(M219&gt;0, AF219*AD219, IF(ISBLANK(AD219), 0, 0)), W219*AD219)</f>
        <v>0</v>
      </c>
      <c r="AF219" s="612">
        <f t="shared" si="83"/>
        <v>0</v>
      </c>
      <c r="AG219" s="613">
        <f>IF(ISBLANK(N219), 0, (IF(AND(V219&lt;&gt;"", ISNUMBER(T219)), INDEX(AZ12:CR12, MATCH(N219, AZ11:CR11, 0)) * M219, 0)) + IFERROR(INDEX(AZ17:CR17, MATCH(N219, AZ16:CR16, 0)) * M219, 0))</f>
        <v>0</v>
      </c>
      <c r="AI219" s="603" t="str">
        <f t="shared" si="86"/>
        <v>►</v>
      </c>
      <c r="BA219" s="258"/>
      <c r="CM219" s="658"/>
      <c r="CY219" s="216">
        <v>1</v>
      </c>
    </row>
    <row r="220" spans="1:103" s="641" customFormat="1" ht="24" customHeight="1">
      <c r="A220" s="603" t="str">
        <f t="shared" si="87"/>
        <v>►</v>
      </c>
      <c r="B220" s="604" t="str">
        <f t="shared" si="84"/>
        <v>►</v>
      </c>
      <c r="C220" s="604" t="str">
        <f t="shared" si="77"/>
        <v>►</v>
      </c>
      <c r="D220" s="604" t="str">
        <f t="shared" si="78"/>
        <v>►</v>
      </c>
      <c r="E220" s="604" t="str">
        <f t="shared" si="79"/>
        <v>►</v>
      </c>
      <c r="F220" s="604" t="str">
        <f t="shared" si="80"/>
        <v>►</v>
      </c>
      <c r="G220" s="604" t="str">
        <f t="shared" si="85"/>
        <v/>
      </c>
      <c r="H220" s="626" t="s">
        <v>28</v>
      </c>
      <c r="I220" s="627"/>
      <c r="J220" s="627"/>
      <c r="K220" s="627"/>
      <c r="L220" s="704"/>
      <c r="M220" s="704"/>
      <c r="N220" s="704"/>
      <c r="O220" s="704"/>
      <c r="P220" s="704"/>
      <c r="Q220" s="704"/>
      <c r="R220" s="704"/>
      <c r="S220" s="674" t="s">
        <v>28</v>
      </c>
      <c r="T220" s="638"/>
      <c r="U220" s="251"/>
      <c r="V220" s="614"/>
      <c r="W220" s="644">
        <f t="shared" si="81"/>
        <v>0</v>
      </c>
      <c r="X220" s="643" t="str">
        <f t="shared" si="82"/>
        <v/>
      </c>
      <c r="Y220" s="615">
        <f t="shared" ref="Y220:Y283" si="91">IF(W220=0,0,IF(OR(N220="Kg",N220="g",N220="demi(s)",N220="quart(s)"),IF(ROUND(W220,3)&gt;=1,ROUND(W220,3)&amp;" Kg",ROUND(W220*1000,0)&amp;" g"),IF(N220="demi(s)",ROUND(W220*0.5,1)&amp;" demi(s)",IF(N220="quart(s)",ROUND(W220*0.25,1)&amp;" quart(s)",IF(ROUND(W220*100,1)&gt;=1,ROUND(W220*100,1)&amp;" cl",ROUND(W220*100,1)&amp;" cl")))))</f>
        <v>0</v>
      </c>
      <c r="Z220" s="615">
        <f t="shared" ref="Z220:Z283" si="92">IF(W220=0,0,IF(OR(N220="Kg",N220="g",N220="demi(s)",N220="quart(s)"),IF(ROUND(W220,3)&gt;=1,ROUND(W220,3)&amp;" Kg",ROUND(W220*1000,0)&amp;" g"),IF(N220="demi(s)",ROUND(W220*0.5,1)&amp;" demi(s)",IF(N220="quart(s)",ROUND(W220*0.25,1)&amp;" quart(s)",IF(ROUND(W220*100,1)&gt;=1,ROUND(W220*1000,1)&amp;" ml",ROUND(W220*1000,1)&amp;" ml")))))</f>
        <v>0</v>
      </c>
      <c r="AA220" s="190" t="str">
        <f t="shared" si="89"/>
        <v/>
      </c>
      <c r="AB220" s="684">
        <f t="shared" si="88"/>
        <v>0</v>
      </c>
      <c r="AC220" s="684">
        <f t="shared" si="76"/>
        <v>0</v>
      </c>
      <c r="AD220" s="616"/>
      <c r="AE220" s="617">
        <f t="shared" si="90"/>
        <v>0</v>
      </c>
      <c r="AF220" s="612">
        <f t="shared" si="83"/>
        <v>0</v>
      </c>
      <c r="AG220" s="613">
        <f>IF(ISBLANK(N220), 0, (IF(AND(V220&lt;&gt;"", ISNUMBER(T220)), INDEX(AZ12:CR12, MATCH(N220, AZ11:CR11, 0)) * M220, 0)) + IFERROR(INDEX(AZ17:CR17, MATCH(N220, AZ16:CR16, 0)) * M220, 0))</f>
        <v>0</v>
      </c>
      <c r="AI220" s="603" t="str">
        <f t="shared" si="86"/>
        <v>►</v>
      </c>
      <c r="BA220" s="259" t="s">
        <v>5559</v>
      </c>
      <c r="CM220" s="658"/>
      <c r="CY220" s="216">
        <v>1</v>
      </c>
    </row>
    <row r="221" spans="1:103" s="641" customFormat="1" ht="24" customHeight="1">
      <c r="A221" s="603" t="str">
        <f t="shared" si="87"/>
        <v>►</v>
      </c>
      <c r="B221" s="604" t="str">
        <f t="shared" si="84"/>
        <v>►</v>
      </c>
      <c r="C221" s="604" t="str">
        <f t="shared" si="77"/>
        <v>►</v>
      </c>
      <c r="D221" s="604" t="str">
        <f t="shared" si="78"/>
        <v>►</v>
      </c>
      <c r="E221" s="604" t="str">
        <f t="shared" si="79"/>
        <v>►</v>
      </c>
      <c r="F221" s="604" t="str">
        <f t="shared" si="80"/>
        <v>►</v>
      </c>
      <c r="G221" s="604" t="str">
        <f t="shared" si="85"/>
        <v/>
      </c>
      <c r="H221" s="626" t="s">
        <v>28</v>
      </c>
      <c r="I221" s="627"/>
      <c r="J221" s="627"/>
      <c r="K221" s="627"/>
      <c r="L221" s="704"/>
      <c r="M221" s="704"/>
      <c r="N221" s="704"/>
      <c r="O221" s="704"/>
      <c r="P221" s="704"/>
      <c r="Q221" s="704"/>
      <c r="R221" s="704"/>
      <c r="S221" s="674" t="s">
        <v>28</v>
      </c>
      <c r="T221" s="638"/>
      <c r="U221" s="251"/>
      <c r="V221" s="614"/>
      <c r="W221" s="645">
        <f t="shared" si="81"/>
        <v>0</v>
      </c>
      <c r="X221" s="618" t="str">
        <f t="shared" si="82"/>
        <v/>
      </c>
      <c r="Y221" s="619">
        <f t="shared" si="91"/>
        <v>0</v>
      </c>
      <c r="Z221" s="619">
        <f t="shared" si="92"/>
        <v>0</v>
      </c>
      <c r="AA221" s="189" t="str">
        <f t="shared" si="89"/>
        <v/>
      </c>
      <c r="AB221" s="189">
        <f t="shared" si="88"/>
        <v>0</v>
      </c>
      <c r="AC221" s="189">
        <f t="shared" si="76"/>
        <v>0</v>
      </c>
      <c r="AD221" s="616"/>
      <c r="AE221" s="620">
        <f t="shared" si="90"/>
        <v>0</v>
      </c>
      <c r="AF221" s="612">
        <f t="shared" si="83"/>
        <v>0</v>
      </c>
      <c r="AG221" s="613">
        <f>IF(ISBLANK(N221), 0, (IF(AND(V221&lt;&gt;"", ISNUMBER(T221)), INDEX(AZ12:CR12, MATCH(N221, AZ11:CR11, 0)) * M221, 0)) + IFERROR(INDEX(AZ17:CR17, MATCH(N221, AZ16:CR16, 0)) * M221, 0))</f>
        <v>0</v>
      </c>
      <c r="AI221" s="603" t="str">
        <f t="shared" si="86"/>
        <v>►</v>
      </c>
      <c r="BA221" s="259" t="s">
        <v>5560</v>
      </c>
      <c r="CM221" s="658"/>
      <c r="CY221" s="216">
        <v>1</v>
      </c>
    </row>
    <row r="222" spans="1:103" s="641" customFormat="1" ht="24" customHeight="1">
      <c r="A222" s="603" t="str">
        <f t="shared" si="87"/>
        <v>►</v>
      </c>
      <c r="B222" s="604" t="str">
        <f t="shared" si="84"/>
        <v>►</v>
      </c>
      <c r="C222" s="604" t="str">
        <f t="shared" si="77"/>
        <v>►</v>
      </c>
      <c r="D222" s="604" t="str">
        <f t="shared" si="78"/>
        <v>►</v>
      </c>
      <c r="E222" s="604" t="str">
        <f t="shared" si="79"/>
        <v>►</v>
      </c>
      <c r="F222" s="604" t="str">
        <f t="shared" si="80"/>
        <v>►</v>
      </c>
      <c r="G222" s="604" t="str">
        <f t="shared" si="85"/>
        <v/>
      </c>
      <c r="H222" s="626" t="s">
        <v>28</v>
      </c>
      <c r="I222" s="627"/>
      <c r="J222" s="627"/>
      <c r="K222" s="627"/>
      <c r="L222" s="704"/>
      <c r="M222" s="704"/>
      <c r="N222" s="704"/>
      <c r="O222" s="704"/>
      <c r="P222" s="704"/>
      <c r="Q222" s="704"/>
      <c r="R222" s="704"/>
      <c r="S222" s="674" t="s">
        <v>28</v>
      </c>
      <c r="T222" s="638"/>
      <c r="U222" s="251"/>
      <c r="V222" s="614"/>
      <c r="W222" s="644">
        <f t="shared" si="81"/>
        <v>0</v>
      </c>
      <c r="X222" s="643" t="str">
        <f t="shared" si="82"/>
        <v/>
      </c>
      <c r="Y222" s="615">
        <f t="shared" si="91"/>
        <v>0</v>
      </c>
      <c r="Z222" s="615">
        <f t="shared" si="92"/>
        <v>0</v>
      </c>
      <c r="AA222" s="190" t="str">
        <f t="shared" si="89"/>
        <v/>
      </c>
      <c r="AB222" s="684">
        <f t="shared" si="88"/>
        <v>0</v>
      </c>
      <c r="AC222" s="684">
        <f t="shared" si="76"/>
        <v>0</v>
      </c>
      <c r="AD222" s="616"/>
      <c r="AE222" s="617">
        <f t="shared" si="90"/>
        <v>0</v>
      </c>
      <c r="AF222" s="612">
        <f t="shared" si="83"/>
        <v>0</v>
      </c>
      <c r="AG222" s="613">
        <f>IF(ISBLANK(N222), 0, (IF(AND(V222&lt;&gt;"", ISNUMBER(T222)), INDEX(AZ12:CR12, MATCH(N222, AZ11:CR11, 0)) * M222, 0)) + IFERROR(INDEX(AZ17:CR17, MATCH(N222, AZ16:CR16, 0)) * M222, 0))</f>
        <v>0</v>
      </c>
      <c r="AI222" s="603" t="str">
        <f t="shared" si="86"/>
        <v>►</v>
      </c>
      <c r="BA222"/>
      <c r="CM222" s="658"/>
      <c r="CY222" s="216">
        <v>1</v>
      </c>
    </row>
    <row r="223" spans="1:103" s="641" customFormat="1" ht="24" customHeight="1">
      <c r="A223" s="603" t="str">
        <f t="shared" si="87"/>
        <v>►</v>
      </c>
      <c r="B223" s="604" t="str">
        <f t="shared" si="84"/>
        <v>►</v>
      </c>
      <c r="C223" s="604" t="str">
        <f t="shared" si="77"/>
        <v>►</v>
      </c>
      <c r="D223" s="604" t="str">
        <f t="shared" si="78"/>
        <v>►</v>
      </c>
      <c r="E223" s="604" t="str">
        <f t="shared" si="79"/>
        <v>►</v>
      </c>
      <c r="F223" s="604" t="str">
        <f t="shared" si="80"/>
        <v>►</v>
      </c>
      <c r="G223" s="604" t="str">
        <f t="shared" si="85"/>
        <v/>
      </c>
      <c r="H223" s="626" t="s">
        <v>28</v>
      </c>
      <c r="I223" s="627"/>
      <c r="J223" s="627"/>
      <c r="K223" s="627"/>
      <c r="L223" s="704"/>
      <c r="M223" s="704"/>
      <c r="N223" s="704"/>
      <c r="O223" s="704"/>
      <c r="P223" s="704"/>
      <c r="Q223" s="704"/>
      <c r="R223" s="704"/>
      <c r="S223" s="674" t="s">
        <v>28</v>
      </c>
      <c r="T223" s="638"/>
      <c r="U223" s="251"/>
      <c r="V223" s="614"/>
      <c r="W223" s="645">
        <f t="shared" si="81"/>
        <v>0</v>
      </c>
      <c r="X223" s="618" t="str">
        <f t="shared" si="82"/>
        <v/>
      </c>
      <c r="Y223" s="619">
        <f t="shared" si="91"/>
        <v>0</v>
      </c>
      <c r="Z223" s="619">
        <f t="shared" si="92"/>
        <v>0</v>
      </c>
      <c r="AA223" s="189" t="str">
        <f t="shared" si="89"/>
        <v/>
      </c>
      <c r="AB223" s="189">
        <f t="shared" si="88"/>
        <v>0</v>
      </c>
      <c r="AC223" s="189">
        <f t="shared" si="76"/>
        <v>0</v>
      </c>
      <c r="AD223" s="616"/>
      <c r="AE223" s="620">
        <f t="shared" si="90"/>
        <v>0</v>
      </c>
      <c r="AF223" s="612">
        <f t="shared" si="83"/>
        <v>0</v>
      </c>
      <c r="AG223" s="613">
        <f>IF(ISBLANK(N223), 0, (IF(AND(V223&lt;&gt;"", ISNUMBER(T223)), INDEX(AZ12:CR12, MATCH(N223, AZ11:CR11, 0)) * M223, 0)) + IFERROR(INDEX(AZ17:CR17, MATCH(N223, AZ16:CR16, 0)) * M223, 0))</f>
        <v>0</v>
      </c>
      <c r="AI223" s="603" t="str">
        <f t="shared" si="86"/>
        <v>►</v>
      </c>
      <c r="BA223"/>
      <c r="CM223" s="658"/>
      <c r="CY223" s="216">
        <v>1</v>
      </c>
    </row>
    <row r="224" spans="1:103" s="641" customFormat="1" ht="24" customHeight="1">
      <c r="A224" s="603" t="str">
        <f t="shared" si="87"/>
        <v>►</v>
      </c>
      <c r="B224" s="604" t="str">
        <f t="shared" si="84"/>
        <v>►</v>
      </c>
      <c r="C224" s="604" t="str">
        <f t="shared" si="77"/>
        <v>►</v>
      </c>
      <c r="D224" s="604" t="str">
        <f t="shared" si="78"/>
        <v>►</v>
      </c>
      <c r="E224" s="604" t="str">
        <f t="shared" si="79"/>
        <v>►</v>
      </c>
      <c r="F224" s="604" t="str">
        <f t="shared" si="80"/>
        <v>►</v>
      </c>
      <c r="G224" s="604" t="str">
        <f t="shared" si="85"/>
        <v/>
      </c>
      <c r="H224" s="626" t="s">
        <v>28</v>
      </c>
      <c r="I224" s="627"/>
      <c r="J224" s="627"/>
      <c r="K224" s="627"/>
      <c r="L224" s="704"/>
      <c r="M224" s="704"/>
      <c r="N224" s="704"/>
      <c r="O224" s="704"/>
      <c r="P224" s="704"/>
      <c r="Q224" s="704"/>
      <c r="R224" s="704"/>
      <c r="S224" s="674" t="s">
        <v>28</v>
      </c>
      <c r="T224" s="638"/>
      <c r="U224" s="251"/>
      <c r="V224" s="614"/>
      <c r="W224" s="644">
        <f t="shared" si="81"/>
        <v>0</v>
      </c>
      <c r="X224" s="643" t="str">
        <f t="shared" si="82"/>
        <v/>
      </c>
      <c r="Y224" s="615">
        <f t="shared" si="91"/>
        <v>0</v>
      </c>
      <c r="Z224" s="615">
        <f t="shared" si="92"/>
        <v>0</v>
      </c>
      <c r="AA224" s="190" t="str">
        <f t="shared" si="89"/>
        <v/>
      </c>
      <c r="AB224" s="684">
        <f t="shared" si="88"/>
        <v>0</v>
      </c>
      <c r="AC224" s="684">
        <f t="shared" si="76"/>
        <v>0</v>
      </c>
      <c r="AD224" s="616"/>
      <c r="AE224" s="617">
        <f t="shared" si="90"/>
        <v>0</v>
      </c>
      <c r="AF224" s="612">
        <f t="shared" si="83"/>
        <v>0</v>
      </c>
      <c r="AG224" s="613">
        <f>IF(ISBLANK(N224), 0, (IF(AND(V224&lt;&gt;"", ISNUMBER(T224)), INDEX(AZ12:CR12, MATCH(N224, AZ11:CR11, 0)) * M224, 0)) + IFERROR(INDEX(AZ17:CR17, MATCH(N224, AZ16:CR16, 0)) * M224, 0))</f>
        <v>0</v>
      </c>
      <c r="AI224" s="603" t="str">
        <f t="shared" si="86"/>
        <v>►</v>
      </c>
      <c r="BA224"/>
      <c r="CM224" s="658"/>
      <c r="CY224" s="216">
        <v>1</v>
      </c>
    </row>
    <row r="225" spans="1:103" s="641" customFormat="1" ht="24" customHeight="1">
      <c r="A225" s="603" t="str">
        <f t="shared" si="87"/>
        <v>►</v>
      </c>
      <c r="B225" s="604" t="str">
        <f t="shared" si="84"/>
        <v>►</v>
      </c>
      <c r="C225" s="604" t="str">
        <f t="shared" si="77"/>
        <v>►</v>
      </c>
      <c r="D225" s="604" t="str">
        <f t="shared" si="78"/>
        <v>►</v>
      </c>
      <c r="E225" s="604" t="str">
        <f t="shared" si="79"/>
        <v>►</v>
      </c>
      <c r="F225" s="604" t="str">
        <f t="shared" si="80"/>
        <v>►</v>
      </c>
      <c r="G225" s="604" t="str">
        <f t="shared" si="85"/>
        <v/>
      </c>
      <c r="H225" s="626" t="s">
        <v>28</v>
      </c>
      <c r="I225" s="627"/>
      <c r="J225" s="627"/>
      <c r="K225" s="627"/>
      <c r="L225" s="704"/>
      <c r="M225" s="704"/>
      <c r="N225" s="704"/>
      <c r="O225" s="704"/>
      <c r="P225" s="704"/>
      <c r="Q225" s="704"/>
      <c r="R225" s="704"/>
      <c r="S225" s="674" t="s">
        <v>28</v>
      </c>
      <c r="T225" s="638"/>
      <c r="U225" s="251"/>
      <c r="V225" s="614"/>
      <c r="W225" s="645">
        <f t="shared" si="81"/>
        <v>0</v>
      </c>
      <c r="X225" s="618" t="str">
        <f t="shared" si="82"/>
        <v/>
      </c>
      <c r="Y225" s="619">
        <f t="shared" si="91"/>
        <v>0</v>
      </c>
      <c r="Z225" s="619">
        <f t="shared" si="92"/>
        <v>0</v>
      </c>
      <c r="AA225" s="189" t="str">
        <f t="shared" si="89"/>
        <v/>
      </c>
      <c r="AB225" s="189">
        <f t="shared" si="88"/>
        <v>0</v>
      </c>
      <c r="AC225" s="189">
        <f t="shared" si="76"/>
        <v>0</v>
      </c>
      <c r="AD225" s="616"/>
      <c r="AE225" s="620">
        <f t="shared" si="90"/>
        <v>0</v>
      </c>
      <c r="AF225" s="612">
        <f t="shared" si="83"/>
        <v>0</v>
      </c>
      <c r="AG225" s="613">
        <f>IF(ISBLANK(N225), 0, (IF(AND(V225&lt;&gt;"", ISNUMBER(T225)), INDEX(AZ12:CR12, MATCH(N225, AZ11:CR11, 0)) * M225, 0)) + IFERROR(INDEX(AZ17:CR17, MATCH(N225, AZ16:CR16, 0)) * M225, 0))</f>
        <v>0</v>
      </c>
      <c r="AI225" s="603" t="str">
        <f t="shared" si="86"/>
        <v>►</v>
      </c>
      <c r="BA225" s="257" t="s">
        <v>5561</v>
      </c>
      <c r="CM225" s="658"/>
      <c r="CY225" s="216">
        <v>1</v>
      </c>
    </row>
    <row r="226" spans="1:103" s="641" customFormat="1" ht="24" customHeight="1">
      <c r="A226" s="603" t="str">
        <f t="shared" si="87"/>
        <v>►</v>
      </c>
      <c r="B226" s="604" t="str">
        <f t="shared" si="84"/>
        <v>►</v>
      </c>
      <c r="C226" s="604" t="str">
        <f t="shared" si="77"/>
        <v>►</v>
      </c>
      <c r="D226" s="604" t="str">
        <f t="shared" si="78"/>
        <v>►</v>
      </c>
      <c r="E226" s="604" t="str">
        <f t="shared" si="79"/>
        <v>►</v>
      </c>
      <c r="F226" s="604" t="str">
        <f t="shared" si="80"/>
        <v>►</v>
      </c>
      <c r="G226" s="604" t="str">
        <f t="shared" si="85"/>
        <v/>
      </c>
      <c r="H226" s="626" t="s">
        <v>28</v>
      </c>
      <c r="I226" s="627"/>
      <c r="J226" s="627"/>
      <c r="K226" s="627"/>
      <c r="L226" s="704"/>
      <c r="M226" s="704"/>
      <c r="N226" s="704"/>
      <c r="O226" s="704"/>
      <c r="P226" s="704"/>
      <c r="Q226" s="704"/>
      <c r="R226" s="704"/>
      <c r="S226" s="674" t="s">
        <v>28</v>
      </c>
      <c r="T226" s="638"/>
      <c r="U226" s="251"/>
      <c r="V226" s="614"/>
      <c r="W226" s="644">
        <f t="shared" si="81"/>
        <v>0</v>
      </c>
      <c r="X226" s="643" t="str">
        <f t="shared" si="82"/>
        <v/>
      </c>
      <c r="Y226" s="615">
        <f t="shared" si="91"/>
        <v>0</v>
      </c>
      <c r="Z226" s="615">
        <f t="shared" si="92"/>
        <v>0</v>
      </c>
      <c r="AA226" s="190" t="str">
        <f t="shared" si="89"/>
        <v/>
      </c>
      <c r="AB226" s="684">
        <f t="shared" si="88"/>
        <v>0</v>
      </c>
      <c r="AC226" s="684">
        <f t="shared" si="76"/>
        <v>0</v>
      </c>
      <c r="AD226" s="616"/>
      <c r="AE226" s="617">
        <f t="shared" si="90"/>
        <v>0</v>
      </c>
      <c r="AF226" s="612">
        <f t="shared" si="83"/>
        <v>0</v>
      </c>
      <c r="AG226" s="613">
        <f>IF(ISBLANK(N226), 0, (IF(AND(V226&lt;&gt;"", ISNUMBER(T226)), INDEX(AZ12:CR12, MATCH(N226, AZ11:CR11, 0)) * M226, 0)) + IFERROR(INDEX(AZ17:CR17, MATCH(N226, AZ16:CR16, 0)) * M226, 0))</f>
        <v>0</v>
      </c>
      <c r="AI226" s="603" t="str">
        <f t="shared" si="86"/>
        <v>►</v>
      </c>
      <c r="BA226"/>
      <c r="CM226" s="658"/>
      <c r="CY226" s="216">
        <v>1</v>
      </c>
    </row>
    <row r="227" spans="1:103" s="641" customFormat="1" ht="24" customHeight="1">
      <c r="A227" s="603" t="str">
        <f t="shared" si="87"/>
        <v>►</v>
      </c>
      <c r="B227" s="604" t="str">
        <f t="shared" si="84"/>
        <v>►</v>
      </c>
      <c r="C227" s="604" t="str">
        <f t="shared" si="77"/>
        <v>►</v>
      </c>
      <c r="D227" s="604" t="str">
        <f t="shared" si="78"/>
        <v>►</v>
      </c>
      <c r="E227" s="604" t="str">
        <f t="shared" si="79"/>
        <v>►</v>
      </c>
      <c r="F227" s="604" t="str">
        <f t="shared" si="80"/>
        <v>►</v>
      </c>
      <c r="G227" s="604" t="str">
        <f t="shared" si="85"/>
        <v/>
      </c>
      <c r="H227" s="626" t="s">
        <v>28</v>
      </c>
      <c r="I227" s="627"/>
      <c r="J227" s="627"/>
      <c r="K227" s="627"/>
      <c r="L227" s="704"/>
      <c r="M227" s="704"/>
      <c r="N227" s="704"/>
      <c r="O227" s="704"/>
      <c r="P227" s="704"/>
      <c r="Q227" s="704"/>
      <c r="R227" s="704"/>
      <c r="S227" s="674" t="s">
        <v>28</v>
      </c>
      <c r="T227" s="638"/>
      <c r="U227" s="251"/>
      <c r="V227" s="614"/>
      <c r="W227" s="646">
        <f t="shared" si="81"/>
        <v>0</v>
      </c>
      <c r="X227" s="621" t="str">
        <f t="shared" si="82"/>
        <v/>
      </c>
      <c r="Y227" s="622">
        <f t="shared" si="91"/>
        <v>0</v>
      </c>
      <c r="Z227" s="622">
        <f t="shared" si="92"/>
        <v>0</v>
      </c>
      <c r="AA227" s="189" t="str">
        <f t="shared" si="89"/>
        <v/>
      </c>
      <c r="AB227" s="189">
        <f t="shared" si="88"/>
        <v>0</v>
      </c>
      <c r="AC227" s="189">
        <f t="shared" si="76"/>
        <v>0</v>
      </c>
      <c r="AD227" s="616"/>
      <c r="AE227" s="620">
        <f t="shared" si="90"/>
        <v>0</v>
      </c>
      <c r="AF227" s="612">
        <f t="shared" si="83"/>
        <v>0</v>
      </c>
      <c r="AG227" s="613">
        <f>IF(ISBLANK(N227), 0, (IF(AND(V227&lt;&gt;"", ISNUMBER(T227)), INDEX(AZ12:CR12, MATCH(N227, AZ11:CR11, 0)) * M227, 0)) + IFERROR(INDEX(AZ17:CR17, MATCH(N227, AZ16:CR16, 0)) * M227, 0))</f>
        <v>0</v>
      </c>
      <c r="AI227" s="603" t="str">
        <f t="shared" si="86"/>
        <v>►</v>
      </c>
      <c r="BA227" t="s">
        <v>5562</v>
      </c>
      <c r="CM227" s="658"/>
      <c r="CY227" s="216">
        <v>1</v>
      </c>
    </row>
    <row r="228" spans="1:103" s="641" customFormat="1" ht="24" customHeight="1">
      <c r="A228" s="603" t="str">
        <f t="shared" si="87"/>
        <v>►</v>
      </c>
      <c r="B228" s="604" t="str">
        <f t="shared" si="84"/>
        <v>►</v>
      </c>
      <c r="C228" s="604" t="str">
        <f t="shared" si="77"/>
        <v>►</v>
      </c>
      <c r="D228" s="604" t="str">
        <f t="shared" si="78"/>
        <v>►</v>
      </c>
      <c r="E228" s="604" t="str">
        <f t="shared" si="79"/>
        <v>►</v>
      </c>
      <c r="F228" s="604" t="str">
        <f t="shared" si="80"/>
        <v>►</v>
      </c>
      <c r="G228" s="604" t="str">
        <f t="shared" si="85"/>
        <v/>
      </c>
      <c r="H228" s="626" t="s">
        <v>28</v>
      </c>
      <c r="I228" s="627"/>
      <c r="J228" s="627"/>
      <c r="K228" s="627"/>
      <c r="L228" s="704"/>
      <c r="M228" s="704"/>
      <c r="N228" s="704"/>
      <c r="O228" s="704"/>
      <c r="P228" s="704"/>
      <c r="Q228" s="704"/>
      <c r="R228" s="704"/>
      <c r="S228" s="674" t="s">
        <v>28</v>
      </c>
      <c r="T228" s="638"/>
      <c r="U228" s="251"/>
      <c r="V228" s="614"/>
      <c r="W228" s="644">
        <f t="shared" si="81"/>
        <v>0</v>
      </c>
      <c r="X228" s="643" t="str">
        <f t="shared" si="82"/>
        <v/>
      </c>
      <c r="Y228" s="615">
        <f t="shared" si="91"/>
        <v>0</v>
      </c>
      <c r="Z228" s="615">
        <f t="shared" si="92"/>
        <v>0</v>
      </c>
      <c r="AA228" s="190" t="str">
        <f t="shared" si="89"/>
        <v/>
      </c>
      <c r="AB228" s="684">
        <f t="shared" si="88"/>
        <v>0</v>
      </c>
      <c r="AC228" s="684">
        <f t="shared" si="76"/>
        <v>0</v>
      </c>
      <c r="AD228" s="616"/>
      <c r="AE228" s="617">
        <f t="shared" si="90"/>
        <v>0</v>
      </c>
      <c r="AF228" s="612">
        <f t="shared" si="83"/>
        <v>0</v>
      </c>
      <c r="AG228" s="613">
        <f>IF(ISBLANK(N228), 0, (IF(AND(V228&lt;&gt;"", ISNUMBER(T228)), INDEX(AZ12:CR12, MATCH(N228, AZ11:CR11, 0)) * M228, 0)) + IFERROR(INDEX(AZ17:CR17, MATCH(N228, AZ16:CR16, 0)) * M228, 0))</f>
        <v>0</v>
      </c>
      <c r="AI228" s="603" t="str">
        <f t="shared" si="86"/>
        <v>►</v>
      </c>
      <c r="BA228" s="258"/>
      <c r="CM228" s="658"/>
      <c r="CY228" s="216">
        <v>1</v>
      </c>
    </row>
    <row r="229" spans="1:103" s="641" customFormat="1" ht="24" customHeight="1">
      <c r="A229" s="603" t="str">
        <f t="shared" si="87"/>
        <v>►</v>
      </c>
      <c r="B229" s="604" t="str">
        <f t="shared" si="84"/>
        <v>►</v>
      </c>
      <c r="C229" s="604" t="str">
        <f t="shared" si="77"/>
        <v>►</v>
      </c>
      <c r="D229" s="604" t="str">
        <f t="shared" si="78"/>
        <v>►</v>
      </c>
      <c r="E229" s="604" t="str">
        <f t="shared" si="79"/>
        <v>►</v>
      </c>
      <c r="F229" s="604" t="str">
        <f t="shared" si="80"/>
        <v>►</v>
      </c>
      <c r="G229" s="604" t="str">
        <f t="shared" si="85"/>
        <v/>
      </c>
      <c r="H229" s="626" t="s">
        <v>28</v>
      </c>
      <c r="I229" s="627"/>
      <c r="J229" s="627"/>
      <c r="K229" s="627"/>
      <c r="L229" s="704"/>
      <c r="M229" s="704"/>
      <c r="N229" s="704"/>
      <c r="O229" s="704"/>
      <c r="P229" s="704"/>
      <c r="Q229" s="704"/>
      <c r="R229" s="704"/>
      <c r="S229" s="674" t="s">
        <v>28</v>
      </c>
      <c r="T229" s="638"/>
      <c r="U229" s="251"/>
      <c r="V229" s="614"/>
      <c r="W229" s="645">
        <f t="shared" si="81"/>
        <v>0</v>
      </c>
      <c r="X229" s="618" t="str">
        <f t="shared" si="82"/>
        <v/>
      </c>
      <c r="Y229" s="619">
        <f t="shared" si="91"/>
        <v>0</v>
      </c>
      <c r="Z229" s="619">
        <f t="shared" si="92"/>
        <v>0</v>
      </c>
      <c r="AA229" s="189" t="str">
        <f t="shared" si="89"/>
        <v/>
      </c>
      <c r="AB229" s="189">
        <f t="shared" si="88"/>
        <v>0</v>
      </c>
      <c r="AC229" s="189">
        <f t="shared" si="76"/>
        <v>0</v>
      </c>
      <c r="AD229" s="616"/>
      <c r="AE229" s="620">
        <f t="shared" si="90"/>
        <v>0</v>
      </c>
      <c r="AF229" s="612">
        <f t="shared" si="83"/>
        <v>0</v>
      </c>
      <c r="AG229" s="613">
        <f>IF(ISBLANK(N229), 0, (IF(AND(V229&lt;&gt;"", ISNUMBER(T229)), INDEX(AZ12:CR12, MATCH(N229, AZ11:CR11, 0)) * M229, 0)) + IFERROR(INDEX(AZ17:CR17, MATCH(N229, AZ16:CR16, 0)) * M229, 0))</f>
        <v>0</v>
      </c>
      <c r="AI229" s="603" t="str">
        <f t="shared" si="86"/>
        <v>►</v>
      </c>
      <c r="BA229" s="259" t="s">
        <v>5563</v>
      </c>
      <c r="CM229" s="658"/>
      <c r="CY229" s="216">
        <v>1</v>
      </c>
    </row>
    <row r="230" spans="1:103" s="641" customFormat="1" ht="24" customHeight="1">
      <c r="A230" s="603" t="str">
        <f t="shared" si="87"/>
        <v>►</v>
      </c>
      <c r="B230" s="604" t="str">
        <f t="shared" si="84"/>
        <v>►</v>
      </c>
      <c r="C230" s="604" t="str">
        <f t="shared" si="77"/>
        <v>►</v>
      </c>
      <c r="D230" s="604" t="str">
        <f t="shared" si="78"/>
        <v>►</v>
      </c>
      <c r="E230" s="604" t="str">
        <f t="shared" si="79"/>
        <v>►</v>
      </c>
      <c r="F230" s="604" t="str">
        <f t="shared" si="80"/>
        <v>►</v>
      </c>
      <c r="G230" s="604" t="str">
        <f t="shared" si="85"/>
        <v/>
      </c>
      <c r="H230" s="626" t="s">
        <v>28</v>
      </c>
      <c r="I230" s="627"/>
      <c r="J230" s="627"/>
      <c r="K230" s="627"/>
      <c r="L230" s="704"/>
      <c r="M230" s="704"/>
      <c r="N230" s="704"/>
      <c r="O230" s="704"/>
      <c r="P230" s="704"/>
      <c r="Q230" s="704"/>
      <c r="R230" s="704"/>
      <c r="S230" s="674" t="s">
        <v>28</v>
      </c>
      <c r="T230" s="638"/>
      <c r="U230" s="251"/>
      <c r="V230" s="614"/>
      <c r="W230" s="644">
        <f t="shared" si="81"/>
        <v>0</v>
      </c>
      <c r="X230" s="643" t="str">
        <f t="shared" si="82"/>
        <v/>
      </c>
      <c r="Y230" s="615">
        <f t="shared" si="91"/>
        <v>0</v>
      </c>
      <c r="Z230" s="615">
        <f t="shared" si="92"/>
        <v>0</v>
      </c>
      <c r="AA230" s="190" t="str">
        <f t="shared" si="89"/>
        <v/>
      </c>
      <c r="AB230" s="684">
        <f t="shared" si="88"/>
        <v>0</v>
      </c>
      <c r="AC230" s="684">
        <f t="shared" si="76"/>
        <v>0</v>
      </c>
      <c r="AD230" s="616"/>
      <c r="AE230" s="617">
        <f t="shared" si="90"/>
        <v>0</v>
      </c>
      <c r="AF230" s="612">
        <f t="shared" si="83"/>
        <v>0</v>
      </c>
      <c r="AG230" s="613">
        <f>IF(ISBLANK(N230), 0, (IF(AND(V230&lt;&gt;"", ISNUMBER(T230)), INDEX(AZ12:CR12, MATCH(N230, AZ11:CR11, 0)) * M230, 0)) + IFERROR(INDEX(AZ17:CR17, MATCH(N230, AZ16:CR16, 0)) * M230, 0))</f>
        <v>0</v>
      </c>
      <c r="AI230" s="603" t="str">
        <f t="shared" si="86"/>
        <v>►</v>
      </c>
      <c r="BA230" s="259" t="s">
        <v>5564</v>
      </c>
      <c r="CM230" s="658"/>
      <c r="CY230" s="216">
        <v>1</v>
      </c>
    </row>
    <row r="231" spans="1:103" s="641" customFormat="1" ht="24" customHeight="1">
      <c r="A231" s="603" t="str">
        <f t="shared" si="87"/>
        <v>►</v>
      </c>
      <c r="B231" s="604" t="str">
        <f t="shared" si="84"/>
        <v>►</v>
      </c>
      <c r="C231" s="604" t="str">
        <f t="shared" si="77"/>
        <v>►</v>
      </c>
      <c r="D231" s="604" t="str">
        <f t="shared" si="78"/>
        <v>►</v>
      </c>
      <c r="E231" s="604" t="str">
        <f t="shared" si="79"/>
        <v>►</v>
      </c>
      <c r="F231" s="604" t="str">
        <f t="shared" si="80"/>
        <v>►</v>
      </c>
      <c r="G231" s="604" t="str">
        <f t="shared" si="85"/>
        <v/>
      </c>
      <c r="H231" s="626" t="s">
        <v>28</v>
      </c>
      <c r="I231" s="627"/>
      <c r="J231" s="627"/>
      <c r="K231" s="627"/>
      <c r="L231" s="704"/>
      <c r="M231" s="704"/>
      <c r="N231" s="704"/>
      <c r="O231" s="704"/>
      <c r="P231" s="704"/>
      <c r="Q231" s="704"/>
      <c r="R231" s="704"/>
      <c r="S231" s="674" t="s">
        <v>28</v>
      </c>
      <c r="T231" s="638"/>
      <c r="U231" s="251"/>
      <c r="V231" s="614"/>
      <c r="W231" s="645">
        <f t="shared" si="81"/>
        <v>0</v>
      </c>
      <c r="X231" s="618" t="str">
        <f t="shared" si="82"/>
        <v/>
      </c>
      <c r="Y231" s="619">
        <f t="shared" si="91"/>
        <v>0</v>
      </c>
      <c r="Z231" s="619">
        <f t="shared" si="92"/>
        <v>0</v>
      </c>
      <c r="AA231" s="189" t="str">
        <f t="shared" si="89"/>
        <v/>
      </c>
      <c r="AB231" s="189">
        <f t="shared" si="88"/>
        <v>0</v>
      </c>
      <c r="AC231" s="189">
        <f t="shared" si="76"/>
        <v>0</v>
      </c>
      <c r="AD231" s="616"/>
      <c r="AE231" s="620">
        <f t="shared" si="90"/>
        <v>0</v>
      </c>
      <c r="AF231" s="612">
        <f t="shared" si="83"/>
        <v>0</v>
      </c>
      <c r="AG231" s="613">
        <f>IF(ISBLANK(N231), 0, (IF(AND(V231&lt;&gt;"", ISNUMBER(T231)), INDEX(AZ12:CR12, MATCH(N231, AZ11:CR11, 0)) * M231, 0)) + IFERROR(INDEX(AZ17:CR17, MATCH(N231, AZ16:CR16, 0)) * M231, 0))</f>
        <v>0</v>
      </c>
      <c r="AI231" s="603" t="str">
        <f t="shared" si="86"/>
        <v>►</v>
      </c>
      <c r="BA231"/>
      <c r="CM231" s="658"/>
      <c r="CY231" s="216">
        <v>1</v>
      </c>
    </row>
    <row r="232" spans="1:103" s="641" customFormat="1" ht="24" customHeight="1">
      <c r="A232" s="603" t="str">
        <f t="shared" si="87"/>
        <v>►</v>
      </c>
      <c r="B232" s="604" t="str">
        <f t="shared" si="84"/>
        <v>►</v>
      </c>
      <c r="C232" s="604" t="str">
        <f t="shared" si="77"/>
        <v>►</v>
      </c>
      <c r="D232" s="604" t="str">
        <f t="shared" si="78"/>
        <v>►</v>
      </c>
      <c r="E232" s="604" t="str">
        <f t="shared" si="79"/>
        <v>►</v>
      </c>
      <c r="F232" s="604" t="str">
        <f t="shared" si="80"/>
        <v>►</v>
      </c>
      <c r="G232" s="604" t="str">
        <f t="shared" si="85"/>
        <v/>
      </c>
      <c r="H232" s="626" t="s">
        <v>28</v>
      </c>
      <c r="I232" s="627"/>
      <c r="J232" s="627"/>
      <c r="K232" s="627"/>
      <c r="L232" s="704"/>
      <c r="M232" s="704"/>
      <c r="N232" s="704"/>
      <c r="O232" s="704"/>
      <c r="P232" s="704"/>
      <c r="Q232" s="704"/>
      <c r="R232" s="704"/>
      <c r="S232" s="674" t="s">
        <v>28</v>
      </c>
      <c r="T232" s="638"/>
      <c r="U232" s="251"/>
      <c r="V232" s="614"/>
      <c r="W232" s="644">
        <f t="shared" si="81"/>
        <v>0</v>
      </c>
      <c r="X232" s="643" t="str">
        <f t="shared" si="82"/>
        <v/>
      </c>
      <c r="Y232" s="615">
        <f t="shared" si="91"/>
        <v>0</v>
      </c>
      <c r="Z232" s="615">
        <f t="shared" si="92"/>
        <v>0</v>
      </c>
      <c r="AA232" s="190" t="str">
        <f t="shared" si="89"/>
        <v/>
      </c>
      <c r="AB232" s="684">
        <f t="shared" si="88"/>
        <v>0</v>
      </c>
      <c r="AC232" s="684">
        <f t="shared" si="76"/>
        <v>0</v>
      </c>
      <c r="AD232" s="616"/>
      <c r="AE232" s="617">
        <f t="shared" si="90"/>
        <v>0</v>
      </c>
      <c r="AF232" s="612">
        <f t="shared" si="83"/>
        <v>0</v>
      </c>
      <c r="AG232" s="613">
        <f>IF(ISBLANK(N232), 0, (IF(AND(V232&lt;&gt;"", ISNUMBER(T232)), INDEX(AZ12:CR12, MATCH(N232, AZ11:CR11, 0)) * M232, 0)) + IFERROR(INDEX(AZ17:CR17, MATCH(N232, AZ16:CR16, 0)) * M232, 0))</f>
        <v>0</v>
      </c>
      <c r="AI232" s="603" t="str">
        <f t="shared" si="86"/>
        <v>►</v>
      </c>
      <c r="BA232"/>
      <c r="CM232" s="658"/>
      <c r="CY232" s="216">
        <v>1</v>
      </c>
    </row>
    <row r="233" spans="1:103" s="641" customFormat="1" ht="24" customHeight="1">
      <c r="A233" s="603" t="str">
        <f t="shared" si="87"/>
        <v>►</v>
      </c>
      <c r="B233" s="604" t="str">
        <f t="shared" si="84"/>
        <v>►</v>
      </c>
      <c r="C233" s="604" t="str">
        <f t="shared" si="77"/>
        <v>►</v>
      </c>
      <c r="D233" s="604" t="str">
        <f t="shared" si="78"/>
        <v>►</v>
      </c>
      <c r="E233" s="604" t="str">
        <f t="shared" si="79"/>
        <v>►</v>
      </c>
      <c r="F233" s="604" t="str">
        <f t="shared" si="80"/>
        <v>►</v>
      </c>
      <c r="G233" s="604" t="str">
        <f t="shared" si="85"/>
        <v/>
      </c>
      <c r="H233" s="626" t="s">
        <v>28</v>
      </c>
      <c r="I233" s="627"/>
      <c r="J233" s="627"/>
      <c r="K233" s="627"/>
      <c r="L233" s="704"/>
      <c r="M233" s="704"/>
      <c r="N233" s="704"/>
      <c r="O233" s="704"/>
      <c r="P233" s="704"/>
      <c r="Q233" s="704"/>
      <c r="R233" s="704"/>
      <c r="S233" s="674" t="s">
        <v>28</v>
      </c>
      <c r="T233" s="638"/>
      <c r="U233" s="251"/>
      <c r="V233" s="614"/>
      <c r="W233" s="645">
        <f t="shared" si="81"/>
        <v>0</v>
      </c>
      <c r="X233" s="618" t="str">
        <f t="shared" si="82"/>
        <v/>
      </c>
      <c r="Y233" s="619">
        <f t="shared" si="91"/>
        <v>0</v>
      </c>
      <c r="Z233" s="619">
        <f t="shared" si="92"/>
        <v>0</v>
      </c>
      <c r="AA233" s="189" t="str">
        <f t="shared" si="89"/>
        <v/>
      </c>
      <c r="AB233" s="189">
        <f t="shared" si="88"/>
        <v>0</v>
      </c>
      <c r="AC233" s="189">
        <f t="shared" si="76"/>
        <v>0</v>
      </c>
      <c r="AD233" s="616"/>
      <c r="AE233" s="620">
        <f t="shared" si="90"/>
        <v>0</v>
      </c>
      <c r="AF233" s="612">
        <f t="shared" si="83"/>
        <v>0</v>
      </c>
      <c r="AG233" s="613">
        <f>IF(ISBLANK(N233), 0, (IF(AND(V233&lt;&gt;"", ISNUMBER(T233)), INDEX(AZ12:CR12, MATCH(N233, AZ11:CR11, 0)) * M233, 0)) + IFERROR(INDEX(AZ17:CR17, MATCH(N233, AZ16:CR16, 0)) * M233, 0))</f>
        <v>0</v>
      </c>
      <c r="AI233" s="603" t="str">
        <f t="shared" si="86"/>
        <v>►</v>
      </c>
      <c r="BA233"/>
      <c r="CM233" s="658"/>
      <c r="CY233" s="216">
        <v>1</v>
      </c>
    </row>
    <row r="234" spans="1:103" s="641" customFormat="1" ht="24" customHeight="1">
      <c r="A234" s="603" t="str">
        <f t="shared" si="87"/>
        <v>►</v>
      </c>
      <c r="B234" s="604" t="str">
        <f t="shared" si="84"/>
        <v>►</v>
      </c>
      <c r="C234" s="604" t="str">
        <f t="shared" si="77"/>
        <v>►</v>
      </c>
      <c r="D234" s="604" t="str">
        <f t="shared" si="78"/>
        <v>►</v>
      </c>
      <c r="E234" s="604" t="str">
        <f t="shared" si="79"/>
        <v>►</v>
      </c>
      <c r="F234" s="604" t="str">
        <f t="shared" si="80"/>
        <v>►</v>
      </c>
      <c r="G234" s="604" t="str">
        <f t="shared" si="85"/>
        <v/>
      </c>
      <c r="H234" s="626" t="s">
        <v>28</v>
      </c>
      <c r="I234" s="627"/>
      <c r="J234" s="627"/>
      <c r="K234" s="627"/>
      <c r="L234" s="704"/>
      <c r="M234" s="704"/>
      <c r="N234" s="704"/>
      <c r="O234" s="704"/>
      <c r="P234" s="704"/>
      <c r="Q234" s="704"/>
      <c r="R234" s="704"/>
      <c r="S234" s="674" t="s">
        <v>28</v>
      </c>
      <c r="T234" s="638"/>
      <c r="U234" s="251"/>
      <c r="V234" s="614"/>
      <c r="W234" s="644">
        <f t="shared" si="81"/>
        <v>0</v>
      </c>
      <c r="X234" s="643" t="str">
        <f t="shared" si="82"/>
        <v/>
      </c>
      <c r="Y234" s="615">
        <f t="shared" si="91"/>
        <v>0</v>
      </c>
      <c r="Z234" s="615">
        <f t="shared" si="92"/>
        <v>0</v>
      </c>
      <c r="AA234" s="190" t="str">
        <f t="shared" si="89"/>
        <v/>
      </c>
      <c r="AB234" s="684">
        <f t="shared" si="88"/>
        <v>0</v>
      </c>
      <c r="AC234" s="684">
        <f t="shared" si="76"/>
        <v>0</v>
      </c>
      <c r="AD234" s="616"/>
      <c r="AE234" s="617">
        <f t="shared" si="90"/>
        <v>0</v>
      </c>
      <c r="AF234" s="612">
        <f t="shared" si="83"/>
        <v>0</v>
      </c>
      <c r="AG234" s="613">
        <f>IF(ISBLANK(N234), 0, (IF(AND(V234&lt;&gt;"", ISNUMBER(T234)), INDEX(AZ12:CR12, MATCH(N234, AZ11:CR11, 0)) * M234, 0)) + IFERROR(INDEX(AZ17:CR17, MATCH(N234, AZ16:CR16, 0)) * M234, 0))</f>
        <v>0</v>
      </c>
      <c r="AI234" s="603" t="str">
        <f t="shared" si="86"/>
        <v>►</v>
      </c>
      <c r="BA234" s="257" t="s">
        <v>5565</v>
      </c>
      <c r="CM234" s="658"/>
      <c r="CY234" s="216">
        <v>1</v>
      </c>
    </row>
    <row r="235" spans="1:103" s="641" customFormat="1" ht="24" customHeight="1">
      <c r="A235" s="603" t="str">
        <f t="shared" si="87"/>
        <v>►</v>
      </c>
      <c r="B235" s="604" t="str">
        <f t="shared" si="84"/>
        <v>►</v>
      </c>
      <c r="C235" s="604" t="str">
        <f t="shared" si="77"/>
        <v>►</v>
      </c>
      <c r="D235" s="604" t="str">
        <f t="shared" si="78"/>
        <v>►</v>
      </c>
      <c r="E235" s="604" t="str">
        <f t="shared" si="79"/>
        <v>►</v>
      </c>
      <c r="F235" s="604" t="str">
        <f t="shared" si="80"/>
        <v>►</v>
      </c>
      <c r="G235" s="604" t="str">
        <f t="shared" si="85"/>
        <v/>
      </c>
      <c r="H235" s="626" t="s">
        <v>28</v>
      </c>
      <c r="I235" s="627"/>
      <c r="J235" s="627"/>
      <c r="K235" s="627"/>
      <c r="L235" s="704"/>
      <c r="M235" s="704"/>
      <c r="N235" s="704"/>
      <c r="O235" s="704"/>
      <c r="P235" s="704"/>
      <c r="Q235" s="704"/>
      <c r="R235" s="704"/>
      <c r="S235" s="674" t="s">
        <v>28</v>
      </c>
      <c r="T235" s="638"/>
      <c r="U235" s="251"/>
      <c r="V235" s="614"/>
      <c r="W235" s="645">
        <f t="shared" si="81"/>
        <v>0</v>
      </c>
      <c r="X235" s="618" t="str">
        <f t="shared" si="82"/>
        <v/>
      </c>
      <c r="Y235" s="619">
        <f t="shared" si="91"/>
        <v>0</v>
      </c>
      <c r="Z235" s="619">
        <f t="shared" si="92"/>
        <v>0</v>
      </c>
      <c r="AA235" s="189" t="str">
        <f t="shared" si="89"/>
        <v/>
      </c>
      <c r="AB235" s="189">
        <f t="shared" si="88"/>
        <v>0</v>
      </c>
      <c r="AC235" s="189">
        <f t="shared" si="76"/>
        <v>0</v>
      </c>
      <c r="AD235" s="616"/>
      <c r="AE235" s="620">
        <f t="shared" si="90"/>
        <v>0</v>
      </c>
      <c r="AF235" s="612">
        <f t="shared" si="83"/>
        <v>0</v>
      </c>
      <c r="AG235" s="613">
        <f>IF(ISBLANK(N235), 0, (IF(AND(V235&lt;&gt;"", ISNUMBER(T235)), INDEX(AZ12:CR12, MATCH(N235, AZ11:CR11, 0)) * M235, 0)) + IFERROR(INDEX(AZ17:CR17, MATCH(N235, AZ16:CR16, 0)) * M235, 0))</f>
        <v>0</v>
      </c>
      <c r="AI235" s="603" t="str">
        <f t="shared" si="86"/>
        <v>►</v>
      </c>
      <c r="BA235"/>
      <c r="CM235" s="658"/>
      <c r="CY235" s="216">
        <v>1</v>
      </c>
    </row>
    <row r="236" spans="1:103" s="641" customFormat="1" ht="24" customHeight="1">
      <c r="A236" s="603" t="str">
        <f t="shared" si="87"/>
        <v>►</v>
      </c>
      <c r="B236" s="604" t="str">
        <f t="shared" si="84"/>
        <v>►</v>
      </c>
      <c r="C236" s="604" t="str">
        <f t="shared" si="77"/>
        <v>►</v>
      </c>
      <c r="D236" s="604" t="str">
        <f t="shared" si="78"/>
        <v>►</v>
      </c>
      <c r="E236" s="604" t="str">
        <f t="shared" si="79"/>
        <v>►</v>
      </c>
      <c r="F236" s="604" t="str">
        <f t="shared" si="80"/>
        <v>►</v>
      </c>
      <c r="G236" s="604" t="str">
        <f t="shared" si="85"/>
        <v/>
      </c>
      <c r="H236" s="626" t="s">
        <v>28</v>
      </c>
      <c r="I236" s="627"/>
      <c r="J236" s="627"/>
      <c r="K236" s="627"/>
      <c r="L236" s="704"/>
      <c r="M236" s="704"/>
      <c r="N236" s="704"/>
      <c r="O236" s="704"/>
      <c r="P236" s="704"/>
      <c r="Q236" s="704"/>
      <c r="R236" s="704"/>
      <c r="S236" s="674" t="s">
        <v>28</v>
      </c>
      <c r="T236" s="638"/>
      <c r="U236" s="251"/>
      <c r="V236" s="614"/>
      <c r="W236" s="644">
        <f t="shared" si="81"/>
        <v>0</v>
      </c>
      <c r="X236" s="643" t="str">
        <f t="shared" si="82"/>
        <v/>
      </c>
      <c r="Y236" s="615">
        <f t="shared" si="91"/>
        <v>0</v>
      </c>
      <c r="Z236" s="615">
        <f t="shared" si="92"/>
        <v>0</v>
      </c>
      <c r="AA236" s="190" t="str">
        <f t="shared" si="89"/>
        <v/>
      </c>
      <c r="AB236" s="684">
        <f t="shared" si="88"/>
        <v>0</v>
      </c>
      <c r="AC236" s="684">
        <f t="shared" si="76"/>
        <v>0</v>
      </c>
      <c r="AD236" s="616"/>
      <c r="AE236" s="617">
        <f t="shared" si="90"/>
        <v>0</v>
      </c>
      <c r="AF236" s="612">
        <f t="shared" si="83"/>
        <v>0</v>
      </c>
      <c r="AG236" s="613">
        <f>IF(ISBLANK(N236), 0, (IF(AND(V236&lt;&gt;"", ISNUMBER(T236)), INDEX(AZ12:CR12, MATCH(N236, AZ11:CR11, 0)) * M236, 0)) + IFERROR(INDEX(AZ17:CR17, MATCH(N236, AZ16:CR16, 0)) * M236, 0))</f>
        <v>0</v>
      </c>
      <c r="AI236" s="603" t="str">
        <f t="shared" si="86"/>
        <v>►</v>
      </c>
      <c r="BA236" t="s">
        <v>5566</v>
      </c>
      <c r="CM236" s="658"/>
      <c r="CY236" s="216">
        <v>1</v>
      </c>
    </row>
    <row r="237" spans="1:103" s="641" customFormat="1" ht="24" customHeight="1">
      <c r="A237" s="603" t="str">
        <f t="shared" si="87"/>
        <v>►</v>
      </c>
      <c r="B237" s="604" t="str">
        <f t="shared" si="84"/>
        <v>►</v>
      </c>
      <c r="C237" s="604" t="str">
        <f t="shared" si="77"/>
        <v>►</v>
      </c>
      <c r="D237" s="604" t="str">
        <f t="shared" si="78"/>
        <v>►</v>
      </c>
      <c r="E237" s="604" t="str">
        <f t="shared" si="79"/>
        <v>►</v>
      </c>
      <c r="F237" s="604" t="str">
        <f t="shared" si="80"/>
        <v>►</v>
      </c>
      <c r="G237" s="604" t="str">
        <f t="shared" si="85"/>
        <v/>
      </c>
      <c r="H237" s="626" t="s">
        <v>28</v>
      </c>
      <c r="I237" s="627"/>
      <c r="J237" s="627"/>
      <c r="K237" s="627"/>
      <c r="L237" s="704"/>
      <c r="M237" s="704"/>
      <c r="N237" s="704"/>
      <c r="O237" s="704"/>
      <c r="P237" s="704"/>
      <c r="Q237" s="704"/>
      <c r="R237" s="704"/>
      <c r="S237" s="674" t="s">
        <v>28</v>
      </c>
      <c r="T237" s="638"/>
      <c r="U237" s="251"/>
      <c r="V237" s="614"/>
      <c r="W237" s="645">
        <f t="shared" si="81"/>
        <v>0</v>
      </c>
      <c r="X237" s="618" t="str">
        <f t="shared" si="82"/>
        <v/>
      </c>
      <c r="Y237" s="619">
        <f t="shared" si="91"/>
        <v>0</v>
      </c>
      <c r="Z237" s="619">
        <f t="shared" si="92"/>
        <v>0</v>
      </c>
      <c r="AA237" s="189" t="str">
        <f t="shared" si="89"/>
        <v/>
      </c>
      <c r="AB237" s="189">
        <f t="shared" si="88"/>
        <v>0</v>
      </c>
      <c r="AC237" s="189">
        <f t="shared" si="76"/>
        <v>0</v>
      </c>
      <c r="AD237" s="616"/>
      <c r="AE237" s="620">
        <f t="shared" si="90"/>
        <v>0</v>
      </c>
      <c r="AF237" s="612">
        <f t="shared" si="83"/>
        <v>0</v>
      </c>
      <c r="AG237" s="613">
        <f>IF(ISBLANK(N237), 0, (IF(AND(V237&lt;&gt;"", ISNUMBER(T237)), INDEX(AZ12:CR12, MATCH(N237, AZ11:CR11, 0)) * M237, 0)) + IFERROR(INDEX(AZ17:CR17, MATCH(N237, AZ16:CR16, 0)) * M237, 0))</f>
        <v>0</v>
      </c>
      <c r="AI237" s="603" t="str">
        <f t="shared" si="86"/>
        <v>►</v>
      </c>
      <c r="BA237" s="258"/>
      <c r="CM237" s="658"/>
      <c r="CY237" s="216">
        <v>1</v>
      </c>
    </row>
    <row r="238" spans="1:103" s="641" customFormat="1" ht="24" customHeight="1">
      <c r="A238" s="603" t="str">
        <f t="shared" si="87"/>
        <v>►</v>
      </c>
      <c r="B238" s="604" t="str">
        <f t="shared" si="84"/>
        <v>►</v>
      </c>
      <c r="C238" s="604" t="str">
        <f t="shared" si="77"/>
        <v>►</v>
      </c>
      <c r="D238" s="604" t="str">
        <f t="shared" si="78"/>
        <v>►</v>
      </c>
      <c r="E238" s="604" t="str">
        <f t="shared" si="79"/>
        <v>►</v>
      </c>
      <c r="F238" s="604" t="str">
        <f t="shared" si="80"/>
        <v>►</v>
      </c>
      <c r="G238" s="604" t="str">
        <f t="shared" si="85"/>
        <v/>
      </c>
      <c r="H238" s="626" t="s">
        <v>28</v>
      </c>
      <c r="I238" s="627"/>
      <c r="J238" s="627"/>
      <c r="K238" s="627"/>
      <c r="L238" s="704"/>
      <c r="M238" s="704"/>
      <c r="N238" s="704"/>
      <c r="O238" s="704"/>
      <c r="P238" s="704"/>
      <c r="Q238" s="704"/>
      <c r="R238" s="704"/>
      <c r="S238" s="674" t="s">
        <v>28</v>
      </c>
      <c r="T238" s="638"/>
      <c r="U238" s="251"/>
      <c r="V238" s="614"/>
      <c r="W238" s="644">
        <f t="shared" si="81"/>
        <v>0</v>
      </c>
      <c r="X238" s="643" t="str">
        <f t="shared" si="82"/>
        <v/>
      </c>
      <c r="Y238" s="615">
        <f t="shared" si="91"/>
        <v>0</v>
      </c>
      <c r="Z238" s="615">
        <f t="shared" si="92"/>
        <v>0</v>
      </c>
      <c r="AA238" s="190" t="str">
        <f t="shared" si="89"/>
        <v/>
      </c>
      <c r="AB238" s="684">
        <f t="shared" si="88"/>
        <v>0</v>
      </c>
      <c r="AC238" s="684">
        <f t="shared" si="76"/>
        <v>0</v>
      </c>
      <c r="AD238" s="616"/>
      <c r="AE238" s="617">
        <f t="shared" si="90"/>
        <v>0</v>
      </c>
      <c r="AF238" s="612">
        <f t="shared" si="83"/>
        <v>0</v>
      </c>
      <c r="AG238" s="613">
        <f>IF(ISBLANK(N238), 0, (IF(AND(V238&lt;&gt;"", ISNUMBER(T238)), INDEX(AZ12:CR12, MATCH(N238, AZ11:CR11, 0)) * M238, 0)) + IFERROR(INDEX(AZ17:CR17, MATCH(N238, AZ16:CR16, 0)) * M238, 0))</f>
        <v>0</v>
      </c>
      <c r="AI238" s="603" t="str">
        <f t="shared" si="86"/>
        <v>►</v>
      </c>
      <c r="BA238" s="259" t="s">
        <v>5567</v>
      </c>
      <c r="CM238" s="658"/>
      <c r="CY238" s="216">
        <v>1</v>
      </c>
    </row>
    <row r="239" spans="1:103" s="641" customFormat="1" ht="24" customHeight="1">
      <c r="A239" s="603" t="str">
        <f t="shared" si="87"/>
        <v>►</v>
      </c>
      <c r="B239" s="604" t="str">
        <f t="shared" si="84"/>
        <v>►</v>
      </c>
      <c r="C239" s="604" t="str">
        <f t="shared" si="77"/>
        <v>►</v>
      </c>
      <c r="D239" s="604" t="str">
        <f t="shared" si="78"/>
        <v>►</v>
      </c>
      <c r="E239" s="604" t="str">
        <f t="shared" si="79"/>
        <v>►</v>
      </c>
      <c r="F239" s="604" t="str">
        <f t="shared" si="80"/>
        <v>►</v>
      </c>
      <c r="G239" s="604" t="str">
        <f t="shared" si="85"/>
        <v/>
      </c>
      <c r="H239" s="626" t="s">
        <v>28</v>
      </c>
      <c r="I239" s="627"/>
      <c r="J239" s="627"/>
      <c r="K239" s="627"/>
      <c r="L239" s="704"/>
      <c r="M239" s="704"/>
      <c r="N239" s="704"/>
      <c r="O239" s="704"/>
      <c r="P239" s="704"/>
      <c r="Q239" s="704"/>
      <c r="R239" s="704"/>
      <c r="S239" s="674" t="s">
        <v>28</v>
      </c>
      <c r="T239" s="638"/>
      <c r="U239" s="251"/>
      <c r="V239" s="614"/>
      <c r="W239" s="645">
        <f t="shared" si="81"/>
        <v>0</v>
      </c>
      <c r="X239" s="618" t="str">
        <f t="shared" si="82"/>
        <v/>
      </c>
      <c r="Y239" s="619">
        <f t="shared" si="91"/>
        <v>0</v>
      </c>
      <c r="Z239" s="619">
        <f t="shared" si="92"/>
        <v>0</v>
      </c>
      <c r="AA239" s="189" t="str">
        <f t="shared" si="89"/>
        <v/>
      </c>
      <c r="AB239" s="189">
        <f t="shared" si="88"/>
        <v>0</v>
      </c>
      <c r="AC239" s="189">
        <f t="shared" si="76"/>
        <v>0</v>
      </c>
      <c r="AD239" s="616"/>
      <c r="AE239" s="620">
        <f t="shared" si="90"/>
        <v>0</v>
      </c>
      <c r="AF239" s="612">
        <f t="shared" si="83"/>
        <v>0</v>
      </c>
      <c r="AG239" s="613">
        <f>IF(ISBLANK(N239), 0, (IF(AND(V239&lt;&gt;"", ISNUMBER(T239)), INDEX(AZ12:CR12, MATCH(N239, AZ11:CR11, 0)) * M239, 0)) + IFERROR(INDEX(AZ17:CR17, MATCH(N239, AZ16:CR16, 0)) * M239, 0))</f>
        <v>0</v>
      </c>
      <c r="AI239" s="603" t="str">
        <f t="shared" si="86"/>
        <v>►</v>
      </c>
      <c r="BA239" s="259" t="s">
        <v>5568</v>
      </c>
      <c r="CM239" s="658"/>
      <c r="CY239" s="216">
        <v>1</v>
      </c>
    </row>
    <row r="240" spans="1:103" s="641" customFormat="1" ht="24" customHeight="1">
      <c r="A240" s="603" t="str">
        <f t="shared" si="87"/>
        <v>►</v>
      </c>
      <c r="B240" s="604" t="str">
        <f t="shared" si="84"/>
        <v>►</v>
      </c>
      <c r="C240" s="604" t="str">
        <f t="shared" si="77"/>
        <v>►</v>
      </c>
      <c r="D240" s="604" t="str">
        <f t="shared" si="78"/>
        <v>►</v>
      </c>
      <c r="E240" s="604" t="str">
        <f t="shared" si="79"/>
        <v>►</v>
      </c>
      <c r="F240" s="604" t="str">
        <f t="shared" si="80"/>
        <v>►</v>
      </c>
      <c r="G240" s="604" t="str">
        <f t="shared" si="85"/>
        <v/>
      </c>
      <c r="H240" s="626" t="s">
        <v>28</v>
      </c>
      <c r="I240" s="627"/>
      <c r="J240" s="627"/>
      <c r="K240" s="627"/>
      <c r="L240" s="704"/>
      <c r="M240" s="704"/>
      <c r="N240" s="704"/>
      <c r="O240" s="704"/>
      <c r="P240" s="704"/>
      <c r="Q240" s="704"/>
      <c r="R240" s="704"/>
      <c r="S240" s="674" t="s">
        <v>28</v>
      </c>
      <c r="T240" s="638"/>
      <c r="U240" s="251"/>
      <c r="V240" s="614"/>
      <c r="W240" s="644">
        <f t="shared" si="81"/>
        <v>0</v>
      </c>
      <c r="X240" s="643" t="str">
        <f t="shared" si="82"/>
        <v/>
      </c>
      <c r="Y240" s="615">
        <f t="shared" si="91"/>
        <v>0</v>
      </c>
      <c r="Z240" s="615">
        <f t="shared" si="92"/>
        <v>0</v>
      </c>
      <c r="AA240" s="190" t="str">
        <f t="shared" si="89"/>
        <v/>
      </c>
      <c r="AB240" s="684">
        <f t="shared" si="88"/>
        <v>0</v>
      </c>
      <c r="AC240" s="684">
        <f t="shared" si="76"/>
        <v>0</v>
      </c>
      <c r="AD240" s="616"/>
      <c r="AE240" s="617">
        <f t="shared" si="90"/>
        <v>0</v>
      </c>
      <c r="AF240" s="612">
        <f t="shared" si="83"/>
        <v>0</v>
      </c>
      <c r="AG240" s="613">
        <f>IF(ISBLANK(N240), 0, (IF(AND(V240&lt;&gt;"", ISNUMBER(T240)), INDEX(AZ12:CR12, MATCH(N240, AZ11:CR11, 0)) * M240, 0)) + IFERROR(INDEX(AZ17:CR17, MATCH(N240, AZ16:CR16, 0)) * M240, 0))</f>
        <v>0</v>
      </c>
      <c r="AI240" s="603" t="str">
        <f t="shared" si="86"/>
        <v>►</v>
      </c>
      <c r="BA240"/>
      <c r="CM240" s="658"/>
      <c r="CY240" s="216">
        <v>1</v>
      </c>
    </row>
    <row r="241" spans="1:103" s="641" customFormat="1" ht="24" customHeight="1">
      <c r="A241" s="603" t="str">
        <f t="shared" si="87"/>
        <v>►</v>
      </c>
      <c r="B241" s="604" t="str">
        <f t="shared" si="84"/>
        <v>►</v>
      </c>
      <c r="C241" s="604" t="str">
        <f t="shared" si="77"/>
        <v>►</v>
      </c>
      <c r="D241" s="604" t="str">
        <f t="shared" si="78"/>
        <v>►</v>
      </c>
      <c r="E241" s="604" t="str">
        <f t="shared" si="79"/>
        <v>►</v>
      </c>
      <c r="F241" s="604" t="str">
        <f t="shared" si="80"/>
        <v>►</v>
      </c>
      <c r="G241" s="604" t="str">
        <f t="shared" si="85"/>
        <v/>
      </c>
      <c r="H241" s="626" t="s">
        <v>28</v>
      </c>
      <c r="I241" s="627"/>
      <c r="J241" s="627"/>
      <c r="K241" s="627"/>
      <c r="L241" s="704"/>
      <c r="M241" s="704"/>
      <c r="N241" s="704"/>
      <c r="O241" s="704"/>
      <c r="P241" s="704"/>
      <c r="Q241" s="704"/>
      <c r="R241" s="704"/>
      <c r="S241" s="674" t="s">
        <v>28</v>
      </c>
      <c r="T241" s="638"/>
      <c r="U241" s="251"/>
      <c r="V241" s="614"/>
      <c r="W241" s="645">
        <f t="shared" si="81"/>
        <v>0</v>
      </c>
      <c r="X241" s="618" t="str">
        <f t="shared" si="82"/>
        <v/>
      </c>
      <c r="Y241" s="619">
        <f t="shared" si="91"/>
        <v>0</v>
      </c>
      <c r="Z241" s="619">
        <f t="shared" si="92"/>
        <v>0</v>
      </c>
      <c r="AA241" s="189" t="str">
        <f t="shared" si="89"/>
        <v/>
      </c>
      <c r="AB241" s="189">
        <f t="shared" si="88"/>
        <v>0</v>
      </c>
      <c r="AC241" s="189">
        <f t="shared" si="76"/>
        <v>0</v>
      </c>
      <c r="AD241" s="616"/>
      <c r="AE241" s="620">
        <f t="shared" si="90"/>
        <v>0</v>
      </c>
      <c r="AF241" s="612">
        <f t="shared" si="83"/>
        <v>0</v>
      </c>
      <c r="AG241" s="613">
        <f>IF(ISBLANK(N241), 0, (IF(AND(V241&lt;&gt;"", ISNUMBER(T241)), INDEX(AZ12:CR12, MATCH(N241, AZ11:CR11, 0)) * M241, 0)) + IFERROR(INDEX(AZ17:CR17, MATCH(N241, AZ16:CR16, 0)) * M241, 0))</f>
        <v>0</v>
      </c>
      <c r="AI241" s="603" t="str">
        <f t="shared" si="86"/>
        <v>►</v>
      </c>
      <c r="BA241"/>
      <c r="CM241" s="658"/>
      <c r="CY241" s="216">
        <v>1</v>
      </c>
    </row>
    <row r="242" spans="1:103" s="641" customFormat="1" ht="24" customHeight="1">
      <c r="A242" s="603" t="str">
        <f t="shared" si="87"/>
        <v>►</v>
      </c>
      <c r="B242" s="604" t="str">
        <f t="shared" si="84"/>
        <v>►</v>
      </c>
      <c r="C242" s="604" t="str">
        <f t="shared" si="77"/>
        <v>►</v>
      </c>
      <c r="D242" s="604" t="str">
        <f t="shared" si="78"/>
        <v>►</v>
      </c>
      <c r="E242" s="604" t="str">
        <f t="shared" si="79"/>
        <v>►</v>
      </c>
      <c r="F242" s="604" t="str">
        <f t="shared" si="80"/>
        <v>►</v>
      </c>
      <c r="G242" s="604" t="str">
        <f t="shared" si="85"/>
        <v/>
      </c>
      <c r="H242" s="626" t="s">
        <v>28</v>
      </c>
      <c r="I242" s="627"/>
      <c r="J242" s="627"/>
      <c r="K242" s="627"/>
      <c r="L242" s="704"/>
      <c r="M242" s="704"/>
      <c r="N242" s="704"/>
      <c r="O242" s="704"/>
      <c r="P242" s="704"/>
      <c r="Q242" s="704"/>
      <c r="R242" s="704"/>
      <c r="S242" s="674" t="s">
        <v>28</v>
      </c>
      <c r="T242" s="638"/>
      <c r="U242" s="251"/>
      <c r="V242" s="614"/>
      <c r="W242" s="644">
        <f t="shared" si="81"/>
        <v>0</v>
      </c>
      <c r="X242" s="643" t="str">
        <f t="shared" si="82"/>
        <v/>
      </c>
      <c r="Y242" s="615">
        <f t="shared" si="91"/>
        <v>0</v>
      </c>
      <c r="Z242" s="615">
        <f t="shared" si="92"/>
        <v>0</v>
      </c>
      <c r="AA242" s="190" t="str">
        <f t="shared" si="89"/>
        <v/>
      </c>
      <c r="AB242" s="684">
        <f t="shared" si="88"/>
        <v>0</v>
      </c>
      <c r="AC242" s="684">
        <f t="shared" si="76"/>
        <v>0</v>
      </c>
      <c r="AD242" s="616"/>
      <c r="AE242" s="617">
        <f t="shared" si="90"/>
        <v>0</v>
      </c>
      <c r="AF242" s="612">
        <f t="shared" si="83"/>
        <v>0</v>
      </c>
      <c r="AG242" s="613">
        <f>IF(ISBLANK(N242), 0, (IF(AND(V242&lt;&gt;"", ISNUMBER(T242)), INDEX(AZ12:CR12, MATCH(N242, AZ11:CR11, 0)) * M242, 0)) + IFERROR(INDEX(AZ17:CR17, MATCH(N242, AZ16:CR16, 0)) * M242, 0))</f>
        <v>0</v>
      </c>
      <c r="AI242" s="603" t="str">
        <f t="shared" si="86"/>
        <v>►</v>
      </c>
      <c r="BA242"/>
      <c r="CM242" s="658"/>
      <c r="CY242" s="216">
        <v>1</v>
      </c>
    </row>
    <row r="243" spans="1:103" s="641" customFormat="1" ht="24" customHeight="1">
      <c r="A243" s="603" t="str">
        <f t="shared" si="87"/>
        <v>►</v>
      </c>
      <c r="B243" s="604" t="str">
        <f t="shared" si="84"/>
        <v>►</v>
      </c>
      <c r="C243" s="604" t="str">
        <f t="shared" si="77"/>
        <v>►</v>
      </c>
      <c r="D243" s="604" t="str">
        <f t="shared" si="78"/>
        <v>►</v>
      </c>
      <c r="E243" s="604" t="str">
        <f t="shared" si="79"/>
        <v>►</v>
      </c>
      <c r="F243" s="604" t="str">
        <f t="shared" si="80"/>
        <v>►</v>
      </c>
      <c r="G243" s="604" t="str">
        <f t="shared" si="85"/>
        <v/>
      </c>
      <c r="H243" s="626" t="s">
        <v>28</v>
      </c>
      <c r="I243" s="627"/>
      <c r="J243" s="627"/>
      <c r="K243" s="627"/>
      <c r="L243" s="704"/>
      <c r="M243" s="704"/>
      <c r="N243" s="704"/>
      <c r="O243" s="704"/>
      <c r="P243" s="704"/>
      <c r="Q243" s="704"/>
      <c r="R243" s="704"/>
      <c r="S243" s="674" t="s">
        <v>28</v>
      </c>
      <c r="T243" s="638"/>
      <c r="U243" s="251"/>
      <c r="V243" s="614"/>
      <c r="W243" s="645">
        <f t="shared" si="81"/>
        <v>0</v>
      </c>
      <c r="X243" s="618" t="str">
        <f t="shared" si="82"/>
        <v/>
      </c>
      <c r="Y243" s="619">
        <f t="shared" si="91"/>
        <v>0</v>
      </c>
      <c r="Z243" s="619">
        <f t="shared" si="92"/>
        <v>0</v>
      </c>
      <c r="AA243" s="189" t="str">
        <f t="shared" si="89"/>
        <v/>
      </c>
      <c r="AB243" s="189">
        <f t="shared" si="88"/>
        <v>0</v>
      </c>
      <c r="AC243" s="189">
        <f t="shared" si="76"/>
        <v>0</v>
      </c>
      <c r="AD243" s="616"/>
      <c r="AE243" s="620">
        <f t="shared" si="90"/>
        <v>0</v>
      </c>
      <c r="AF243" s="612">
        <f t="shared" si="83"/>
        <v>0</v>
      </c>
      <c r="AG243" s="613">
        <f>IF(ISBLANK(N243), 0, (IF(AND(V243&lt;&gt;"", ISNUMBER(T243)), INDEX(AZ12:CR12, MATCH(N243, AZ11:CR11, 0)) * M243, 0)) + IFERROR(INDEX(AZ17:CR17, MATCH(N243, AZ16:CR16, 0)) * M243, 0))</f>
        <v>0</v>
      </c>
      <c r="AI243" s="603" t="str">
        <f t="shared" si="86"/>
        <v>►</v>
      </c>
      <c r="BA243" s="257" t="s">
        <v>5569</v>
      </c>
      <c r="CM243" s="658"/>
      <c r="CY243" s="216">
        <v>1</v>
      </c>
    </row>
    <row r="244" spans="1:103" s="641" customFormat="1" ht="24" customHeight="1">
      <c r="A244" s="603" t="str">
        <f t="shared" si="87"/>
        <v>►</v>
      </c>
      <c r="B244" s="604" t="str">
        <f t="shared" si="84"/>
        <v>►</v>
      </c>
      <c r="C244" s="604" t="str">
        <f t="shared" si="77"/>
        <v>►</v>
      </c>
      <c r="D244" s="604" t="str">
        <f t="shared" si="78"/>
        <v>►</v>
      </c>
      <c r="E244" s="604" t="str">
        <f t="shared" si="79"/>
        <v>►</v>
      </c>
      <c r="F244" s="604" t="str">
        <f t="shared" si="80"/>
        <v>►</v>
      </c>
      <c r="G244" s="604" t="str">
        <f t="shared" si="85"/>
        <v/>
      </c>
      <c r="H244" s="626" t="s">
        <v>28</v>
      </c>
      <c r="I244" s="627"/>
      <c r="J244" s="627"/>
      <c r="K244" s="627"/>
      <c r="L244" s="704"/>
      <c r="M244" s="704"/>
      <c r="N244" s="704"/>
      <c r="O244" s="704"/>
      <c r="P244" s="704"/>
      <c r="Q244" s="704"/>
      <c r="R244" s="704"/>
      <c r="S244" s="674" t="s">
        <v>28</v>
      </c>
      <c r="T244" s="638"/>
      <c r="U244" s="251"/>
      <c r="V244" s="614"/>
      <c r="W244" s="644">
        <f t="shared" si="81"/>
        <v>0</v>
      </c>
      <c r="X244" s="643" t="str">
        <f t="shared" si="82"/>
        <v/>
      </c>
      <c r="Y244" s="615">
        <f t="shared" si="91"/>
        <v>0</v>
      </c>
      <c r="Z244" s="615">
        <f t="shared" si="92"/>
        <v>0</v>
      </c>
      <c r="AA244" s="190" t="str">
        <f t="shared" si="89"/>
        <v/>
      </c>
      <c r="AB244" s="684">
        <f t="shared" si="88"/>
        <v>0</v>
      </c>
      <c r="AC244" s="684">
        <f t="shared" si="76"/>
        <v>0</v>
      </c>
      <c r="AD244" s="616"/>
      <c r="AE244" s="617">
        <f t="shared" si="90"/>
        <v>0</v>
      </c>
      <c r="AF244" s="612">
        <f t="shared" si="83"/>
        <v>0</v>
      </c>
      <c r="AG244" s="613">
        <f>IF(ISBLANK(N244), 0, (IF(AND(V244&lt;&gt;"", ISNUMBER(T244)), INDEX(AZ12:CR12, MATCH(N244, AZ11:CR11, 0)) * M244, 0)) + IFERROR(INDEX(AZ17:CR17, MATCH(N244, AZ16:CR16, 0)) * M244, 0))</f>
        <v>0</v>
      </c>
      <c r="AI244" s="603" t="str">
        <f t="shared" si="86"/>
        <v>►</v>
      </c>
      <c r="BA244"/>
      <c r="CM244" s="658"/>
      <c r="CY244" s="216">
        <v>1</v>
      </c>
    </row>
    <row r="245" spans="1:103" s="641" customFormat="1" ht="24" customHeight="1">
      <c r="A245" s="603" t="str">
        <f t="shared" si="87"/>
        <v>►</v>
      </c>
      <c r="B245" s="604" t="str">
        <f t="shared" si="84"/>
        <v>►</v>
      </c>
      <c r="C245" s="604" t="str">
        <f t="shared" si="77"/>
        <v>►</v>
      </c>
      <c r="D245" s="604" t="str">
        <f t="shared" si="78"/>
        <v>►</v>
      </c>
      <c r="E245" s="604" t="str">
        <f t="shared" si="79"/>
        <v>►</v>
      </c>
      <c r="F245" s="604" t="str">
        <f t="shared" si="80"/>
        <v>►</v>
      </c>
      <c r="G245" s="604" t="str">
        <f t="shared" si="85"/>
        <v/>
      </c>
      <c r="H245" s="626" t="s">
        <v>28</v>
      </c>
      <c r="I245" s="627"/>
      <c r="J245" s="627"/>
      <c r="K245" s="627"/>
      <c r="L245" s="704"/>
      <c r="M245" s="704"/>
      <c r="N245" s="704"/>
      <c r="O245" s="704"/>
      <c r="P245" s="704"/>
      <c r="Q245" s="704"/>
      <c r="R245" s="704"/>
      <c r="S245" s="674" t="s">
        <v>28</v>
      </c>
      <c r="T245" s="638"/>
      <c r="U245" s="251"/>
      <c r="V245" s="614"/>
      <c r="W245" s="645">
        <f t="shared" si="81"/>
        <v>0</v>
      </c>
      <c r="X245" s="618" t="str">
        <f t="shared" si="82"/>
        <v/>
      </c>
      <c r="Y245" s="619">
        <f t="shared" si="91"/>
        <v>0</v>
      </c>
      <c r="Z245" s="619">
        <f t="shared" si="92"/>
        <v>0</v>
      </c>
      <c r="AA245" s="189" t="str">
        <f t="shared" si="89"/>
        <v/>
      </c>
      <c r="AB245" s="189">
        <f t="shared" si="88"/>
        <v>0</v>
      </c>
      <c r="AC245" s="189">
        <f t="shared" si="76"/>
        <v>0</v>
      </c>
      <c r="AD245" s="616"/>
      <c r="AE245" s="620">
        <f t="shared" si="90"/>
        <v>0</v>
      </c>
      <c r="AF245" s="612">
        <f t="shared" si="83"/>
        <v>0</v>
      </c>
      <c r="AG245" s="613">
        <f>IF(ISBLANK(N245), 0, (IF(AND(V245&lt;&gt;"", ISNUMBER(T245)), INDEX(AZ12:CR12, MATCH(N245, AZ11:CR11, 0)) * M245, 0)) + IFERROR(INDEX(AZ17:CR17, MATCH(N245, AZ16:CR16, 0)) * M245, 0))</f>
        <v>0</v>
      </c>
      <c r="AI245" s="603" t="str">
        <f t="shared" si="86"/>
        <v>►</v>
      </c>
      <c r="BA245" t="s">
        <v>5570</v>
      </c>
      <c r="CM245" s="658"/>
      <c r="CY245" s="216">
        <v>1</v>
      </c>
    </row>
    <row r="246" spans="1:103" s="641" customFormat="1" ht="24" customHeight="1">
      <c r="A246" s="603" t="str">
        <f t="shared" si="87"/>
        <v>►</v>
      </c>
      <c r="B246" s="604" t="str">
        <f t="shared" si="84"/>
        <v>►</v>
      </c>
      <c r="C246" s="604" t="str">
        <f t="shared" si="77"/>
        <v>►</v>
      </c>
      <c r="D246" s="604" t="str">
        <f t="shared" si="78"/>
        <v>►</v>
      </c>
      <c r="E246" s="604" t="str">
        <f t="shared" si="79"/>
        <v>►</v>
      </c>
      <c r="F246" s="604" t="str">
        <f t="shared" si="80"/>
        <v>►</v>
      </c>
      <c r="G246" s="604" t="str">
        <f t="shared" si="85"/>
        <v/>
      </c>
      <c r="H246" s="626" t="s">
        <v>28</v>
      </c>
      <c r="I246" s="627"/>
      <c r="J246" s="627"/>
      <c r="K246" s="627"/>
      <c r="L246" s="704"/>
      <c r="M246" s="704"/>
      <c r="N246" s="704"/>
      <c r="O246" s="704"/>
      <c r="P246" s="704"/>
      <c r="Q246" s="704"/>
      <c r="R246" s="704"/>
      <c r="S246" s="674" t="s">
        <v>28</v>
      </c>
      <c r="T246" s="638"/>
      <c r="U246" s="251"/>
      <c r="V246" s="614"/>
      <c r="W246" s="644">
        <f t="shared" si="81"/>
        <v>0</v>
      </c>
      <c r="X246" s="643" t="str">
        <f t="shared" si="82"/>
        <v/>
      </c>
      <c r="Y246" s="615">
        <f t="shared" si="91"/>
        <v>0</v>
      </c>
      <c r="Z246" s="615">
        <f t="shared" si="92"/>
        <v>0</v>
      </c>
      <c r="AA246" s="190" t="str">
        <f t="shared" si="89"/>
        <v/>
      </c>
      <c r="AB246" s="684">
        <f t="shared" si="88"/>
        <v>0</v>
      </c>
      <c r="AC246" s="684">
        <f t="shared" si="76"/>
        <v>0</v>
      </c>
      <c r="AD246" s="616"/>
      <c r="AE246" s="617">
        <f t="shared" si="90"/>
        <v>0</v>
      </c>
      <c r="AF246" s="612">
        <f t="shared" si="83"/>
        <v>0</v>
      </c>
      <c r="AG246" s="613">
        <f>IF(ISBLANK(N246), 0, (IF(AND(V246&lt;&gt;"", ISNUMBER(T246)), INDEX(AZ12:CR12, MATCH(N246, AZ11:CR11, 0)) * M246, 0)) + IFERROR(INDEX(AZ17:CR17, MATCH(N246, AZ16:CR16, 0)) * M246, 0))</f>
        <v>0</v>
      </c>
      <c r="AI246" s="603" t="str">
        <f t="shared" si="86"/>
        <v>►</v>
      </c>
      <c r="BA246" s="258"/>
      <c r="CM246" s="658"/>
      <c r="CY246" s="216">
        <v>1</v>
      </c>
    </row>
    <row r="247" spans="1:103" s="641" customFormat="1" ht="24" customHeight="1">
      <c r="A247" s="603" t="str">
        <f t="shared" si="87"/>
        <v>►</v>
      </c>
      <c r="B247" s="604" t="str">
        <f t="shared" si="84"/>
        <v>►</v>
      </c>
      <c r="C247" s="604" t="str">
        <f t="shared" si="77"/>
        <v>►</v>
      </c>
      <c r="D247" s="604" t="str">
        <f t="shared" si="78"/>
        <v>►</v>
      </c>
      <c r="E247" s="604" t="str">
        <f t="shared" si="79"/>
        <v>►</v>
      </c>
      <c r="F247" s="604" t="str">
        <f t="shared" si="80"/>
        <v>►</v>
      </c>
      <c r="G247" s="604" t="str">
        <f t="shared" si="85"/>
        <v/>
      </c>
      <c r="H247" s="626" t="s">
        <v>28</v>
      </c>
      <c r="I247" s="627"/>
      <c r="J247" s="627"/>
      <c r="K247" s="627"/>
      <c r="L247" s="704"/>
      <c r="M247" s="704"/>
      <c r="N247" s="704"/>
      <c r="O247" s="704"/>
      <c r="P247" s="704"/>
      <c r="Q247" s="704"/>
      <c r="R247" s="704"/>
      <c r="S247" s="674" t="s">
        <v>28</v>
      </c>
      <c r="T247" s="638"/>
      <c r="U247" s="251"/>
      <c r="V247" s="614"/>
      <c r="W247" s="645">
        <f t="shared" si="81"/>
        <v>0</v>
      </c>
      <c r="X247" s="618" t="str">
        <f t="shared" si="82"/>
        <v/>
      </c>
      <c r="Y247" s="619">
        <f t="shared" si="91"/>
        <v>0</v>
      </c>
      <c r="Z247" s="619">
        <f t="shared" si="92"/>
        <v>0</v>
      </c>
      <c r="AA247" s="189" t="str">
        <f t="shared" si="89"/>
        <v/>
      </c>
      <c r="AB247" s="189">
        <f t="shared" si="88"/>
        <v>0</v>
      </c>
      <c r="AC247" s="189">
        <f t="shared" si="76"/>
        <v>0</v>
      </c>
      <c r="AD247" s="616"/>
      <c r="AE247" s="620">
        <f t="shared" si="90"/>
        <v>0</v>
      </c>
      <c r="AF247" s="612">
        <f t="shared" si="83"/>
        <v>0</v>
      </c>
      <c r="AG247" s="613">
        <f>IF(ISBLANK(N247), 0, (IF(AND(V247&lt;&gt;"", ISNUMBER(T247)), INDEX(AZ12:CR12, MATCH(N247, AZ11:CR11, 0)) * M247, 0)) + IFERROR(INDEX(AZ17:CR17, MATCH(N247, AZ16:CR16, 0)) * M247, 0))</f>
        <v>0</v>
      </c>
      <c r="AI247" s="603" t="str">
        <f t="shared" si="86"/>
        <v>►</v>
      </c>
      <c r="BA247" s="259" t="s">
        <v>5571</v>
      </c>
      <c r="CM247" s="658"/>
      <c r="CY247" s="216">
        <v>1</v>
      </c>
    </row>
    <row r="248" spans="1:103" s="641" customFormat="1" ht="24" customHeight="1">
      <c r="A248" s="603" t="str">
        <f t="shared" si="87"/>
        <v>►</v>
      </c>
      <c r="B248" s="604" t="str">
        <f t="shared" si="84"/>
        <v>►</v>
      </c>
      <c r="C248" s="604" t="str">
        <f t="shared" si="77"/>
        <v>►</v>
      </c>
      <c r="D248" s="604" t="str">
        <f t="shared" si="78"/>
        <v>►</v>
      </c>
      <c r="E248" s="604" t="str">
        <f t="shared" si="79"/>
        <v>►</v>
      </c>
      <c r="F248" s="604" t="str">
        <f t="shared" si="80"/>
        <v>►</v>
      </c>
      <c r="G248" s="604" t="str">
        <f t="shared" si="85"/>
        <v/>
      </c>
      <c r="H248" s="626" t="s">
        <v>28</v>
      </c>
      <c r="I248" s="627"/>
      <c r="J248" s="627"/>
      <c r="K248" s="627"/>
      <c r="L248" s="704"/>
      <c r="M248" s="704"/>
      <c r="N248" s="704"/>
      <c r="O248" s="704"/>
      <c r="P248" s="704"/>
      <c r="Q248" s="704"/>
      <c r="R248" s="704"/>
      <c r="S248" s="674" t="s">
        <v>28</v>
      </c>
      <c r="T248" s="638"/>
      <c r="U248" s="251"/>
      <c r="V248" s="614"/>
      <c r="W248" s="644">
        <f t="shared" si="81"/>
        <v>0</v>
      </c>
      <c r="X248" s="643" t="str">
        <f t="shared" si="82"/>
        <v/>
      </c>
      <c r="Y248" s="615">
        <f t="shared" si="91"/>
        <v>0</v>
      </c>
      <c r="Z248" s="615">
        <f t="shared" si="92"/>
        <v>0</v>
      </c>
      <c r="AA248" s="190" t="str">
        <f t="shared" si="89"/>
        <v/>
      </c>
      <c r="AB248" s="684">
        <f t="shared" si="88"/>
        <v>0</v>
      </c>
      <c r="AC248" s="684">
        <f t="shared" si="76"/>
        <v>0</v>
      </c>
      <c r="AD248" s="616"/>
      <c r="AE248" s="617">
        <f t="shared" si="90"/>
        <v>0</v>
      </c>
      <c r="AF248" s="612">
        <f t="shared" si="83"/>
        <v>0</v>
      </c>
      <c r="AG248" s="613">
        <f>IF(ISBLANK(N248), 0, (IF(AND(V248&lt;&gt;"", ISNUMBER(T248)), INDEX(AZ12:CR12, MATCH(N248, AZ11:CR11, 0)) * M248, 0)) + IFERROR(INDEX(AZ17:CR17, MATCH(N248, AZ16:CR16, 0)) * M248, 0))</f>
        <v>0</v>
      </c>
      <c r="AI248" s="603" t="str">
        <f t="shared" si="86"/>
        <v>►</v>
      </c>
      <c r="BA248" s="259" t="s">
        <v>5572</v>
      </c>
      <c r="CM248" s="658"/>
      <c r="CY248" s="216">
        <v>1</v>
      </c>
    </row>
    <row r="249" spans="1:103" s="641" customFormat="1" ht="24" customHeight="1">
      <c r="A249" s="603" t="str">
        <f t="shared" si="87"/>
        <v>►</v>
      </c>
      <c r="B249" s="604" t="str">
        <f t="shared" si="84"/>
        <v>►</v>
      </c>
      <c r="C249" s="604" t="str">
        <f t="shared" si="77"/>
        <v>►</v>
      </c>
      <c r="D249" s="604" t="str">
        <f t="shared" si="78"/>
        <v>►</v>
      </c>
      <c r="E249" s="604" t="str">
        <f t="shared" si="79"/>
        <v>►</v>
      </c>
      <c r="F249" s="604" t="str">
        <f t="shared" si="80"/>
        <v>►</v>
      </c>
      <c r="G249" s="604" t="str">
        <f t="shared" si="85"/>
        <v/>
      </c>
      <c r="H249" s="626" t="s">
        <v>28</v>
      </c>
      <c r="I249" s="627"/>
      <c r="J249" s="627"/>
      <c r="K249" s="627"/>
      <c r="L249" s="704"/>
      <c r="M249" s="704"/>
      <c r="N249" s="704"/>
      <c r="O249" s="704"/>
      <c r="P249" s="704"/>
      <c r="Q249" s="704"/>
      <c r="R249" s="704"/>
      <c r="S249" s="674" t="s">
        <v>28</v>
      </c>
      <c r="T249" s="638"/>
      <c r="U249" s="251"/>
      <c r="V249" s="614"/>
      <c r="W249" s="645">
        <f t="shared" si="81"/>
        <v>0</v>
      </c>
      <c r="X249" s="618" t="str">
        <f t="shared" si="82"/>
        <v/>
      </c>
      <c r="Y249" s="619">
        <f t="shared" si="91"/>
        <v>0</v>
      </c>
      <c r="Z249" s="619">
        <f t="shared" si="92"/>
        <v>0</v>
      </c>
      <c r="AA249" s="189" t="str">
        <f t="shared" si="89"/>
        <v/>
      </c>
      <c r="AB249" s="189">
        <f t="shared" si="88"/>
        <v>0</v>
      </c>
      <c r="AC249" s="189">
        <f t="shared" si="76"/>
        <v>0</v>
      </c>
      <c r="AD249" s="616"/>
      <c r="AE249" s="620">
        <f t="shared" si="90"/>
        <v>0</v>
      </c>
      <c r="AF249" s="612">
        <f t="shared" si="83"/>
        <v>0</v>
      </c>
      <c r="AG249" s="613">
        <f>IF(ISBLANK(N249), 0, (IF(AND(V249&lt;&gt;"", ISNUMBER(T249)), INDEX(AZ12:CR12, MATCH(N249, AZ11:CR11, 0)) * M249, 0)) + IFERROR(INDEX(AZ17:CR17, MATCH(N249, AZ16:CR16, 0)) * M249, 0))</f>
        <v>0</v>
      </c>
      <c r="AI249" s="603" t="str">
        <f t="shared" si="86"/>
        <v>►</v>
      </c>
      <c r="BA249"/>
      <c r="CM249" s="658"/>
      <c r="CY249" s="216">
        <v>1</v>
      </c>
    </row>
    <row r="250" spans="1:103" s="641" customFormat="1" ht="24" customHeight="1">
      <c r="A250" s="603" t="str">
        <f t="shared" si="87"/>
        <v>►</v>
      </c>
      <c r="B250" s="604" t="str">
        <f t="shared" si="84"/>
        <v>►</v>
      </c>
      <c r="C250" s="604" t="str">
        <f t="shared" si="77"/>
        <v>►</v>
      </c>
      <c r="D250" s="604" t="str">
        <f t="shared" si="78"/>
        <v>►</v>
      </c>
      <c r="E250" s="604" t="str">
        <f t="shared" si="79"/>
        <v>►</v>
      </c>
      <c r="F250" s="604" t="str">
        <f t="shared" si="80"/>
        <v>►</v>
      </c>
      <c r="G250" s="604" t="str">
        <f t="shared" si="85"/>
        <v/>
      </c>
      <c r="H250" s="626" t="s">
        <v>28</v>
      </c>
      <c r="I250" s="627"/>
      <c r="J250" s="627"/>
      <c r="K250" s="627"/>
      <c r="L250" s="704"/>
      <c r="M250" s="704"/>
      <c r="N250" s="704"/>
      <c r="O250" s="704"/>
      <c r="P250" s="704"/>
      <c r="Q250" s="704"/>
      <c r="R250" s="704"/>
      <c r="S250" s="674" t="s">
        <v>28</v>
      </c>
      <c r="T250" s="638"/>
      <c r="U250" s="251"/>
      <c r="V250" s="614"/>
      <c r="W250" s="644">
        <f t="shared" si="81"/>
        <v>0</v>
      </c>
      <c r="X250" s="643" t="str">
        <f t="shared" si="82"/>
        <v/>
      </c>
      <c r="Y250" s="615">
        <f t="shared" si="91"/>
        <v>0</v>
      </c>
      <c r="Z250" s="615">
        <f t="shared" si="92"/>
        <v>0</v>
      </c>
      <c r="AA250" s="190" t="str">
        <f t="shared" si="89"/>
        <v/>
      </c>
      <c r="AB250" s="684">
        <f t="shared" si="88"/>
        <v>0</v>
      </c>
      <c r="AC250" s="684">
        <f t="shared" si="76"/>
        <v>0</v>
      </c>
      <c r="AD250" s="616"/>
      <c r="AE250" s="617">
        <f t="shared" si="90"/>
        <v>0</v>
      </c>
      <c r="AF250" s="612">
        <f t="shared" si="83"/>
        <v>0</v>
      </c>
      <c r="AG250" s="613">
        <f>IF(ISBLANK(N250), 0, (IF(AND(V250&lt;&gt;"", ISNUMBER(T250)), INDEX(AZ12:CR12, MATCH(N250, AZ11:CR11, 0)) * M250, 0)) + IFERROR(INDEX(AZ17:CR17, MATCH(N250, AZ16:CR16, 0)) * M250, 0))</f>
        <v>0</v>
      </c>
      <c r="AI250" s="603" t="str">
        <f t="shared" si="86"/>
        <v>►</v>
      </c>
      <c r="BA250"/>
      <c r="CM250" s="658"/>
      <c r="CY250" s="216">
        <v>1</v>
      </c>
    </row>
    <row r="251" spans="1:103" s="641" customFormat="1" ht="24" customHeight="1">
      <c r="A251" s="603" t="str">
        <f t="shared" si="87"/>
        <v>►</v>
      </c>
      <c r="B251" s="604" t="str">
        <f t="shared" si="84"/>
        <v>►</v>
      </c>
      <c r="C251" s="604" t="str">
        <f t="shared" si="77"/>
        <v>►</v>
      </c>
      <c r="D251" s="604" t="str">
        <f t="shared" si="78"/>
        <v>►</v>
      </c>
      <c r="E251" s="604" t="str">
        <f t="shared" si="79"/>
        <v>►</v>
      </c>
      <c r="F251" s="604" t="str">
        <f t="shared" si="80"/>
        <v>►</v>
      </c>
      <c r="G251" s="604" t="str">
        <f t="shared" si="85"/>
        <v/>
      </c>
      <c r="H251" s="626" t="s">
        <v>28</v>
      </c>
      <c r="I251" s="627"/>
      <c r="J251" s="627"/>
      <c r="K251" s="627"/>
      <c r="L251" s="704"/>
      <c r="M251" s="704"/>
      <c r="N251" s="704"/>
      <c r="O251" s="704"/>
      <c r="P251" s="704"/>
      <c r="Q251" s="704"/>
      <c r="R251" s="704"/>
      <c r="S251" s="674" t="s">
        <v>28</v>
      </c>
      <c r="T251" s="638"/>
      <c r="U251" s="251"/>
      <c r="V251" s="614"/>
      <c r="W251" s="645">
        <f t="shared" si="81"/>
        <v>0</v>
      </c>
      <c r="X251" s="618" t="str">
        <f t="shared" si="82"/>
        <v/>
      </c>
      <c r="Y251" s="619">
        <f t="shared" si="91"/>
        <v>0</v>
      </c>
      <c r="Z251" s="619">
        <f t="shared" si="92"/>
        <v>0</v>
      </c>
      <c r="AA251" s="189" t="str">
        <f t="shared" si="89"/>
        <v/>
      </c>
      <c r="AB251" s="189">
        <f t="shared" si="88"/>
        <v>0</v>
      </c>
      <c r="AC251" s="189">
        <f t="shared" si="76"/>
        <v>0</v>
      </c>
      <c r="AD251" s="616"/>
      <c r="AE251" s="620">
        <f t="shared" si="90"/>
        <v>0</v>
      </c>
      <c r="AF251" s="612">
        <f t="shared" si="83"/>
        <v>0</v>
      </c>
      <c r="AG251" s="613">
        <f>IF(ISBLANK(N251), 0, (IF(AND(V251&lt;&gt;"", ISNUMBER(T251)), INDEX(AZ12:CR12, MATCH(N251, AZ11:CR11, 0)) * M251, 0)) + IFERROR(INDEX(AZ17:CR17, MATCH(N251, AZ16:CR16, 0)) * M251, 0))</f>
        <v>0</v>
      </c>
      <c r="AI251" s="603" t="str">
        <f t="shared" si="86"/>
        <v>►</v>
      </c>
      <c r="BA251"/>
      <c r="CM251" s="658"/>
      <c r="CY251" s="216">
        <v>1</v>
      </c>
    </row>
    <row r="252" spans="1:103" s="641" customFormat="1" ht="24" customHeight="1">
      <c r="A252" s="603" t="str">
        <f t="shared" si="87"/>
        <v>►</v>
      </c>
      <c r="B252" s="604" t="str">
        <f t="shared" si="84"/>
        <v>►</v>
      </c>
      <c r="C252" s="604" t="str">
        <f t="shared" si="77"/>
        <v>►</v>
      </c>
      <c r="D252" s="604" t="str">
        <f t="shared" si="78"/>
        <v>►</v>
      </c>
      <c r="E252" s="604" t="str">
        <f t="shared" si="79"/>
        <v>►</v>
      </c>
      <c r="F252" s="604" t="str">
        <f t="shared" si="80"/>
        <v>►</v>
      </c>
      <c r="G252" s="604" t="str">
        <f t="shared" si="85"/>
        <v/>
      </c>
      <c r="H252" s="626" t="s">
        <v>28</v>
      </c>
      <c r="I252" s="627"/>
      <c r="J252" s="627"/>
      <c r="K252" s="627"/>
      <c r="L252" s="704"/>
      <c r="M252" s="704"/>
      <c r="N252" s="704"/>
      <c r="O252" s="704"/>
      <c r="P252" s="704"/>
      <c r="Q252" s="704"/>
      <c r="R252" s="704"/>
      <c r="S252" s="674" t="s">
        <v>28</v>
      </c>
      <c r="T252" s="638"/>
      <c r="U252" s="251"/>
      <c r="V252" s="614"/>
      <c r="W252" s="644">
        <f t="shared" si="81"/>
        <v>0</v>
      </c>
      <c r="X252" s="643" t="str">
        <f t="shared" si="82"/>
        <v/>
      </c>
      <c r="Y252" s="615">
        <f t="shared" si="91"/>
        <v>0</v>
      </c>
      <c r="Z252" s="615">
        <f t="shared" si="92"/>
        <v>0</v>
      </c>
      <c r="AA252" s="190" t="str">
        <f t="shared" si="89"/>
        <v/>
      </c>
      <c r="AB252" s="684">
        <f t="shared" si="88"/>
        <v>0</v>
      </c>
      <c r="AC252" s="684">
        <f t="shared" si="76"/>
        <v>0</v>
      </c>
      <c r="AD252" s="616"/>
      <c r="AE252" s="617">
        <f t="shared" si="90"/>
        <v>0</v>
      </c>
      <c r="AF252" s="612">
        <f t="shared" si="83"/>
        <v>0</v>
      </c>
      <c r="AG252" s="613">
        <f>IF(ISBLANK(N252), 0, (IF(AND(V252&lt;&gt;"", ISNUMBER(T252)), INDEX(AZ12:CR12, MATCH(N252, AZ11:CR11, 0)) * M252, 0)) + IFERROR(INDEX(AZ17:CR17, MATCH(N252, AZ16:CR16, 0)) * M252, 0))</f>
        <v>0</v>
      </c>
      <c r="AI252" s="603" t="str">
        <f t="shared" si="86"/>
        <v>►</v>
      </c>
      <c r="BA252" s="257" t="s">
        <v>5573</v>
      </c>
      <c r="CM252" s="658"/>
      <c r="CY252" s="216">
        <v>1</v>
      </c>
    </row>
    <row r="253" spans="1:103" s="641" customFormat="1" ht="24" customHeight="1">
      <c r="A253" s="603" t="str">
        <f t="shared" si="87"/>
        <v>►</v>
      </c>
      <c r="B253" s="604" t="str">
        <f t="shared" si="84"/>
        <v>►</v>
      </c>
      <c r="C253" s="604" t="str">
        <f t="shared" si="77"/>
        <v>►</v>
      </c>
      <c r="D253" s="604" t="str">
        <f t="shared" si="78"/>
        <v>►</v>
      </c>
      <c r="E253" s="604" t="str">
        <f t="shared" si="79"/>
        <v>►</v>
      </c>
      <c r="F253" s="604" t="str">
        <f t="shared" si="80"/>
        <v>►</v>
      </c>
      <c r="G253" s="604" t="str">
        <f t="shared" si="85"/>
        <v/>
      </c>
      <c r="H253" s="626" t="s">
        <v>28</v>
      </c>
      <c r="I253" s="627"/>
      <c r="J253" s="627"/>
      <c r="K253" s="627"/>
      <c r="L253" s="704"/>
      <c r="M253" s="704"/>
      <c r="N253" s="704"/>
      <c r="O253" s="704"/>
      <c r="P253" s="704"/>
      <c r="Q253" s="704"/>
      <c r="R253" s="704"/>
      <c r="S253" s="674" t="s">
        <v>28</v>
      </c>
      <c r="T253" s="638"/>
      <c r="U253" s="251"/>
      <c r="V253" s="614"/>
      <c r="W253" s="645">
        <f t="shared" si="81"/>
        <v>0</v>
      </c>
      <c r="X253" s="618" t="str">
        <f t="shared" si="82"/>
        <v/>
      </c>
      <c r="Y253" s="619">
        <f t="shared" si="91"/>
        <v>0</v>
      </c>
      <c r="Z253" s="619">
        <f t="shared" si="92"/>
        <v>0</v>
      </c>
      <c r="AA253" s="189" t="str">
        <f t="shared" si="89"/>
        <v/>
      </c>
      <c r="AB253" s="189">
        <f t="shared" si="88"/>
        <v>0</v>
      </c>
      <c r="AC253" s="189">
        <f t="shared" si="76"/>
        <v>0</v>
      </c>
      <c r="AD253" s="616"/>
      <c r="AE253" s="620">
        <f t="shared" si="90"/>
        <v>0</v>
      </c>
      <c r="AF253" s="612">
        <f t="shared" si="83"/>
        <v>0</v>
      </c>
      <c r="AG253" s="613">
        <f>IF(ISBLANK(N253), 0, (IF(AND(V253&lt;&gt;"", ISNUMBER(T253)), INDEX(AZ12:CR12, MATCH(N253, AZ11:CR11, 0)) * M253, 0)) + IFERROR(INDEX(AZ17:CR17, MATCH(N253, AZ16:CR16, 0)) * M253, 0))</f>
        <v>0</v>
      </c>
      <c r="AI253" s="603" t="str">
        <f t="shared" si="86"/>
        <v>►</v>
      </c>
      <c r="BA253"/>
      <c r="CM253" s="658"/>
      <c r="CY253" s="216">
        <v>1</v>
      </c>
    </row>
    <row r="254" spans="1:103" s="641" customFormat="1" ht="24" customHeight="1">
      <c r="A254" s="603" t="str">
        <f t="shared" si="87"/>
        <v>►</v>
      </c>
      <c r="B254" s="604" t="str">
        <f t="shared" si="84"/>
        <v>►</v>
      </c>
      <c r="C254" s="604" t="str">
        <f t="shared" si="77"/>
        <v>►</v>
      </c>
      <c r="D254" s="604" t="str">
        <f t="shared" si="78"/>
        <v>►</v>
      </c>
      <c r="E254" s="604" t="str">
        <f t="shared" si="79"/>
        <v>►</v>
      </c>
      <c r="F254" s="604" t="str">
        <f t="shared" si="80"/>
        <v>►</v>
      </c>
      <c r="G254" s="604" t="str">
        <f t="shared" si="85"/>
        <v/>
      </c>
      <c r="H254" s="626" t="s">
        <v>28</v>
      </c>
      <c r="I254" s="627"/>
      <c r="J254" s="627"/>
      <c r="K254" s="627"/>
      <c r="L254" s="704"/>
      <c r="M254" s="704"/>
      <c r="N254" s="704"/>
      <c r="O254" s="704"/>
      <c r="P254" s="704"/>
      <c r="Q254" s="704"/>
      <c r="R254" s="704"/>
      <c r="S254" s="674" t="s">
        <v>28</v>
      </c>
      <c r="T254" s="638"/>
      <c r="U254" s="251"/>
      <c r="V254" s="614"/>
      <c r="W254" s="644">
        <f t="shared" si="81"/>
        <v>0</v>
      </c>
      <c r="X254" s="643" t="str">
        <f t="shared" si="82"/>
        <v/>
      </c>
      <c r="Y254" s="615">
        <f t="shared" si="91"/>
        <v>0</v>
      </c>
      <c r="Z254" s="615">
        <f t="shared" si="92"/>
        <v>0</v>
      </c>
      <c r="AA254" s="190" t="str">
        <f t="shared" si="89"/>
        <v/>
      </c>
      <c r="AB254" s="684">
        <f t="shared" si="88"/>
        <v>0</v>
      </c>
      <c r="AC254" s="684">
        <f t="shared" si="76"/>
        <v>0</v>
      </c>
      <c r="AD254" s="616"/>
      <c r="AE254" s="617">
        <f t="shared" si="90"/>
        <v>0</v>
      </c>
      <c r="AF254" s="612">
        <f t="shared" si="83"/>
        <v>0</v>
      </c>
      <c r="AG254" s="613">
        <f>IF(ISBLANK(N254), 0, (IF(AND(V254&lt;&gt;"", ISNUMBER(T254)), INDEX(AZ12:CR12, MATCH(N254, AZ11:CR11, 0)) * M254, 0)) + IFERROR(INDEX(AZ17:CR17, MATCH(N254, AZ16:CR16, 0)) * M254, 0))</f>
        <v>0</v>
      </c>
      <c r="AI254" s="603" t="str">
        <f t="shared" si="86"/>
        <v>►</v>
      </c>
      <c r="BA254" t="s">
        <v>5574</v>
      </c>
      <c r="CM254" s="658"/>
      <c r="CY254" s="216">
        <v>1</v>
      </c>
    </row>
    <row r="255" spans="1:103" s="641" customFormat="1" ht="24" customHeight="1">
      <c r="A255" s="603" t="str">
        <f t="shared" si="87"/>
        <v>►</v>
      </c>
      <c r="B255" s="604" t="str">
        <f t="shared" si="84"/>
        <v>►</v>
      </c>
      <c r="C255" s="604" t="str">
        <f t="shared" si="77"/>
        <v>►</v>
      </c>
      <c r="D255" s="604" t="str">
        <f t="shared" si="78"/>
        <v>►</v>
      </c>
      <c r="E255" s="604" t="str">
        <f t="shared" si="79"/>
        <v>►</v>
      </c>
      <c r="F255" s="604" t="str">
        <f t="shared" si="80"/>
        <v>►</v>
      </c>
      <c r="G255" s="604" t="str">
        <f t="shared" si="85"/>
        <v/>
      </c>
      <c r="H255" s="626" t="s">
        <v>28</v>
      </c>
      <c r="I255" s="627"/>
      <c r="J255" s="627"/>
      <c r="K255" s="627"/>
      <c r="L255" s="704"/>
      <c r="M255" s="704"/>
      <c r="N255" s="704"/>
      <c r="O255" s="704"/>
      <c r="P255" s="704"/>
      <c r="Q255" s="704"/>
      <c r="R255" s="704"/>
      <c r="S255" s="674" t="s">
        <v>28</v>
      </c>
      <c r="T255" s="638"/>
      <c r="U255" s="251"/>
      <c r="V255" s="614"/>
      <c r="W255" s="645">
        <f t="shared" si="81"/>
        <v>0</v>
      </c>
      <c r="X255" s="618" t="str">
        <f t="shared" si="82"/>
        <v/>
      </c>
      <c r="Y255" s="619">
        <f t="shared" si="91"/>
        <v>0</v>
      </c>
      <c r="Z255" s="619">
        <f t="shared" si="92"/>
        <v>0</v>
      </c>
      <c r="AA255" s="189" t="str">
        <f t="shared" si="89"/>
        <v/>
      </c>
      <c r="AB255" s="189">
        <f t="shared" si="88"/>
        <v>0</v>
      </c>
      <c r="AC255" s="189">
        <f t="shared" si="76"/>
        <v>0</v>
      </c>
      <c r="AD255" s="616"/>
      <c r="AE255" s="620">
        <f t="shared" si="90"/>
        <v>0</v>
      </c>
      <c r="AF255" s="612">
        <f t="shared" si="83"/>
        <v>0</v>
      </c>
      <c r="AG255" s="613">
        <f>IF(ISBLANK(N255), 0, (IF(AND(V255&lt;&gt;"", ISNUMBER(T255)), INDEX(AZ12:CR12, MATCH(N255, AZ11:CR11, 0)) * M255, 0)) + IFERROR(INDEX(AZ17:CR17, MATCH(N255, AZ16:CR16, 0)) * M255, 0))</f>
        <v>0</v>
      </c>
      <c r="AI255" s="603" t="str">
        <f t="shared" si="86"/>
        <v>►</v>
      </c>
      <c r="BA255" s="258"/>
      <c r="CM255" s="658"/>
      <c r="CY255" s="216">
        <v>1</v>
      </c>
    </row>
    <row r="256" spans="1:103" s="641" customFormat="1" ht="24" customHeight="1">
      <c r="A256" s="603" t="str">
        <f t="shared" si="87"/>
        <v>►</v>
      </c>
      <c r="B256" s="604" t="str">
        <f t="shared" si="84"/>
        <v>►</v>
      </c>
      <c r="C256" s="604" t="str">
        <f t="shared" si="77"/>
        <v>►</v>
      </c>
      <c r="D256" s="604" t="str">
        <f t="shared" si="78"/>
        <v>►</v>
      </c>
      <c r="E256" s="604" t="str">
        <f t="shared" si="79"/>
        <v>►</v>
      </c>
      <c r="F256" s="604" t="str">
        <f t="shared" si="80"/>
        <v>►</v>
      </c>
      <c r="G256" s="604" t="str">
        <f t="shared" si="85"/>
        <v/>
      </c>
      <c r="H256" s="626" t="s">
        <v>28</v>
      </c>
      <c r="I256" s="627"/>
      <c r="J256" s="627"/>
      <c r="K256" s="627"/>
      <c r="L256" s="704"/>
      <c r="M256" s="704"/>
      <c r="N256" s="704"/>
      <c r="O256" s="704"/>
      <c r="P256" s="704"/>
      <c r="Q256" s="704"/>
      <c r="R256" s="704"/>
      <c r="S256" s="674" t="s">
        <v>28</v>
      </c>
      <c r="T256" s="638"/>
      <c r="U256" s="251"/>
      <c r="V256" s="614"/>
      <c r="W256" s="644">
        <f t="shared" si="81"/>
        <v>0</v>
      </c>
      <c r="X256" s="643" t="str">
        <f t="shared" si="82"/>
        <v/>
      </c>
      <c r="Y256" s="615">
        <f t="shared" si="91"/>
        <v>0</v>
      </c>
      <c r="Z256" s="615">
        <f t="shared" si="92"/>
        <v>0</v>
      </c>
      <c r="AA256" s="190" t="str">
        <f t="shared" si="89"/>
        <v/>
      </c>
      <c r="AB256" s="684">
        <f t="shared" si="88"/>
        <v>0</v>
      </c>
      <c r="AC256" s="684">
        <f t="shared" si="76"/>
        <v>0</v>
      </c>
      <c r="AD256" s="616"/>
      <c r="AE256" s="617">
        <f t="shared" si="90"/>
        <v>0</v>
      </c>
      <c r="AF256" s="612">
        <f t="shared" si="83"/>
        <v>0</v>
      </c>
      <c r="AG256" s="613">
        <f>IF(ISBLANK(N256), 0, (IF(AND(V256&lt;&gt;"", ISNUMBER(T256)), INDEX(AZ12:CR12, MATCH(N256, AZ11:CR11, 0)) * M256, 0)) + IFERROR(INDEX(AZ17:CR17, MATCH(N256, AZ16:CR16, 0)) * M256, 0))</f>
        <v>0</v>
      </c>
      <c r="AI256" s="603" t="str">
        <f t="shared" si="86"/>
        <v>►</v>
      </c>
      <c r="BA256" s="259" t="s">
        <v>5575</v>
      </c>
      <c r="CM256" s="658"/>
      <c r="CY256" s="216">
        <v>1</v>
      </c>
    </row>
    <row r="257" spans="1:103" s="641" customFormat="1" ht="24" customHeight="1">
      <c r="A257" s="603" t="str">
        <f t="shared" si="87"/>
        <v>►</v>
      </c>
      <c r="B257" s="604" t="str">
        <f t="shared" si="84"/>
        <v>►</v>
      </c>
      <c r="C257" s="604" t="str">
        <f t="shared" si="77"/>
        <v>►</v>
      </c>
      <c r="D257" s="604" t="str">
        <f t="shared" si="78"/>
        <v>►</v>
      </c>
      <c r="E257" s="604" t="str">
        <f t="shared" si="79"/>
        <v>►</v>
      </c>
      <c r="F257" s="604" t="str">
        <f t="shared" si="80"/>
        <v>►</v>
      </c>
      <c r="G257" s="604" t="str">
        <f t="shared" si="85"/>
        <v/>
      </c>
      <c r="H257" s="626" t="s">
        <v>28</v>
      </c>
      <c r="I257" s="627"/>
      <c r="J257" s="627"/>
      <c r="K257" s="627"/>
      <c r="L257" s="704"/>
      <c r="M257" s="704"/>
      <c r="N257" s="704"/>
      <c r="O257" s="704"/>
      <c r="P257" s="704"/>
      <c r="Q257" s="704"/>
      <c r="R257" s="704"/>
      <c r="S257" s="674" t="s">
        <v>28</v>
      </c>
      <c r="T257" s="638"/>
      <c r="U257" s="251"/>
      <c r="V257" s="614"/>
      <c r="W257" s="645">
        <f t="shared" si="81"/>
        <v>0</v>
      </c>
      <c r="X257" s="618" t="str">
        <f t="shared" si="82"/>
        <v/>
      </c>
      <c r="Y257" s="619">
        <f t="shared" si="91"/>
        <v>0</v>
      </c>
      <c r="Z257" s="619">
        <f t="shared" si="92"/>
        <v>0</v>
      </c>
      <c r="AA257" s="189" t="str">
        <f t="shared" si="89"/>
        <v/>
      </c>
      <c r="AB257" s="189">
        <f t="shared" si="88"/>
        <v>0</v>
      </c>
      <c r="AC257" s="189">
        <f t="shared" si="76"/>
        <v>0</v>
      </c>
      <c r="AD257" s="616"/>
      <c r="AE257" s="620">
        <f t="shared" si="90"/>
        <v>0</v>
      </c>
      <c r="AF257" s="612">
        <f t="shared" si="83"/>
        <v>0</v>
      </c>
      <c r="AG257" s="613">
        <f>IF(ISBLANK(N257), 0, (IF(AND(V257&lt;&gt;"", ISNUMBER(T257)), INDEX(AZ12:CR12, MATCH(N257, AZ11:CR11, 0)) * M257, 0)) + IFERROR(INDEX(AZ17:CR17, MATCH(N257, AZ16:CR16, 0)) * M257, 0))</f>
        <v>0</v>
      </c>
      <c r="AI257" s="603" t="str">
        <f t="shared" si="86"/>
        <v>►</v>
      </c>
      <c r="BA257" s="259" t="s">
        <v>5576</v>
      </c>
      <c r="CM257" s="658"/>
      <c r="CY257" s="216">
        <v>1</v>
      </c>
    </row>
    <row r="258" spans="1:103" s="641" customFormat="1" ht="24" customHeight="1">
      <c r="A258" s="603" t="str">
        <f t="shared" si="87"/>
        <v>►</v>
      </c>
      <c r="B258" s="604" t="str">
        <f t="shared" si="84"/>
        <v>►</v>
      </c>
      <c r="C258" s="604" t="str">
        <f t="shared" si="77"/>
        <v>►</v>
      </c>
      <c r="D258" s="604" t="str">
        <f t="shared" si="78"/>
        <v>►</v>
      </c>
      <c r="E258" s="604" t="str">
        <f t="shared" si="79"/>
        <v>►</v>
      </c>
      <c r="F258" s="604" t="str">
        <f t="shared" si="80"/>
        <v>►</v>
      </c>
      <c r="G258" s="604" t="str">
        <f t="shared" si="85"/>
        <v/>
      </c>
      <c r="H258" s="626" t="s">
        <v>28</v>
      </c>
      <c r="I258" s="627"/>
      <c r="J258" s="627"/>
      <c r="K258" s="627"/>
      <c r="L258" s="704"/>
      <c r="M258" s="704"/>
      <c r="N258" s="704"/>
      <c r="O258" s="704"/>
      <c r="P258" s="704"/>
      <c r="Q258" s="704"/>
      <c r="R258" s="704"/>
      <c r="S258" s="674" t="s">
        <v>28</v>
      </c>
      <c r="T258" s="638"/>
      <c r="U258" s="251"/>
      <c r="V258" s="614"/>
      <c r="W258" s="644">
        <f t="shared" si="81"/>
        <v>0</v>
      </c>
      <c r="X258" s="643" t="str">
        <f t="shared" si="82"/>
        <v/>
      </c>
      <c r="Y258" s="615">
        <f t="shared" si="91"/>
        <v>0</v>
      </c>
      <c r="Z258" s="615">
        <f t="shared" si="92"/>
        <v>0</v>
      </c>
      <c r="AA258" s="190" t="str">
        <f t="shared" si="89"/>
        <v/>
      </c>
      <c r="AB258" s="684">
        <f t="shared" si="88"/>
        <v>0</v>
      </c>
      <c r="AC258" s="684">
        <f t="shared" si="76"/>
        <v>0</v>
      </c>
      <c r="AD258" s="616"/>
      <c r="AE258" s="617">
        <f t="shared" si="90"/>
        <v>0</v>
      </c>
      <c r="AF258" s="612">
        <f t="shared" si="83"/>
        <v>0</v>
      </c>
      <c r="AG258" s="613">
        <f>IF(ISBLANK(N258), 0, (IF(AND(V258&lt;&gt;"", ISNUMBER(T258)), INDEX(AZ12:CR12, MATCH(N258, AZ11:CR11, 0)) * M258, 0)) + IFERROR(INDEX(AZ17:CR17, MATCH(N258, AZ16:CR16, 0)) * M258, 0))</f>
        <v>0</v>
      </c>
      <c r="AI258" s="603" t="str">
        <f t="shared" si="86"/>
        <v>►</v>
      </c>
      <c r="BA258"/>
      <c r="CM258" s="658"/>
      <c r="CY258" s="216">
        <v>1</v>
      </c>
    </row>
    <row r="259" spans="1:103" s="641" customFormat="1" ht="24" customHeight="1">
      <c r="A259" s="603" t="str">
        <f t="shared" si="87"/>
        <v>►</v>
      </c>
      <c r="B259" s="604" t="str">
        <f t="shared" si="84"/>
        <v>►</v>
      </c>
      <c r="C259" s="604" t="str">
        <f t="shared" si="77"/>
        <v>►</v>
      </c>
      <c r="D259" s="604" t="str">
        <f t="shared" si="78"/>
        <v>►</v>
      </c>
      <c r="E259" s="604" t="str">
        <f t="shared" si="79"/>
        <v>►</v>
      </c>
      <c r="F259" s="604" t="str">
        <f t="shared" si="80"/>
        <v>►</v>
      </c>
      <c r="G259" s="604" t="str">
        <f t="shared" si="85"/>
        <v/>
      </c>
      <c r="H259" s="626" t="s">
        <v>28</v>
      </c>
      <c r="I259" s="627"/>
      <c r="J259" s="627"/>
      <c r="K259" s="627"/>
      <c r="L259" s="704"/>
      <c r="M259" s="704"/>
      <c r="N259" s="704"/>
      <c r="O259" s="704"/>
      <c r="P259" s="704"/>
      <c r="Q259" s="704"/>
      <c r="R259" s="704"/>
      <c r="S259" s="674" t="s">
        <v>28</v>
      </c>
      <c r="T259" s="638"/>
      <c r="U259" s="251"/>
      <c r="V259" s="614"/>
      <c r="W259" s="645">
        <f t="shared" si="81"/>
        <v>0</v>
      </c>
      <c r="X259" s="618" t="str">
        <f t="shared" si="82"/>
        <v/>
      </c>
      <c r="Y259" s="619">
        <f t="shared" si="91"/>
        <v>0</v>
      </c>
      <c r="Z259" s="619">
        <f t="shared" si="92"/>
        <v>0</v>
      </c>
      <c r="AA259" s="189" t="str">
        <f t="shared" si="89"/>
        <v/>
      </c>
      <c r="AB259" s="189">
        <f t="shared" si="88"/>
        <v>0</v>
      </c>
      <c r="AC259" s="189">
        <f t="shared" si="76"/>
        <v>0</v>
      </c>
      <c r="AD259" s="616"/>
      <c r="AE259" s="620">
        <f t="shared" si="90"/>
        <v>0</v>
      </c>
      <c r="AF259" s="612">
        <f t="shared" si="83"/>
        <v>0</v>
      </c>
      <c r="AG259" s="613">
        <f>IF(ISBLANK(N259), 0, (IF(AND(V259&lt;&gt;"", ISNUMBER(T259)), INDEX(AZ12:CR12, MATCH(N259, AZ11:CR11, 0)) * M259, 0)) + IFERROR(INDEX(AZ17:CR17, MATCH(N259, AZ16:CR16, 0)) * M259, 0))</f>
        <v>0</v>
      </c>
      <c r="AI259" s="603" t="str">
        <f t="shared" si="86"/>
        <v>►</v>
      </c>
      <c r="BA259"/>
      <c r="CM259" s="658"/>
      <c r="CY259" s="216">
        <v>1</v>
      </c>
    </row>
    <row r="260" spans="1:103" s="641" customFormat="1" ht="24" customHeight="1">
      <c r="A260" s="603" t="str">
        <f t="shared" si="87"/>
        <v>►</v>
      </c>
      <c r="B260" s="604" t="str">
        <f t="shared" si="84"/>
        <v>►</v>
      </c>
      <c r="C260" s="604" t="str">
        <f t="shared" si="77"/>
        <v>►</v>
      </c>
      <c r="D260" s="604" t="str">
        <f t="shared" si="78"/>
        <v>►</v>
      </c>
      <c r="E260" s="604" t="str">
        <f t="shared" si="79"/>
        <v>►</v>
      </c>
      <c r="F260" s="604" t="str">
        <f t="shared" si="80"/>
        <v>►</v>
      </c>
      <c r="G260" s="604" t="str">
        <f t="shared" si="85"/>
        <v/>
      </c>
      <c r="H260" s="626" t="s">
        <v>28</v>
      </c>
      <c r="I260" s="627"/>
      <c r="J260" s="627"/>
      <c r="K260" s="627"/>
      <c r="L260" s="704"/>
      <c r="M260" s="704"/>
      <c r="N260" s="704"/>
      <c r="O260" s="704"/>
      <c r="P260" s="704"/>
      <c r="Q260" s="704"/>
      <c r="R260" s="704"/>
      <c r="S260" s="674" t="s">
        <v>28</v>
      </c>
      <c r="T260" s="638"/>
      <c r="U260" s="251"/>
      <c r="V260" s="614"/>
      <c r="W260" s="644">
        <f t="shared" si="81"/>
        <v>0</v>
      </c>
      <c r="X260" s="643" t="str">
        <f t="shared" si="82"/>
        <v/>
      </c>
      <c r="Y260" s="615">
        <f t="shared" si="91"/>
        <v>0</v>
      </c>
      <c r="Z260" s="615">
        <f t="shared" si="92"/>
        <v>0</v>
      </c>
      <c r="AA260" s="190" t="str">
        <f t="shared" si="89"/>
        <v/>
      </c>
      <c r="AB260" s="684">
        <f t="shared" si="88"/>
        <v>0</v>
      </c>
      <c r="AC260" s="684">
        <f t="shared" si="76"/>
        <v>0</v>
      </c>
      <c r="AD260" s="616"/>
      <c r="AE260" s="617">
        <f t="shared" si="90"/>
        <v>0</v>
      </c>
      <c r="AF260" s="612">
        <f t="shared" si="83"/>
        <v>0</v>
      </c>
      <c r="AG260" s="613">
        <f>IF(ISBLANK(N260), 0, (IF(AND(V260&lt;&gt;"", ISNUMBER(T260)), INDEX(AZ12:CR12, MATCH(N260, AZ11:CR11, 0)) * M260, 0)) + IFERROR(INDEX(AZ17:CR17, MATCH(N260, AZ16:CR16, 0)) * M260, 0))</f>
        <v>0</v>
      </c>
      <c r="AI260" s="603" t="str">
        <f t="shared" si="86"/>
        <v>►</v>
      </c>
      <c r="BA260"/>
      <c r="CM260" s="658"/>
      <c r="CY260" s="216">
        <v>1</v>
      </c>
    </row>
    <row r="261" spans="1:103" s="641" customFormat="1" ht="24" customHeight="1">
      <c r="A261" s="603" t="str">
        <f t="shared" si="87"/>
        <v>►</v>
      </c>
      <c r="B261" s="604" t="str">
        <f t="shared" si="84"/>
        <v>►</v>
      </c>
      <c r="C261" s="604" t="str">
        <f t="shared" si="77"/>
        <v>►</v>
      </c>
      <c r="D261" s="604" t="str">
        <f t="shared" si="78"/>
        <v>►</v>
      </c>
      <c r="E261" s="604" t="str">
        <f t="shared" si="79"/>
        <v>►</v>
      </c>
      <c r="F261" s="604" t="str">
        <f t="shared" si="80"/>
        <v>►</v>
      </c>
      <c r="G261" s="604" t="str">
        <f t="shared" si="85"/>
        <v/>
      </c>
      <c r="H261" s="626" t="s">
        <v>28</v>
      </c>
      <c r="I261" s="627"/>
      <c r="J261" s="627"/>
      <c r="K261" s="627"/>
      <c r="L261" s="704"/>
      <c r="M261" s="704"/>
      <c r="N261" s="704"/>
      <c r="O261" s="704"/>
      <c r="P261" s="704"/>
      <c r="Q261" s="704"/>
      <c r="R261" s="704"/>
      <c r="S261" s="674" t="s">
        <v>28</v>
      </c>
      <c r="T261" s="638"/>
      <c r="U261" s="251"/>
      <c r="V261" s="614"/>
      <c r="W261" s="645">
        <f t="shared" si="81"/>
        <v>0</v>
      </c>
      <c r="X261" s="618" t="str">
        <f t="shared" si="82"/>
        <v/>
      </c>
      <c r="Y261" s="619">
        <f t="shared" si="91"/>
        <v>0</v>
      </c>
      <c r="Z261" s="619">
        <f t="shared" si="92"/>
        <v>0</v>
      </c>
      <c r="AA261" s="189" t="str">
        <f t="shared" si="89"/>
        <v/>
      </c>
      <c r="AB261" s="189">
        <f t="shared" si="88"/>
        <v>0</v>
      </c>
      <c r="AC261" s="189">
        <f t="shared" si="76"/>
        <v>0</v>
      </c>
      <c r="AD261" s="616"/>
      <c r="AE261" s="620">
        <f t="shared" si="90"/>
        <v>0</v>
      </c>
      <c r="AF261" s="612">
        <f t="shared" si="83"/>
        <v>0</v>
      </c>
      <c r="AG261" s="613">
        <f>IF(ISBLANK(N261), 0, (IF(AND(V261&lt;&gt;"", ISNUMBER(T261)), INDEX(AZ12:CR12, MATCH(N261, AZ11:CR11, 0)) * M261, 0)) + IFERROR(INDEX(AZ17:CR17, MATCH(N261, AZ16:CR16, 0)) * M261, 0))</f>
        <v>0</v>
      </c>
      <c r="AI261" s="603" t="str">
        <f t="shared" si="86"/>
        <v>►</v>
      </c>
      <c r="BA261" s="257" t="s">
        <v>5577</v>
      </c>
      <c r="CM261" s="658"/>
      <c r="CY261" s="216">
        <v>1</v>
      </c>
    </row>
    <row r="262" spans="1:103" s="641" customFormat="1" ht="24" customHeight="1">
      <c r="A262" s="603" t="str">
        <f t="shared" si="87"/>
        <v>►</v>
      </c>
      <c r="B262" s="604" t="str">
        <f t="shared" si="84"/>
        <v>►</v>
      </c>
      <c r="C262" s="604" t="str">
        <f t="shared" si="77"/>
        <v>►</v>
      </c>
      <c r="D262" s="604" t="str">
        <f t="shared" si="78"/>
        <v>►</v>
      </c>
      <c r="E262" s="604" t="str">
        <f t="shared" si="79"/>
        <v>►</v>
      </c>
      <c r="F262" s="604" t="str">
        <f t="shared" si="80"/>
        <v>►</v>
      </c>
      <c r="G262" s="604" t="str">
        <f t="shared" si="85"/>
        <v/>
      </c>
      <c r="H262" s="626" t="s">
        <v>28</v>
      </c>
      <c r="I262" s="627"/>
      <c r="J262" s="627"/>
      <c r="K262" s="627"/>
      <c r="L262" s="704"/>
      <c r="M262" s="704"/>
      <c r="N262" s="704"/>
      <c r="O262" s="704"/>
      <c r="P262" s="704"/>
      <c r="Q262" s="704"/>
      <c r="R262" s="704"/>
      <c r="S262" s="674" t="s">
        <v>28</v>
      </c>
      <c r="T262" s="638"/>
      <c r="U262" s="251"/>
      <c r="V262" s="614"/>
      <c r="W262" s="644">
        <f t="shared" si="81"/>
        <v>0</v>
      </c>
      <c r="X262" s="643" t="str">
        <f t="shared" si="82"/>
        <v/>
      </c>
      <c r="Y262" s="615">
        <f t="shared" si="91"/>
        <v>0</v>
      </c>
      <c r="Z262" s="615">
        <f t="shared" si="92"/>
        <v>0</v>
      </c>
      <c r="AA262" s="190" t="str">
        <f t="shared" si="89"/>
        <v/>
      </c>
      <c r="AB262" s="684">
        <f t="shared" si="88"/>
        <v>0</v>
      </c>
      <c r="AC262" s="684">
        <f t="shared" si="76"/>
        <v>0</v>
      </c>
      <c r="AD262" s="616"/>
      <c r="AE262" s="617">
        <f t="shared" si="90"/>
        <v>0</v>
      </c>
      <c r="AF262" s="612">
        <f t="shared" si="83"/>
        <v>0</v>
      </c>
      <c r="AG262" s="613">
        <f>IF(ISBLANK(N262), 0, (IF(AND(V262&lt;&gt;"", ISNUMBER(T262)), INDEX(AZ12:CR12, MATCH(N262, AZ11:CR11, 0)) * M262, 0)) + IFERROR(INDEX(AZ17:CR17, MATCH(N262, AZ16:CR16, 0)) * M262, 0))</f>
        <v>0</v>
      </c>
      <c r="AI262" s="603" t="str">
        <f t="shared" si="86"/>
        <v>►</v>
      </c>
      <c r="BA262"/>
      <c r="CM262" s="658"/>
      <c r="CY262" s="216">
        <v>1</v>
      </c>
    </row>
    <row r="263" spans="1:103" s="641" customFormat="1" ht="24" customHeight="1">
      <c r="A263" s="603" t="str">
        <f t="shared" si="87"/>
        <v>►</v>
      </c>
      <c r="B263" s="604" t="str">
        <f t="shared" si="84"/>
        <v>►</v>
      </c>
      <c r="C263" s="604" t="str">
        <f t="shared" si="77"/>
        <v>►</v>
      </c>
      <c r="D263" s="604" t="str">
        <f t="shared" si="78"/>
        <v>►</v>
      </c>
      <c r="E263" s="604" t="str">
        <f t="shared" si="79"/>
        <v>►</v>
      </c>
      <c r="F263" s="604" t="str">
        <f t="shared" si="80"/>
        <v>►</v>
      </c>
      <c r="G263" s="604" t="str">
        <f t="shared" si="85"/>
        <v/>
      </c>
      <c r="H263" s="626" t="s">
        <v>28</v>
      </c>
      <c r="I263" s="627"/>
      <c r="J263" s="627"/>
      <c r="K263" s="627"/>
      <c r="L263" s="704"/>
      <c r="M263" s="704"/>
      <c r="N263" s="704"/>
      <c r="O263" s="704"/>
      <c r="P263" s="704"/>
      <c r="Q263" s="704"/>
      <c r="R263" s="704"/>
      <c r="S263" s="674" t="s">
        <v>28</v>
      </c>
      <c r="T263" s="638"/>
      <c r="U263" s="251"/>
      <c r="V263" s="614"/>
      <c r="W263" s="645">
        <f t="shared" si="81"/>
        <v>0</v>
      </c>
      <c r="X263" s="618" t="str">
        <f t="shared" si="82"/>
        <v/>
      </c>
      <c r="Y263" s="619">
        <f t="shared" si="91"/>
        <v>0</v>
      </c>
      <c r="Z263" s="619">
        <f t="shared" si="92"/>
        <v>0</v>
      </c>
      <c r="AA263" s="189" t="str">
        <f t="shared" si="89"/>
        <v/>
      </c>
      <c r="AB263" s="189">
        <f t="shared" si="88"/>
        <v>0</v>
      </c>
      <c r="AC263" s="189">
        <f t="shared" si="76"/>
        <v>0</v>
      </c>
      <c r="AD263" s="616"/>
      <c r="AE263" s="620">
        <f t="shared" si="90"/>
        <v>0</v>
      </c>
      <c r="AF263" s="612">
        <f t="shared" si="83"/>
        <v>0</v>
      </c>
      <c r="AG263" s="613">
        <f>IF(ISBLANK(N263), 0, (IF(AND(V263&lt;&gt;"", ISNUMBER(T263)), INDEX(AZ12:CR12, MATCH(N263, AZ11:CR11, 0)) * M263, 0)) + IFERROR(INDEX(AZ17:CR17, MATCH(N263, AZ16:CR16, 0)) * M263, 0))</f>
        <v>0</v>
      </c>
      <c r="AI263" s="603" t="str">
        <f t="shared" si="86"/>
        <v>►</v>
      </c>
      <c r="BA263" t="s">
        <v>5578</v>
      </c>
      <c r="CM263" s="658"/>
      <c r="CY263" s="216">
        <v>1</v>
      </c>
    </row>
    <row r="264" spans="1:103" s="641" customFormat="1" ht="24" customHeight="1">
      <c r="A264" s="603" t="str">
        <f t="shared" si="87"/>
        <v>►</v>
      </c>
      <c r="B264" s="604" t="str">
        <f t="shared" si="84"/>
        <v>►</v>
      </c>
      <c r="C264" s="604" t="str">
        <f t="shared" si="77"/>
        <v>►</v>
      </c>
      <c r="D264" s="604" t="str">
        <f t="shared" si="78"/>
        <v>►</v>
      </c>
      <c r="E264" s="604" t="str">
        <f t="shared" si="79"/>
        <v>►</v>
      </c>
      <c r="F264" s="604" t="str">
        <f t="shared" si="80"/>
        <v>►</v>
      </c>
      <c r="G264" s="604" t="str">
        <f t="shared" si="85"/>
        <v/>
      </c>
      <c r="H264" s="626" t="s">
        <v>28</v>
      </c>
      <c r="I264" s="627"/>
      <c r="J264" s="627"/>
      <c r="K264" s="627"/>
      <c r="L264" s="704"/>
      <c r="M264" s="704"/>
      <c r="N264" s="704"/>
      <c r="O264" s="704"/>
      <c r="P264" s="704"/>
      <c r="Q264" s="704"/>
      <c r="R264" s="704"/>
      <c r="S264" s="674" t="s">
        <v>28</v>
      </c>
      <c r="T264" s="638"/>
      <c r="U264" s="251"/>
      <c r="V264" s="614"/>
      <c r="W264" s="644">
        <f t="shared" si="81"/>
        <v>0</v>
      </c>
      <c r="X264" s="643" t="str">
        <f t="shared" si="82"/>
        <v/>
      </c>
      <c r="Y264" s="615">
        <f t="shared" si="91"/>
        <v>0</v>
      </c>
      <c r="Z264" s="615">
        <f t="shared" si="92"/>
        <v>0</v>
      </c>
      <c r="AA264" s="190" t="str">
        <f t="shared" si="89"/>
        <v/>
      </c>
      <c r="AB264" s="684">
        <f t="shared" si="88"/>
        <v>0</v>
      </c>
      <c r="AC264" s="684">
        <f t="shared" si="76"/>
        <v>0</v>
      </c>
      <c r="AD264" s="616"/>
      <c r="AE264" s="617">
        <f t="shared" si="90"/>
        <v>0</v>
      </c>
      <c r="AF264" s="612">
        <f t="shared" si="83"/>
        <v>0</v>
      </c>
      <c r="AG264" s="613">
        <f>IF(ISBLANK(N264), 0, (IF(AND(V264&lt;&gt;"", ISNUMBER(T264)), INDEX(AZ12:CR12, MATCH(N264, AZ11:CR11, 0)) * M264, 0)) + IFERROR(INDEX(AZ17:CR17, MATCH(N264, AZ16:CR16, 0)) * M264, 0))</f>
        <v>0</v>
      </c>
      <c r="AI264" s="603" t="str">
        <f t="shared" si="86"/>
        <v>►</v>
      </c>
      <c r="BA264" s="258"/>
      <c r="CM264" s="658"/>
      <c r="CY264" s="216">
        <v>1</v>
      </c>
    </row>
    <row r="265" spans="1:103" s="641" customFormat="1" ht="24" customHeight="1">
      <c r="A265" s="603" t="str">
        <f t="shared" si="87"/>
        <v>►</v>
      </c>
      <c r="B265" s="604" t="str">
        <f t="shared" si="84"/>
        <v>►</v>
      </c>
      <c r="C265" s="604" t="str">
        <f t="shared" si="77"/>
        <v>►</v>
      </c>
      <c r="D265" s="604" t="str">
        <f t="shared" si="78"/>
        <v>►</v>
      </c>
      <c r="E265" s="604" t="str">
        <f t="shared" si="79"/>
        <v>►</v>
      </c>
      <c r="F265" s="604" t="str">
        <f t="shared" si="80"/>
        <v>►</v>
      </c>
      <c r="G265" s="604" t="str">
        <f t="shared" si="85"/>
        <v/>
      </c>
      <c r="H265" s="626" t="s">
        <v>28</v>
      </c>
      <c r="I265" s="627"/>
      <c r="J265" s="627"/>
      <c r="K265" s="627"/>
      <c r="L265" s="704"/>
      <c r="M265" s="704"/>
      <c r="N265" s="704"/>
      <c r="O265" s="704"/>
      <c r="P265" s="704"/>
      <c r="Q265" s="704"/>
      <c r="R265" s="704"/>
      <c r="S265" s="674" t="s">
        <v>28</v>
      </c>
      <c r="T265" s="638"/>
      <c r="U265" s="251"/>
      <c r="V265" s="614"/>
      <c r="W265" s="646">
        <f t="shared" si="81"/>
        <v>0</v>
      </c>
      <c r="X265" s="621" t="str">
        <f t="shared" si="82"/>
        <v/>
      </c>
      <c r="Y265" s="622">
        <f t="shared" si="91"/>
        <v>0</v>
      </c>
      <c r="Z265" s="622">
        <f t="shared" si="92"/>
        <v>0</v>
      </c>
      <c r="AA265" s="189" t="str">
        <f t="shared" si="89"/>
        <v/>
      </c>
      <c r="AB265" s="189">
        <f t="shared" si="88"/>
        <v>0</v>
      </c>
      <c r="AC265" s="189">
        <f t="shared" si="76"/>
        <v>0</v>
      </c>
      <c r="AD265" s="616"/>
      <c r="AE265" s="620">
        <f t="shared" si="90"/>
        <v>0</v>
      </c>
      <c r="AF265" s="612">
        <f t="shared" si="83"/>
        <v>0</v>
      </c>
      <c r="AG265" s="613">
        <f>IF(ISBLANK(N265), 0, (IF(AND(V265&lt;&gt;"", ISNUMBER(T265)), INDEX(AZ12:CR12, MATCH(N265, AZ11:CR11, 0)) * M265, 0)) + IFERROR(INDEX(AZ17:CR17, MATCH(N265, AZ16:CR16, 0)) * M265, 0))</f>
        <v>0</v>
      </c>
      <c r="AI265" s="603" t="str">
        <f t="shared" si="86"/>
        <v>►</v>
      </c>
      <c r="BA265" s="259" t="s">
        <v>5579</v>
      </c>
      <c r="CM265" s="658"/>
      <c r="CY265" s="216">
        <v>1</v>
      </c>
    </row>
    <row r="266" spans="1:103" s="641" customFormat="1" ht="24" customHeight="1">
      <c r="A266" s="603" t="str">
        <f t="shared" si="87"/>
        <v>►</v>
      </c>
      <c r="B266" s="604" t="str">
        <f t="shared" si="84"/>
        <v>►</v>
      </c>
      <c r="C266" s="604" t="str">
        <f t="shared" si="77"/>
        <v>►</v>
      </c>
      <c r="D266" s="604" t="str">
        <f t="shared" si="78"/>
        <v>►</v>
      </c>
      <c r="E266" s="604" t="str">
        <f t="shared" si="79"/>
        <v>►</v>
      </c>
      <c r="F266" s="604" t="str">
        <f t="shared" si="80"/>
        <v>►</v>
      </c>
      <c r="G266" s="604" t="str">
        <f t="shared" si="85"/>
        <v/>
      </c>
      <c r="H266" s="626" t="s">
        <v>28</v>
      </c>
      <c r="I266" s="627"/>
      <c r="J266" s="627"/>
      <c r="K266" s="627"/>
      <c r="L266" s="704"/>
      <c r="M266" s="704"/>
      <c r="N266" s="704"/>
      <c r="O266" s="704"/>
      <c r="P266" s="704"/>
      <c r="Q266" s="704"/>
      <c r="R266" s="704"/>
      <c r="S266" s="674" t="s">
        <v>28</v>
      </c>
      <c r="T266" s="638"/>
      <c r="U266" s="251"/>
      <c r="V266" s="614"/>
      <c r="W266" s="644">
        <f t="shared" si="81"/>
        <v>0</v>
      </c>
      <c r="X266" s="643" t="str">
        <f t="shared" si="82"/>
        <v/>
      </c>
      <c r="Y266" s="615">
        <f t="shared" si="91"/>
        <v>0</v>
      </c>
      <c r="Z266" s="615">
        <f t="shared" si="92"/>
        <v>0</v>
      </c>
      <c r="AA266" s="190" t="str">
        <f t="shared" si="89"/>
        <v/>
      </c>
      <c r="AB266" s="684">
        <f t="shared" si="88"/>
        <v>0</v>
      </c>
      <c r="AC266" s="684">
        <f t="shared" ref="AC266:AC329" si="93">IF(ISBLANK(V266), 0, IF(AND(W266=0, ISTEXT(O266)), M266*AF266 &amp; " " &amp; O266, 0))</f>
        <v>0</v>
      </c>
      <c r="AD266" s="616"/>
      <c r="AE266" s="617">
        <f t="shared" si="90"/>
        <v>0</v>
      </c>
      <c r="AF266" s="612">
        <f t="shared" si="83"/>
        <v>0</v>
      </c>
      <c r="AG266" s="613">
        <f>IF(ISBLANK(N266), 0, (IF(AND(V266&lt;&gt;"", ISNUMBER(T266)), INDEX(AZ12:CR12, MATCH(N266, AZ11:CR11, 0)) * M266, 0)) + IFERROR(INDEX(AZ17:CR17, MATCH(N266, AZ16:CR16, 0)) * M266, 0))</f>
        <v>0</v>
      </c>
      <c r="AI266" s="603" t="str">
        <f t="shared" si="86"/>
        <v>►</v>
      </c>
      <c r="BA266" s="259" t="s">
        <v>5580</v>
      </c>
      <c r="CM266" s="658"/>
      <c r="CY266" s="216">
        <v>1</v>
      </c>
    </row>
    <row r="267" spans="1:103" s="641" customFormat="1" ht="24" customHeight="1">
      <c r="A267" s="603" t="str">
        <f t="shared" si="87"/>
        <v>►</v>
      </c>
      <c r="B267" s="604" t="str">
        <f t="shared" si="84"/>
        <v>►</v>
      </c>
      <c r="C267" s="604" t="str">
        <f t="shared" si="77"/>
        <v>►</v>
      </c>
      <c r="D267" s="604" t="str">
        <f t="shared" si="78"/>
        <v>►</v>
      </c>
      <c r="E267" s="604" t="str">
        <f t="shared" si="79"/>
        <v>►</v>
      </c>
      <c r="F267" s="604" t="str">
        <f t="shared" si="80"/>
        <v>►</v>
      </c>
      <c r="G267" s="604" t="str">
        <f t="shared" si="85"/>
        <v/>
      </c>
      <c r="H267" s="626" t="s">
        <v>28</v>
      </c>
      <c r="I267" s="627"/>
      <c r="J267" s="627"/>
      <c r="K267" s="627"/>
      <c r="L267" s="704"/>
      <c r="M267" s="704"/>
      <c r="N267" s="704"/>
      <c r="O267" s="704"/>
      <c r="P267" s="704"/>
      <c r="Q267" s="704"/>
      <c r="R267" s="704"/>
      <c r="S267" s="674" t="s">
        <v>28</v>
      </c>
      <c r="T267" s="638"/>
      <c r="U267" s="251"/>
      <c r="V267" s="614"/>
      <c r="W267" s="645">
        <f t="shared" si="81"/>
        <v>0</v>
      </c>
      <c r="X267" s="618" t="str">
        <f t="shared" si="82"/>
        <v/>
      </c>
      <c r="Y267" s="619">
        <f t="shared" si="91"/>
        <v>0</v>
      </c>
      <c r="Z267" s="619">
        <f t="shared" si="92"/>
        <v>0</v>
      </c>
      <c r="AA267" s="189" t="str">
        <f t="shared" si="89"/>
        <v/>
      </c>
      <c r="AB267" s="189">
        <f t="shared" si="88"/>
        <v>0</v>
      </c>
      <c r="AC267" s="189">
        <f t="shared" si="93"/>
        <v>0</v>
      </c>
      <c r="AD267" s="616"/>
      <c r="AE267" s="620">
        <f t="shared" si="90"/>
        <v>0</v>
      </c>
      <c r="AF267" s="612">
        <f t="shared" si="83"/>
        <v>0</v>
      </c>
      <c r="AG267" s="613">
        <f>IF(ISBLANK(N267), 0, (IF(AND(V267&lt;&gt;"", ISNUMBER(T267)), INDEX(AZ12:CR12, MATCH(N267, AZ11:CR11, 0)) * M267, 0)) + IFERROR(INDEX(AZ17:CR17, MATCH(N267, AZ16:CR16, 0)) * M267, 0))</f>
        <v>0</v>
      </c>
      <c r="AI267" s="603" t="str">
        <f t="shared" si="86"/>
        <v>►</v>
      </c>
      <c r="BA267"/>
      <c r="CM267" s="658"/>
      <c r="CY267" s="216">
        <v>1</v>
      </c>
    </row>
    <row r="268" spans="1:103" s="641" customFormat="1" ht="24" customHeight="1">
      <c r="A268" s="603" t="str">
        <f t="shared" si="87"/>
        <v>►</v>
      </c>
      <c r="B268" s="604" t="str">
        <f t="shared" si="84"/>
        <v>►</v>
      </c>
      <c r="C268" s="604" t="str">
        <f t="shared" si="77"/>
        <v>►</v>
      </c>
      <c r="D268" s="604" t="str">
        <f t="shared" si="78"/>
        <v>►</v>
      </c>
      <c r="E268" s="604" t="str">
        <f t="shared" si="79"/>
        <v>►</v>
      </c>
      <c r="F268" s="604" t="str">
        <f t="shared" si="80"/>
        <v>►</v>
      </c>
      <c r="G268" s="604" t="str">
        <f t="shared" si="85"/>
        <v/>
      </c>
      <c r="H268" s="626" t="s">
        <v>28</v>
      </c>
      <c r="I268" s="627"/>
      <c r="J268" s="627"/>
      <c r="K268" s="627"/>
      <c r="L268" s="704"/>
      <c r="M268" s="704"/>
      <c r="N268" s="704"/>
      <c r="O268" s="704"/>
      <c r="P268" s="704"/>
      <c r="Q268" s="704"/>
      <c r="R268" s="704"/>
      <c r="S268" s="674" t="s">
        <v>28</v>
      </c>
      <c r="T268" s="638"/>
      <c r="U268" s="251"/>
      <c r="V268" s="614"/>
      <c r="W268" s="644">
        <f t="shared" si="81"/>
        <v>0</v>
      </c>
      <c r="X268" s="643" t="str">
        <f t="shared" si="82"/>
        <v/>
      </c>
      <c r="Y268" s="615">
        <f t="shared" si="91"/>
        <v>0</v>
      </c>
      <c r="Z268" s="615">
        <f t="shared" si="92"/>
        <v>0</v>
      </c>
      <c r="AA268" s="190" t="str">
        <f t="shared" si="89"/>
        <v/>
      </c>
      <c r="AB268" s="684">
        <f t="shared" si="88"/>
        <v>0</v>
      </c>
      <c r="AC268" s="684">
        <f t="shared" si="93"/>
        <v>0</v>
      </c>
      <c r="AD268" s="616"/>
      <c r="AE268" s="617">
        <f t="shared" si="90"/>
        <v>0</v>
      </c>
      <c r="AF268" s="612">
        <f t="shared" si="83"/>
        <v>0</v>
      </c>
      <c r="AG268" s="613">
        <f>IF(ISBLANK(N268), 0, (IF(AND(V268&lt;&gt;"", ISNUMBER(T268)), INDEX(AZ12:CR12, MATCH(N268, AZ11:CR11, 0)) * M268, 0)) + IFERROR(INDEX(AZ17:CR17, MATCH(N268, AZ16:CR16, 0)) * M268, 0))</f>
        <v>0</v>
      </c>
      <c r="AI268" s="603" t="str">
        <f t="shared" si="86"/>
        <v>►</v>
      </c>
      <c r="BA268"/>
      <c r="CM268" s="658"/>
      <c r="CY268" s="216">
        <v>1</v>
      </c>
    </row>
    <row r="269" spans="1:103" s="641" customFormat="1" ht="24" customHeight="1">
      <c r="A269" s="603" t="str">
        <f t="shared" si="87"/>
        <v>►</v>
      </c>
      <c r="B269" s="604" t="str">
        <f t="shared" si="84"/>
        <v>►</v>
      </c>
      <c r="C269" s="604" t="str">
        <f t="shared" si="77"/>
        <v>►</v>
      </c>
      <c r="D269" s="604" t="str">
        <f t="shared" si="78"/>
        <v>►</v>
      </c>
      <c r="E269" s="604" t="str">
        <f t="shared" si="79"/>
        <v>►</v>
      </c>
      <c r="F269" s="604" t="str">
        <f t="shared" si="80"/>
        <v>►</v>
      </c>
      <c r="G269" s="604" t="str">
        <f t="shared" si="85"/>
        <v/>
      </c>
      <c r="H269" s="626" t="s">
        <v>28</v>
      </c>
      <c r="I269" s="627"/>
      <c r="J269" s="627"/>
      <c r="K269" s="627"/>
      <c r="L269" s="704"/>
      <c r="M269" s="704"/>
      <c r="N269" s="704"/>
      <c r="O269" s="704"/>
      <c r="P269" s="704"/>
      <c r="Q269" s="704"/>
      <c r="R269" s="704"/>
      <c r="S269" s="674" t="s">
        <v>28</v>
      </c>
      <c r="T269" s="638"/>
      <c r="U269" s="251"/>
      <c r="V269" s="614"/>
      <c r="W269" s="645">
        <f t="shared" si="81"/>
        <v>0</v>
      </c>
      <c r="X269" s="618" t="str">
        <f t="shared" si="82"/>
        <v/>
      </c>
      <c r="Y269" s="619">
        <f t="shared" si="91"/>
        <v>0</v>
      </c>
      <c r="Z269" s="619">
        <f t="shared" si="92"/>
        <v>0</v>
      </c>
      <c r="AA269" s="189" t="str">
        <f t="shared" si="89"/>
        <v/>
      </c>
      <c r="AB269" s="189">
        <f t="shared" si="88"/>
        <v>0</v>
      </c>
      <c r="AC269" s="189">
        <f t="shared" si="93"/>
        <v>0</v>
      </c>
      <c r="AD269" s="616"/>
      <c r="AE269" s="620">
        <f t="shared" si="90"/>
        <v>0</v>
      </c>
      <c r="AF269" s="612">
        <f t="shared" si="83"/>
        <v>0</v>
      </c>
      <c r="AG269" s="613">
        <f>IF(ISBLANK(N269), 0, (IF(AND(V269&lt;&gt;"", ISNUMBER(T269)), INDEX(AZ12:CR12, MATCH(N269, AZ11:CR11, 0)) * M269, 0)) + IFERROR(INDEX(AZ17:CR17, MATCH(N269, AZ16:CR16, 0)) * M269, 0))</f>
        <v>0</v>
      </c>
      <c r="AI269" s="603" t="str">
        <f t="shared" si="86"/>
        <v>►</v>
      </c>
      <c r="BA269"/>
      <c r="CM269" s="658"/>
      <c r="CY269" s="216">
        <v>1</v>
      </c>
    </row>
    <row r="270" spans="1:103" s="641" customFormat="1" ht="24" customHeight="1">
      <c r="A270" s="603" t="str">
        <f t="shared" si="87"/>
        <v>►</v>
      </c>
      <c r="B270" s="604" t="str">
        <f t="shared" si="84"/>
        <v>►</v>
      </c>
      <c r="C270" s="604" t="str">
        <f t="shared" si="77"/>
        <v>►</v>
      </c>
      <c r="D270" s="604" t="str">
        <f t="shared" si="78"/>
        <v>►</v>
      </c>
      <c r="E270" s="604" t="str">
        <f t="shared" si="79"/>
        <v>►</v>
      </c>
      <c r="F270" s="604" t="str">
        <f t="shared" si="80"/>
        <v>►</v>
      </c>
      <c r="G270" s="604" t="str">
        <f t="shared" si="85"/>
        <v/>
      </c>
      <c r="H270" s="626" t="s">
        <v>28</v>
      </c>
      <c r="I270" s="627"/>
      <c r="J270" s="627"/>
      <c r="K270" s="627"/>
      <c r="L270" s="704"/>
      <c r="M270" s="704"/>
      <c r="N270" s="704"/>
      <c r="O270" s="704"/>
      <c r="P270" s="704"/>
      <c r="Q270" s="704"/>
      <c r="R270" s="704"/>
      <c r="S270" s="674" t="s">
        <v>28</v>
      </c>
      <c r="T270" s="638"/>
      <c r="U270" s="251"/>
      <c r="V270" s="614"/>
      <c r="W270" s="644">
        <f t="shared" si="81"/>
        <v>0</v>
      </c>
      <c r="X270" s="643" t="str">
        <f t="shared" si="82"/>
        <v/>
      </c>
      <c r="Y270" s="615">
        <f t="shared" si="91"/>
        <v>0</v>
      </c>
      <c r="Z270" s="615">
        <f t="shared" si="92"/>
        <v>0</v>
      </c>
      <c r="AA270" s="190" t="str">
        <f t="shared" si="89"/>
        <v/>
      </c>
      <c r="AB270" s="684">
        <f t="shared" si="88"/>
        <v>0</v>
      </c>
      <c r="AC270" s="684">
        <f t="shared" si="93"/>
        <v>0</v>
      </c>
      <c r="AD270" s="616"/>
      <c r="AE270" s="617">
        <f t="shared" si="90"/>
        <v>0</v>
      </c>
      <c r="AF270" s="612">
        <f t="shared" si="83"/>
        <v>0</v>
      </c>
      <c r="AG270" s="613">
        <f>IF(ISBLANK(N270), 0, (IF(AND(V270&lt;&gt;"", ISNUMBER(T270)), INDEX(AZ12:CR12, MATCH(N270, AZ11:CR11, 0)) * M270, 0)) + IFERROR(INDEX(AZ17:CR17, MATCH(N270, AZ16:CR16, 0)) * M270, 0))</f>
        <v>0</v>
      </c>
      <c r="AI270" s="603" t="str">
        <f t="shared" si="86"/>
        <v>►</v>
      </c>
      <c r="BA270" s="257" t="s">
        <v>5581</v>
      </c>
      <c r="CM270" s="658"/>
      <c r="CY270" s="216">
        <v>1</v>
      </c>
    </row>
    <row r="271" spans="1:103" s="641" customFormat="1" ht="24" customHeight="1">
      <c r="A271" s="603" t="str">
        <f t="shared" si="87"/>
        <v>►</v>
      </c>
      <c r="B271" s="604" t="str">
        <f t="shared" si="84"/>
        <v>►</v>
      </c>
      <c r="C271" s="604" t="str">
        <f t="shared" ref="C271:C334" si="94">IF(B271="►","►",IFERROR(LEFT(B271,SEARCH(".",B271)-1),0))</f>
        <v>►</v>
      </c>
      <c r="D271" s="604" t="str">
        <f t="shared" ref="D271:D334" si="95">IF(B271="►","►",IFERROR(MID(B271,SEARCH(".",B271)+1,SEARCH(".",B271,SEARCH(".",B271)+1)-SEARCH(".",B271)-1),0))</f>
        <v>►</v>
      </c>
      <c r="E271" s="604" t="str">
        <f t="shared" ref="E271:E334" si="96">IF(B271="►","►",IFERROR(MID(B271,SEARCH(".",B271,SEARCH(".",B271)+1)+1,SEARCH(".",B271,SEARCH(".",B271,SEARCH(".",B271)+1)+1)-SEARCH(".",B271,SEARCH(".",B271)+1)-1),0))</f>
        <v>►</v>
      </c>
      <c r="F271" s="604" t="str">
        <f t="shared" ref="F271:F334" si="97">IF(B271="►","►",IFERROR(MID(I271,SEARCH(".",B271,SEARCH(".",B271,SEARCH(".",B271)+1)+1)+1,SEARCH(".",B271,SEARCH(".",B271,SEARCH(".",B271,SEARCH(".",B271)+1)+1)+1)-SEARCH(".",B271,SEARCH(".",B271,SEARCH(".",B271)+1)+1)-1),0))</f>
        <v>►</v>
      </c>
      <c r="G271" s="604" t="str">
        <f t="shared" si="85"/>
        <v/>
      </c>
      <c r="H271" s="626" t="s">
        <v>28</v>
      </c>
      <c r="I271" s="627"/>
      <c r="J271" s="627"/>
      <c r="K271" s="627"/>
      <c r="L271" s="704"/>
      <c r="M271" s="704"/>
      <c r="N271" s="704"/>
      <c r="O271" s="704"/>
      <c r="P271" s="704"/>
      <c r="Q271" s="704"/>
      <c r="R271" s="704"/>
      <c r="S271" s="674" t="s">
        <v>28</v>
      </c>
      <c r="T271" s="638"/>
      <c r="U271" s="251"/>
      <c r="V271" s="614"/>
      <c r="W271" s="645">
        <f t="shared" si="81"/>
        <v>0</v>
      </c>
      <c r="X271" s="618" t="str">
        <f t="shared" si="82"/>
        <v/>
      </c>
      <c r="Y271" s="619">
        <f t="shared" si="91"/>
        <v>0</v>
      </c>
      <c r="Z271" s="619">
        <f t="shared" si="92"/>
        <v>0</v>
      </c>
      <c r="AA271" s="189" t="str">
        <f t="shared" si="89"/>
        <v/>
      </c>
      <c r="AB271" s="189">
        <f t="shared" si="88"/>
        <v>0</v>
      </c>
      <c r="AC271" s="189">
        <f t="shared" si="93"/>
        <v>0</v>
      </c>
      <c r="AD271" s="616"/>
      <c r="AE271" s="620">
        <f t="shared" si="90"/>
        <v>0</v>
      </c>
      <c r="AF271" s="612">
        <f t="shared" si="83"/>
        <v>0</v>
      </c>
      <c r="AG271" s="613">
        <f>IF(ISBLANK(N271), 0, (IF(AND(V271&lt;&gt;"", ISNUMBER(T271)), INDEX(AZ12:CR12, MATCH(N271, AZ11:CR11, 0)) * M271, 0)) + IFERROR(INDEX(AZ17:CR17, MATCH(N271, AZ16:CR16, 0)) * M271, 0))</f>
        <v>0</v>
      </c>
      <c r="AI271" s="603" t="str">
        <f t="shared" si="86"/>
        <v>►</v>
      </c>
      <c r="BA271"/>
      <c r="CM271" s="658"/>
      <c r="CY271" s="216">
        <v>1</v>
      </c>
    </row>
    <row r="272" spans="1:103" s="641" customFormat="1" ht="24" customHeight="1">
      <c r="A272" s="603" t="str">
        <f t="shared" si="87"/>
        <v>►</v>
      </c>
      <c r="B272" s="604" t="str">
        <f t="shared" si="84"/>
        <v>►</v>
      </c>
      <c r="C272" s="604" t="str">
        <f t="shared" si="94"/>
        <v>►</v>
      </c>
      <c r="D272" s="604" t="str">
        <f t="shared" si="95"/>
        <v>►</v>
      </c>
      <c r="E272" s="604" t="str">
        <f t="shared" si="96"/>
        <v>►</v>
      </c>
      <c r="F272" s="604" t="str">
        <f t="shared" si="97"/>
        <v>►</v>
      </c>
      <c r="G272" s="604" t="str">
        <f t="shared" si="85"/>
        <v/>
      </c>
      <c r="H272" s="626" t="s">
        <v>28</v>
      </c>
      <c r="I272" s="627"/>
      <c r="J272" s="627"/>
      <c r="K272" s="627"/>
      <c r="L272" s="704"/>
      <c r="M272" s="704"/>
      <c r="N272" s="704"/>
      <c r="O272" s="704"/>
      <c r="P272" s="704"/>
      <c r="Q272" s="704"/>
      <c r="R272" s="704"/>
      <c r="S272" s="674" t="s">
        <v>28</v>
      </c>
      <c r="T272" s="638"/>
      <c r="U272" s="251"/>
      <c r="V272" s="614"/>
      <c r="W272" s="644">
        <f t="shared" ref="W272:W335" si="98">IFERROR(IF(V272&gt;0,(AG272*AF272)*Q272,0),0)</f>
        <v>0</v>
      </c>
      <c r="X272" s="643" t="str">
        <f t="shared" ref="X272:X335" si="99">IF(W272=0, "", IF(OR(N272="Kg", N272="g"), "Kg", "L"))</f>
        <v/>
      </c>
      <c r="Y272" s="615">
        <f t="shared" si="91"/>
        <v>0</v>
      </c>
      <c r="Z272" s="615">
        <f t="shared" si="92"/>
        <v>0</v>
      </c>
      <c r="AA272" s="190" t="str">
        <f t="shared" si="89"/>
        <v/>
      </c>
      <c r="AB272" s="684">
        <f t="shared" si="88"/>
        <v>0</v>
      </c>
      <c r="AC272" s="684">
        <f t="shared" si="93"/>
        <v>0</v>
      </c>
      <c r="AD272" s="616"/>
      <c r="AE272" s="617">
        <f t="shared" si="90"/>
        <v>0</v>
      </c>
      <c r="AF272" s="612">
        <f t="shared" ref="AF272:AF335" si="100">IFERROR(IF(ISNUMBER(V272)*ISNUMBER(T272),V272/T272,0),0)</f>
        <v>0</v>
      </c>
      <c r="AG272" s="613">
        <f>IF(ISBLANK(N272), 0, (IF(AND(V272&lt;&gt;"", ISNUMBER(T272)), INDEX(AZ12:CR12, MATCH(N272, AZ11:CR11, 0)) * M272, 0)) + IFERROR(INDEX(AZ17:CR17, MATCH(N272, AZ16:CR16, 0)) * M272, 0))</f>
        <v>0</v>
      </c>
      <c r="AI272" s="603" t="str">
        <f t="shared" si="86"/>
        <v>►</v>
      </c>
      <c r="BA272" t="s">
        <v>5582</v>
      </c>
      <c r="CM272" s="658"/>
      <c r="CY272" s="216">
        <v>1</v>
      </c>
    </row>
    <row r="273" spans="1:103" s="641" customFormat="1" ht="24" customHeight="1">
      <c r="A273" s="603" t="str">
        <f t="shared" si="87"/>
        <v>►</v>
      </c>
      <c r="B273" s="604" t="str">
        <f t="shared" ref="B273:B336" si="101">IF(A273="►","►",IF(A273="A",IF(AND(ISTEXT(I273),ISTEXT(I273)),I273,IF(ISTEXT(I273),I273,IF(ISBLANK(I273),I273,I273)))))</f>
        <v>►</v>
      </c>
      <c r="C273" s="604" t="str">
        <f t="shared" si="94"/>
        <v>►</v>
      </c>
      <c r="D273" s="604" t="str">
        <f t="shared" si="95"/>
        <v>►</v>
      </c>
      <c r="E273" s="604" t="str">
        <f t="shared" si="96"/>
        <v>►</v>
      </c>
      <c r="F273" s="604" t="str">
        <f t="shared" si="97"/>
        <v>►</v>
      </c>
      <c r="G273" s="604" t="str">
        <f t="shared" ref="G273:G336" si="102">IF(ISBLANK(B273),"►",IFERROR(RIGHT(B273,LEN(B273)-FIND("Couleur",B273)+1),""))</f>
        <v/>
      </c>
      <c r="H273" s="626" t="s">
        <v>28</v>
      </c>
      <c r="I273" s="627"/>
      <c r="J273" s="627"/>
      <c r="K273" s="627"/>
      <c r="L273" s="704"/>
      <c r="M273" s="704"/>
      <c r="N273" s="704"/>
      <c r="O273" s="704"/>
      <c r="P273" s="704"/>
      <c r="Q273" s="704"/>
      <c r="R273" s="704"/>
      <c r="S273" s="674" t="s">
        <v>28</v>
      </c>
      <c r="T273" s="638"/>
      <c r="U273" s="251"/>
      <c r="V273" s="614"/>
      <c r="W273" s="645">
        <f t="shared" si="98"/>
        <v>0</v>
      </c>
      <c r="X273" s="618" t="str">
        <f t="shared" si="99"/>
        <v/>
      </c>
      <c r="Y273" s="619">
        <f t="shared" si="91"/>
        <v>0</v>
      </c>
      <c r="Z273" s="619">
        <f t="shared" si="92"/>
        <v>0</v>
      </c>
      <c r="AA273" s="189" t="str">
        <f t="shared" si="89"/>
        <v/>
      </c>
      <c r="AB273" s="189">
        <f t="shared" si="88"/>
        <v>0</v>
      </c>
      <c r="AC273" s="189">
        <f t="shared" si="93"/>
        <v>0</v>
      </c>
      <c r="AD273" s="616"/>
      <c r="AE273" s="620">
        <f t="shared" si="90"/>
        <v>0</v>
      </c>
      <c r="AF273" s="612">
        <f t="shared" si="100"/>
        <v>0</v>
      </c>
      <c r="AG273" s="613">
        <f>IF(ISBLANK(N273), 0, (IF(AND(V273&lt;&gt;"", ISNUMBER(T273)), INDEX(AZ12:CR12, MATCH(N273, AZ11:CR11, 0)) * M273, 0)) + IFERROR(INDEX(AZ17:CR17, MATCH(N273, AZ16:CR16, 0)) * M273, 0))</f>
        <v>0</v>
      </c>
      <c r="AI273" s="603" t="str">
        <f t="shared" ref="AI273:AI336" si="103">A273</f>
        <v>►</v>
      </c>
      <c r="BA273" s="258"/>
      <c r="CM273" s="658"/>
      <c r="CY273" s="216">
        <v>1</v>
      </c>
    </row>
    <row r="274" spans="1:103" s="641" customFormat="1" ht="24" customHeight="1">
      <c r="A274" s="603" t="str">
        <f t="shared" si="87"/>
        <v>►</v>
      </c>
      <c r="B274" s="604" t="str">
        <f t="shared" si="101"/>
        <v>►</v>
      </c>
      <c r="C274" s="604" t="str">
        <f t="shared" si="94"/>
        <v>►</v>
      </c>
      <c r="D274" s="604" t="str">
        <f t="shared" si="95"/>
        <v>►</v>
      </c>
      <c r="E274" s="604" t="str">
        <f t="shared" si="96"/>
        <v>►</v>
      </c>
      <c r="F274" s="604" t="str">
        <f t="shared" si="97"/>
        <v>►</v>
      </c>
      <c r="G274" s="604" t="str">
        <f t="shared" si="102"/>
        <v/>
      </c>
      <c r="H274" s="626" t="s">
        <v>28</v>
      </c>
      <c r="I274" s="627"/>
      <c r="J274" s="627"/>
      <c r="K274" s="627"/>
      <c r="L274" s="704"/>
      <c r="M274" s="704"/>
      <c r="N274" s="704"/>
      <c r="O274" s="704"/>
      <c r="P274" s="704"/>
      <c r="Q274" s="704"/>
      <c r="R274" s="704"/>
      <c r="S274" s="674" t="s">
        <v>28</v>
      </c>
      <c r="T274" s="638"/>
      <c r="U274" s="251"/>
      <c r="V274" s="614"/>
      <c r="W274" s="644">
        <f t="shared" si="98"/>
        <v>0</v>
      </c>
      <c r="X274" s="643" t="str">
        <f t="shared" si="99"/>
        <v/>
      </c>
      <c r="Y274" s="615">
        <f t="shared" si="91"/>
        <v>0</v>
      </c>
      <c r="Z274" s="615">
        <f t="shared" si="92"/>
        <v>0</v>
      </c>
      <c r="AA274" s="190" t="str">
        <f t="shared" si="89"/>
        <v/>
      </c>
      <c r="AB274" s="684">
        <f t="shared" si="88"/>
        <v>0</v>
      </c>
      <c r="AC274" s="684">
        <f t="shared" si="93"/>
        <v>0</v>
      </c>
      <c r="AD274" s="616"/>
      <c r="AE274" s="617">
        <f t="shared" si="90"/>
        <v>0</v>
      </c>
      <c r="AF274" s="612">
        <f t="shared" si="100"/>
        <v>0</v>
      </c>
      <c r="AG274" s="613">
        <f>IF(ISBLANK(N274), 0, (IF(AND(V274&lt;&gt;"", ISNUMBER(T274)), INDEX(AZ12:CR12, MATCH(N274, AZ11:CR11, 0)) * M274, 0)) + IFERROR(INDEX(AZ17:CR17, MATCH(N274, AZ16:CR16, 0)) * M274, 0))</f>
        <v>0</v>
      </c>
      <c r="AI274" s="603" t="str">
        <f t="shared" si="103"/>
        <v>►</v>
      </c>
      <c r="BA274" s="259" t="s">
        <v>5583</v>
      </c>
      <c r="CM274" s="658"/>
      <c r="CY274" s="216">
        <v>1</v>
      </c>
    </row>
    <row r="275" spans="1:103" s="641" customFormat="1" ht="24" customHeight="1">
      <c r="A275" s="603" t="str">
        <f t="shared" si="87"/>
        <v>►</v>
      </c>
      <c r="B275" s="604" t="str">
        <f t="shared" si="101"/>
        <v>►</v>
      </c>
      <c r="C275" s="604" t="str">
        <f t="shared" si="94"/>
        <v>►</v>
      </c>
      <c r="D275" s="604" t="str">
        <f t="shared" si="95"/>
        <v>►</v>
      </c>
      <c r="E275" s="604" t="str">
        <f t="shared" si="96"/>
        <v>►</v>
      </c>
      <c r="F275" s="604" t="str">
        <f t="shared" si="97"/>
        <v>►</v>
      </c>
      <c r="G275" s="604" t="str">
        <f t="shared" si="102"/>
        <v/>
      </c>
      <c r="H275" s="626" t="s">
        <v>28</v>
      </c>
      <c r="I275" s="627"/>
      <c r="J275" s="627"/>
      <c r="K275" s="627"/>
      <c r="L275" s="704"/>
      <c r="M275" s="704"/>
      <c r="N275" s="704"/>
      <c r="O275" s="704"/>
      <c r="P275" s="704"/>
      <c r="Q275" s="704"/>
      <c r="R275" s="704"/>
      <c r="S275" s="674" t="s">
        <v>28</v>
      </c>
      <c r="T275" s="638"/>
      <c r="U275" s="251"/>
      <c r="V275" s="614"/>
      <c r="W275" s="645">
        <f t="shared" si="98"/>
        <v>0</v>
      </c>
      <c r="X275" s="618" t="str">
        <f t="shared" si="99"/>
        <v/>
      </c>
      <c r="Y275" s="619">
        <f t="shared" si="91"/>
        <v>0</v>
      </c>
      <c r="Z275" s="619">
        <f t="shared" si="92"/>
        <v>0</v>
      </c>
      <c r="AA275" s="189" t="str">
        <f t="shared" si="89"/>
        <v/>
      </c>
      <c r="AB275" s="189">
        <f t="shared" si="88"/>
        <v>0</v>
      </c>
      <c r="AC275" s="189">
        <f t="shared" si="93"/>
        <v>0</v>
      </c>
      <c r="AD275" s="616"/>
      <c r="AE275" s="620">
        <f t="shared" si="90"/>
        <v>0</v>
      </c>
      <c r="AF275" s="612">
        <f t="shared" si="100"/>
        <v>0</v>
      </c>
      <c r="AG275" s="613">
        <f>IF(ISBLANK(N275), 0, (IF(AND(V275&lt;&gt;"", ISNUMBER(T275)), INDEX(AZ12:CR12, MATCH(N275, AZ11:CR11, 0)) * M275, 0)) + IFERROR(INDEX(AZ17:CR17, MATCH(N275, AZ16:CR16, 0)) * M275, 0))</f>
        <v>0</v>
      </c>
      <c r="AI275" s="603" t="str">
        <f t="shared" si="103"/>
        <v>►</v>
      </c>
      <c r="BA275" s="259" t="s">
        <v>5584</v>
      </c>
      <c r="CM275" s="658"/>
      <c r="CY275" s="216">
        <v>1</v>
      </c>
    </row>
    <row r="276" spans="1:103" s="641" customFormat="1" ht="24" customHeight="1">
      <c r="A276" s="603" t="str">
        <f t="shared" si="87"/>
        <v>►</v>
      </c>
      <c r="B276" s="604" t="str">
        <f t="shared" si="101"/>
        <v>►</v>
      </c>
      <c r="C276" s="604" t="str">
        <f t="shared" si="94"/>
        <v>►</v>
      </c>
      <c r="D276" s="604" t="str">
        <f t="shared" si="95"/>
        <v>►</v>
      </c>
      <c r="E276" s="604" t="str">
        <f t="shared" si="96"/>
        <v>►</v>
      </c>
      <c r="F276" s="604" t="str">
        <f t="shared" si="97"/>
        <v>►</v>
      </c>
      <c r="G276" s="604" t="str">
        <f t="shared" si="102"/>
        <v/>
      </c>
      <c r="H276" s="626" t="s">
        <v>28</v>
      </c>
      <c r="I276" s="627"/>
      <c r="J276" s="627"/>
      <c r="K276" s="627"/>
      <c r="L276" s="704"/>
      <c r="M276" s="704"/>
      <c r="N276" s="704"/>
      <c r="O276" s="704"/>
      <c r="P276" s="704"/>
      <c r="Q276" s="704"/>
      <c r="R276" s="704"/>
      <c r="S276" s="674" t="s">
        <v>28</v>
      </c>
      <c r="T276" s="638"/>
      <c r="U276" s="251"/>
      <c r="V276" s="614"/>
      <c r="W276" s="644">
        <f t="shared" si="98"/>
        <v>0</v>
      </c>
      <c r="X276" s="643" t="str">
        <f t="shared" si="99"/>
        <v/>
      </c>
      <c r="Y276" s="615">
        <f t="shared" si="91"/>
        <v>0</v>
      </c>
      <c r="Z276" s="615">
        <f t="shared" si="92"/>
        <v>0</v>
      </c>
      <c r="AA276" s="190" t="str">
        <f t="shared" si="89"/>
        <v/>
      </c>
      <c r="AB276" s="684">
        <f t="shared" si="88"/>
        <v>0</v>
      </c>
      <c r="AC276" s="684">
        <f t="shared" si="93"/>
        <v>0</v>
      </c>
      <c r="AD276" s="616"/>
      <c r="AE276" s="617">
        <f t="shared" si="90"/>
        <v>0</v>
      </c>
      <c r="AF276" s="612">
        <f t="shared" si="100"/>
        <v>0</v>
      </c>
      <c r="AG276" s="613">
        <f>IF(ISBLANK(N276), 0, (IF(AND(V276&lt;&gt;"", ISNUMBER(T276)), INDEX(AZ12:CR12, MATCH(N276, AZ11:CR11, 0)) * M276, 0)) + IFERROR(INDEX(AZ17:CR17, MATCH(N276, AZ16:CR16, 0)) * M276, 0))</f>
        <v>0</v>
      </c>
      <c r="AI276" s="603" t="str">
        <f t="shared" si="103"/>
        <v>►</v>
      </c>
      <c r="BA276"/>
      <c r="CM276" s="658"/>
      <c r="CY276" s="216">
        <v>1</v>
      </c>
    </row>
    <row r="277" spans="1:103" s="641" customFormat="1" ht="24" customHeight="1">
      <c r="A277" s="603" t="str">
        <f t="shared" si="87"/>
        <v>►</v>
      </c>
      <c r="B277" s="604" t="str">
        <f t="shared" si="101"/>
        <v>►</v>
      </c>
      <c r="C277" s="604" t="str">
        <f t="shared" si="94"/>
        <v>►</v>
      </c>
      <c r="D277" s="604" t="str">
        <f t="shared" si="95"/>
        <v>►</v>
      </c>
      <c r="E277" s="604" t="str">
        <f t="shared" si="96"/>
        <v>►</v>
      </c>
      <c r="F277" s="604" t="str">
        <f t="shared" si="97"/>
        <v>►</v>
      </c>
      <c r="G277" s="604" t="str">
        <f t="shared" si="102"/>
        <v/>
      </c>
      <c r="H277" s="626" t="s">
        <v>28</v>
      </c>
      <c r="I277" s="627"/>
      <c r="J277" s="627"/>
      <c r="K277" s="627"/>
      <c r="L277" s="704"/>
      <c r="M277" s="704"/>
      <c r="N277" s="704"/>
      <c r="O277" s="704"/>
      <c r="P277" s="704"/>
      <c r="Q277" s="704"/>
      <c r="R277" s="704"/>
      <c r="S277" s="674" t="s">
        <v>28</v>
      </c>
      <c r="T277" s="638"/>
      <c r="U277" s="251"/>
      <c r="V277" s="614"/>
      <c r="W277" s="645">
        <f t="shared" si="98"/>
        <v>0</v>
      </c>
      <c r="X277" s="618" t="str">
        <f t="shared" si="99"/>
        <v/>
      </c>
      <c r="Y277" s="619">
        <f t="shared" si="91"/>
        <v>0</v>
      </c>
      <c r="Z277" s="619">
        <f t="shared" si="92"/>
        <v>0</v>
      </c>
      <c r="AA277" s="189" t="str">
        <f t="shared" si="89"/>
        <v/>
      </c>
      <c r="AB277" s="189">
        <f t="shared" si="88"/>
        <v>0</v>
      </c>
      <c r="AC277" s="189">
        <f t="shared" si="93"/>
        <v>0</v>
      </c>
      <c r="AD277" s="616"/>
      <c r="AE277" s="620">
        <f t="shared" si="90"/>
        <v>0</v>
      </c>
      <c r="AF277" s="612">
        <f t="shared" si="100"/>
        <v>0</v>
      </c>
      <c r="AG277" s="613">
        <f>IF(ISBLANK(N277), 0, (IF(AND(V277&lt;&gt;"", ISNUMBER(T277)), INDEX(AZ12:CR12, MATCH(N277, AZ11:CR11, 0)) * M277, 0)) + IFERROR(INDEX(AZ17:CR17, MATCH(N277, AZ16:CR16, 0)) * M277, 0))</f>
        <v>0</v>
      </c>
      <c r="AI277" s="603" t="str">
        <f t="shared" si="103"/>
        <v>►</v>
      </c>
      <c r="BA277"/>
      <c r="CM277" s="658"/>
      <c r="CY277" s="216">
        <v>1</v>
      </c>
    </row>
    <row r="278" spans="1:103" s="641" customFormat="1" ht="24" customHeight="1">
      <c r="A278" s="603" t="str">
        <f t="shared" si="87"/>
        <v>►</v>
      </c>
      <c r="B278" s="604" t="str">
        <f t="shared" si="101"/>
        <v>►</v>
      </c>
      <c r="C278" s="604" t="str">
        <f t="shared" si="94"/>
        <v>►</v>
      </c>
      <c r="D278" s="604" t="str">
        <f t="shared" si="95"/>
        <v>►</v>
      </c>
      <c r="E278" s="604" t="str">
        <f t="shared" si="96"/>
        <v>►</v>
      </c>
      <c r="F278" s="604" t="str">
        <f t="shared" si="97"/>
        <v>►</v>
      </c>
      <c r="G278" s="604" t="str">
        <f t="shared" si="102"/>
        <v/>
      </c>
      <c r="H278" s="626" t="s">
        <v>28</v>
      </c>
      <c r="I278" s="627"/>
      <c r="J278" s="627"/>
      <c r="K278" s="627"/>
      <c r="L278" s="704"/>
      <c r="M278" s="704"/>
      <c r="N278" s="704"/>
      <c r="O278" s="704"/>
      <c r="P278" s="704"/>
      <c r="Q278" s="704"/>
      <c r="R278" s="704"/>
      <c r="S278" s="674" t="s">
        <v>28</v>
      </c>
      <c r="T278" s="638"/>
      <c r="U278" s="251"/>
      <c r="V278" s="614"/>
      <c r="W278" s="644">
        <f t="shared" si="98"/>
        <v>0</v>
      </c>
      <c r="X278" s="643" t="str">
        <f t="shared" si="99"/>
        <v/>
      </c>
      <c r="Y278" s="615">
        <f t="shared" si="91"/>
        <v>0</v>
      </c>
      <c r="Z278" s="615">
        <f t="shared" si="92"/>
        <v>0</v>
      </c>
      <c r="AA278" s="190" t="str">
        <f t="shared" si="89"/>
        <v/>
      </c>
      <c r="AB278" s="684">
        <f t="shared" si="88"/>
        <v>0</v>
      </c>
      <c r="AC278" s="684">
        <f t="shared" si="93"/>
        <v>0</v>
      </c>
      <c r="AD278" s="616"/>
      <c r="AE278" s="617">
        <f t="shared" si="90"/>
        <v>0</v>
      </c>
      <c r="AF278" s="612">
        <f t="shared" si="100"/>
        <v>0</v>
      </c>
      <c r="AG278" s="613">
        <f>IF(ISBLANK(N278), 0, (IF(AND(V278&lt;&gt;"", ISNUMBER(T278)), INDEX(AZ12:CR12, MATCH(N278, AZ11:CR11, 0)) * M278, 0)) + IFERROR(INDEX(AZ17:CR17, MATCH(N278, AZ16:CR16, 0)) * M278, 0))</f>
        <v>0</v>
      </c>
      <c r="AI278" s="603" t="str">
        <f t="shared" si="103"/>
        <v>►</v>
      </c>
      <c r="BA278"/>
      <c r="CM278" s="658"/>
      <c r="CY278" s="216">
        <v>1</v>
      </c>
    </row>
    <row r="279" spans="1:103" s="641" customFormat="1" ht="24" customHeight="1">
      <c r="A279" s="603" t="str">
        <f t="shared" si="87"/>
        <v>►</v>
      </c>
      <c r="B279" s="604" t="str">
        <f t="shared" si="101"/>
        <v>►</v>
      </c>
      <c r="C279" s="604" t="str">
        <f t="shared" si="94"/>
        <v>►</v>
      </c>
      <c r="D279" s="604" t="str">
        <f t="shared" si="95"/>
        <v>►</v>
      </c>
      <c r="E279" s="604" t="str">
        <f t="shared" si="96"/>
        <v>►</v>
      </c>
      <c r="F279" s="604" t="str">
        <f t="shared" si="97"/>
        <v>►</v>
      </c>
      <c r="G279" s="604" t="str">
        <f t="shared" si="102"/>
        <v/>
      </c>
      <c r="H279" s="626" t="s">
        <v>28</v>
      </c>
      <c r="I279" s="627"/>
      <c r="J279" s="627"/>
      <c r="K279" s="627"/>
      <c r="L279" s="704"/>
      <c r="M279" s="704"/>
      <c r="N279" s="704"/>
      <c r="O279" s="704"/>
      <c r="P279" s="704"/>
      <c r="Q279" s="704"/>
      <c r="R279" s="704"/>
      <c r="S279" s="674" t="s">
        <v>28</v>
      </c>
      <c r="T279" s="638"/>
      <c r="U279" s="251"/>
      <c r="V279" s="614"/>
      <c r="W279" s="645">
        <f t="shared" si="98"/>
        <v>0</v>
      </c>
      <c r="X279" s="618" t="str">
        <f t="shared" si="99"/>
        <v/>
      </c>
      <c r="Y279" s="619">
        <f t="shared" si="91"/>
        <v>0</v>
      </c>
      <c r="Z279" s="619">
        <f t="shared" si="92"/>
        <v>0</v>
      </c>
      <c r="AA279" s="189" t="str">
        <f t="shared" si="89"/>
        <v/>
      </c>
      <c r="AB279" s="189">
        <f t="shared" si="88"/>
        <v>0</v>
      </c>
      <c r="AC279" s="189">
        <f t="shared" si="93"/>
        <v>0</v>
      </c>
      <c r="AD279" s="616"/>
      <c r="AE279" s="620">
        <f t="shared" si="90"/>
        <v>0</v>
      </c>
      <c r="AF279" s="612">
        <f t="shared" si="100"/>
        <v>0</v>
      </c>
      <c r="AG279" s="613">
        <f>IF(ISBLANK(N279), 0, (IF(AND(V279&lt;&gt;"", ISNUMBER(T279)), INDEX(AZ12:CR12, MATCH(N279, AZ11:CR11, 0)) * M279, 0)) + IFERROR(INDEX(AZ17:CR17, MATCH(N279, AZ16:CR16, 0)) * M279, 0))</f>
        <v>0</v>
      </c>
      <c r="AI279" s="603" t="str">
        <f t="shared" si="103"/>
        <v>►</v>
      </c>
      <c r="BA279" s="257" t="s">
        <v>5585</v>
      </c>
      <c r="CM279" s="658"/>
      <c r="CY279" s="216">
        <v>1</v>
      </c>
    </row>
    <row r="280" spans="1:103" s="641" customFormat="1" ht="24" customHeight="1">
      <c r="A280" s="603" t="str">
        <f t="shared" ref="A280:A343" si="104">IF(OR(H280="A",T280="A"),"A",IF(AND(H280="►",T280="►"),"►",IF(AND(ISBLANK(H280),ISBLANK(T280)),"►","►")))</f>
        <v>►</v>
      </c>
      <c r="B280" s="604" t="str">
        <f t="shared" si="101"/>
        <v>►</v>
      </c>
      <c r="C280" s="604" t="str">
        <f t="shared" si="94"/>
        <v>►</v>
      </c>
      <c r="D280" s="604" t="str">
        <f t="shared" si="95"/>
        <v>►</v>
      </c>
      <c r="E280" s="604" t="str">
        <f t="shared" si="96"/>
        <v>►</v>
      </c>
      <c r="F280" s="604" t="str">
        <f t="shared" si="97"/>
        <v>►</v>
      </c>
      <c r="G280" s="604" t="str">
        <f t="shared" si="102"/>
        <v/>
      </c>
      <c r="H280" s="626" t="s">
        <v>28</v>
      </c>
      <c r="I280" s="627"/>
      <c r="J280" s="627"/>
      <c r="K280" s="627"/>
      <c r="L280" s="704"/>
      <c r="M280" s="704"/>
      <c r="N280" s="704"/>
      <c r="O280" s="704"/>
      <c r="P280" s="704"/>
      <c r="Q280" s="704"/>
      <c r="R280" s="704"/>
      <c r="S280" s="674" t="s">
        <v>28</v>
      </c>
      <c r="T280" s="638"/>
      <c r="U280" s="251"/>
      <c r="V280" s="614"/>
      <c r="W280" s="644">
        <f t="shared" si="98"/>
        <v>0</v>
      </c>
      <c r="X280" s="643" t="str">
        <f t="shared" si="99"/>
        <v/>
      </c>
      <c r="Y280" s="615">
        <f t="shared" si="91"/>
        <v>0</v>
      </c>
      <c r="Z280" s="615">
        <f t="shared" si="92"/>
        <v>0</v>
      </c>
      <c r="AA280" s="190" t="str">
        <f t="shared" si="89"/>
        <v/>
      </c>
      <c r="AB280" s="684">
        <f t="shared" si="88"/>
        <v>0</v>
      </c>
      <c r="AC280" s="684">
        <f t="shared" si="93"/>
        <v>0</v>
      </c>
      <c r="AD280" s="616"/>
      <c r="AE280" s="617">
        <f t="shared" si="90"/>
        <v>0</v>
      </c>
      <c r="AF280" s="612">
        <f t="shared" si="100"/>
        <v>0</v>
      </c>
      <c r="AG280" s="613">
        <f>IF(ISBLANK(N280), 0, (IF(AND(V280&lt;&gt;"", ISNUMBER(T280)), INDEX(AZ12:CR12, MATCH(N280, AZ11:CR11, 0)) * M280, 0)) + IFERROR(INDEX(AZ17:CR17, MATCH(N280, AZ16:CR16, 0)) * M280, 0))</f>
        <v>0</v>
      </c>
      <c r="AI280" s="603" t="str">
        <f t="shared" si="103"/>
        <v>►</v>
      </c>
      <c r="BA280"/>
      <c r="CM280" s="658"/>
      <c r="CY280" s="216">
        <v>1</v>
      </c>
    </row>
    <row r="281" spans="1:103" s="641" customFormat="1" ht="24" customHeight="1">
      <c r="A281" s="603" t="str">
        <f t="shared" si="104"/>
        <v>►</v>
      </c>
      <c r="B281" s="604" t="str">
        <f t="shared" si="101"/>
        <v>►</v>
      </c>
      <c r="C281" s="604" t="str">
        <f t="shared" si="94"/>
        <v>►</v>
      </c>
      <c r="D281" s="604" t="str">
        <f t="shared" si="95"/>
        <v>►</v>
      </c>
      <c r="E281" s="604" t="str">
        <f t="shared" si="96"/>
        <v>►</v>
      </c>
      <c r="F281" s="604" t="str">
        <f t="shared" si="97"/>
        <v>►</v>
      </c>
      <c r="G281" s="604" t="str">
        <f t="shared" si="102"/>
        <v/>
      </c>
      <c r="H281" s="626" t="s">
        <v>28</v>
      </c>
      <c r="I281" s="627"/>
      <c r="J281" s="627"/>
      <c r="K281" s="627"/>
      <c r="L281" s="704"/>
      <c r="M281" s="704"/>
      <c r="N281" s="704"/>
      <c r="O281" s="704"/>
      <c r="P281" s="704"/>
      <c r="Q281" s="704"/>
      <c r="R281" s="704"/>
      <c r="S281" s="674" t="s">
        <v>28</v>
      </c>
      <c r="T281" s="638"/>
      <c r="U281" s="251"/>
      <c r="V281" s="614"/>
      <c r="W281" s="645">
        <f t="shared" si="98"/>
        <v>0</v>
      </c>
      <c r="X281" s="618" t="str">
        <f t="shared" si="99"/>
        <v/>
      </c>
      <c r="Y281" s="619">
        <f t="shared" si="91"/>
        <v>0</v>
      </c>
      <c r="Z281" s="619">
        <f t="shared" si="92"/>
        <v>0</v>
      </c>
      <c r="AA281" s="189" t="str">
        <f t="shared" si="89"/>
        <v/>
      </c>
      <c r="AB281" s="189">
        <f t="shared" si="88"/>
        <v>0</v>
      </c>
      <c r="AC281" s="189">
        <f t="shared" si="93"/>
        <v>0</v>
      </c>
      <c r="AD281" s="616"/>
      <c r="AE281" s="620">
        <f t="shared" si="90"/>
        <v>0</v>
      </c>
      <c r="AF281" s="612">
        <f t="shared" si="100"/>
        <v>0</v>
      </c>
      <c r="AG281" s="613">
        <f>IF(ISBLANK(N281), 0, (IF(AND(V281&lt;&gt;"", ISNUMBER(T281)), INDEX(AZ12:CR12, MATCH(N281, AZ11:CR11, 0)) * M281, 0)) + IFERROR(INDEX(AZ17:CR17, MATCH(N281, AZ16:CR16, 0)) * M281, 0))</f>
        <v>0</v>
      </c>
      <c r="AI281" s="603" t="str">
        <f t="shared" si="103"/>
        <v>►</v>
      </c>
      <c r="BA281" t="s">
        <v>5586</v>
      </c>
      <c r="CM281" s="658"/>
      <c r="CY281" s="216">
        <v>1</v>
      </c>
    </row>
    <row r="282" spans="1:103" s="641" customFormat="1" ht="24" customHeight="1">
      <c r="A282" s="603" t="str">
        <f t="shared" si="104"/>
        <v>►</v>
      </c>
      <c r="B282" s="604" t="str">
        <f t="shared" si="101"/>
        <v>►</v>
      </c>
      <c r="C282" s="604" t="str">
        <f t="shared" si="94"/>
        <v>►</v>
      </c>
      <c r="D282" s="604" t="str">
        <f t="shared" si="95"/>
        <v>►</v>
      </c>
      <c r="E282" s="604" t="str">
        <f t="shared" si="96"/>
        <v>►</v>
      </c>
      <c r="F282" s="604" t="str">
        <f t="shared" si="97"/>
        <v>►</v>
      </c>
      <c r="G282" s="604" t="str">
        <f t="shared" si="102"/>
        <v/>
      </c>
      <c r="H282" s="626" t="s">
        <v>28</v>
      </c>
      <c r="I282" s="627"/>
      <c r="J282" s="627"/>
      <c r="K282" s="627"/>
      <c r="L282" s="704"/>
      <c r="M282" s="704"/>
      <c r="N282" s="704"/>
      <c r="O282" s="704"/>
      <c r="P282" s="704"/>
      <c r="Q282" s="704"/>
      <c r="R282" s="704"/>
      <c r="S282" s="674" t="s">
        <v>28</v>
      </c>
      <c r="T282" s="638"/>
      <c r="U282" s="251"/>
      <c r="V282" s="614"/>
      <c r="W282" s="644">
        <f t="shared" si="98"/>
        <v>0</v>
      </c>
      <c r="X282" s="643" t="str">
        <f t="shared" si="99"/>
        <v/>
      </c>
      <c r="Y282" s="615">
        <f t="shared" si="91"/>
        <v>0</v>
      </c>
      <c r="Z282" s="615">
        <f t="shared" si="92"/>
        <v>0</v>
      </c>
      <c r="AA282" s="190" t="str">
        <f t="shared" si="89"/>
        <v/>
      </c>
      <c r="AB282" s="684">
        <f t="shared" ref="AB282:AB345" si="105">IF(ISBLANK(V282), 0, IF(AND(W282=0, ISTEXT(N282)), M282*AF282 &amp; " " &amp; N282, 0))</f>
        <v>0</v>
      </c>
      <c r="AC282" s="684">
        <f t="shared" si="93"/>
        <v>0</v>
      </c>
      <c r="AD282" s="616"/>
      <c r="AE282" s="617">
        <f t="shared" si="90"/>
        <v>0</v>
      </c>
      <c r="AF282" s="612">
        <f t="shared" si="100"/>
        <v>0</v>
      </c>
      <c r="AG282" s="613">
        <f>IF(ISBLANK(N282), 0, (IF(AND(V282&lt;&gt;"", ISNUMBER(T282)), INDEX(AZ12:CR12, MATCH(N282, AZ11:CR11, 0)) * M282, 0)) + IFERROR(INDEX(AZ17:CR17, MATCH(N282, AZ16:CR16, 0)) * M282, 0))</f>
        <v>0</v>
      </c>
      <c r="AI282" s="603" t="str">
        <f t="shared" si="103"/>
        <v>►</v>
      </c>
      <c r="BA282" s="258"/>
      <c r="CM282" s="658"/>
      <c r="CY282" s="216">
        <v>1</v>
      </c>
    </row>
    <row r="283" spans="1:103" s="641" customFormat="1" ht="24" customHeight="1">
      <c r="A283" s="603" t="str">
        <f t="shared" si="104"/>
        <v>►</v>
      </c>
      <c r="B283" s="604" t="str">
        <f t="shared" si="101"/>
        <v>►</v>
      </c>
      <c r="C283" s="604" t="str">
        <f t="shared" si="94"/>
        <v>►</v>
      </c>
      <c r="D283" s="604" t="str">
        <f t="shared" si="95"/>
        <v>►</v>
      </c>
      <c r="E283" s="604" t="str">
        <f t="shared" si="96"/>
        <v>►</v>
      </c>
      <c r="F283" s="604" t="str">
        <f t="shared" si="97"/>
        <v>►</v>
      </c>
      <c r="G283" s="604" t="str">
        <f t="shared" si="102"/>
        <v/>
      </c>
      <c r="H283" s="626" t="s">
        <v>28</v>
      </c>
      <c r="I283" s="627"/>
      <c r="J283" s="627"/>
      <c r="K283" s="627"/>
      <c r="L283" s="704"/>
      <c r="M283" s="704"/>
      <c r="N283" s="704"/>
      <c r="O283" s="704"/>
      <c r="P283" s="704"/>
      <c r="Q283" s="704"/>
      <c r="R283" s="704"/>
      <c r="S283" s="674" t="s">
        <v>28</v>
      </c>
      <c r="T283" s="638"/>
      <c r="U283" s="251"/>
      <c r="V283" s="614"/>
      <c r="W283" s="645">
        <f t="shared" si="98"/>
        <v>0</v>
      </c>
      <c r="X283" s="618" t="str">
        <f t="shared" si="99"/>
        <v/>
      </c>
      <c r="Y283" s="619">
        <f t="shared" si="91"/>
        <v>0</v>
      </c>
      <c r="Z283" s="619">
        <f t="shared" si="92"/>
        <v>0</v>
      </c>
      <c r="AA283" s="189" t="str">
        <f t="shared" ref="AA283:AA346" si="106">IF(V283&gt;0,R283,"")</f>
        <v/>
      </c>
      <c r="AB283" s="189">
        <f t="shared" si="105"/>
        <v>0</v>
      </c>
      <c r="AC283" s="189">
        <f t="shared" si="93"/>
        <v>0</v>
      </c>
      <c r="AD283" s="616"/>
      <c r="AE283" s="620">
        <f t="shared" ref="AE283:AE346" si="107">IF(W283=0, IF(M283&gt;0, AF283*AD283, IF(ISBLANK(AD283), 0, 0)), W283*AD283)</f>
        <v>0</v>
      </c>
      <c r="AF283" s="612">
        <f t="shared" si="100"/>
        <v>0</v>
      </c>
      <c r="AG283" s="613">
        <f>IF(ISBLANK(N283), 0, (IF(AND(V283&lt;&gt;"", ISNUMBER(T283)), INDEX(AZ12:CR12, MATCH(N283, AZ11:CR11, 0)) * M283, 0)) + IFERROR(INDEX(AZ17:CR17, MATCH(N283, AZ16:CR16, 0)) * M283, 0))</f>
        <v>0</v>
      </c>
      <c r="AI283" s="603" t="str">
        <f t="shared" si="103"/>
        <v>►</v>
      </c>
      <c r="BA283" s="259" t="s">
        <v>5587</v>
      </c>
      <c r="CM283" s="658"/>
      <c r="CY283" s="216">
        <v>1</v>
      </c>
    </row>
    <row r="284" spans="1:103" s="641" customFormat="1" ht="24" customHeight="1">
      <c r="A284" s="603" t="str">
        <f t="shared" si="104"/>
        <v>►</v>
      </c>
      <c r="B284" s="604" t="str">
        <f t="shared" si="101"/>
        <v>►</v>
      </c>
      <c r="C284" s="604" t="str">
        <f t="shared" si="94"/>
        <v>►</v>
      </c>
      <c r="D284" s="604" t="str">
        <f t="shared" si="95"/>
        <v>►</v>
      </c>
      <c r="E284" s="604" t="str">
        <f t="shared" si="96"/>
        <v>►</v>
      </c>
      <c r="F284" s="604" t="str">
        <f t="shared" si="97"/>
        <v>►</v>
      </c>
      <c r="G284" s="604" t="str">
        <f t="shared" si="102"/>
        <v/>
      </c>
      <c r="H284" s="626" t="s">
        <v>28</v>
      </c>
      <c r="I284" s="627"/>
      <c r="J284" s="627"/>
      <c r="K284" s="627"/>
      <c r="L284" s="704"/>
      <c r="M284" s="704"/>
      <c r="N284" s="704"/>
      <c r="O284" s="704"/>
      <c r="P284" s="704"/>
      <c r="Q284" s="704"/>
      <c r="R284" s="704"/>
      <c r="S284" s="674" t="s">
        <v>28</v>
      </c>
      <c r="T284" s="638"/>
      <c r="U284" s="251"/>
      <c r="V284" s="614"/>
      <c r="W284" s="644">
        <f t="shared" si="98"/>
        <v>0</v>
      </c>
      <c r="X284" s="643" t="str">
        <f t="shared" si="99"/>
        <v/>
      </c>
      <c r="Y284" s="615">
        <f t="shared" ref="Y284:Y347" si="108">IF(W284=0,0,IF(OR(N284="Kg",N284="g",N284="demi(s)",N284="quart(s)"),IF(ROUND(W284,3)&gt;=1,ROUND(W284,3)&amp;" Kg",ROUND(W284*1000,0)&amp;" g"),IF(N284="demi(s)",ROUND(W284*0.5,1)&amp;" demi(s)",IF(N284="quart(s)",ROUND(W284*0.25,1)&amp;" quart(s)",IF(ROUND(W284*100,1)&gt;=1,ROUND(W284*100,1)&amp;" cl",ROUND(W284*100,1)&amp;" cl")))))</f>
        <v>0</v>
      </c>
      <c r="Z284" s="615">
        <f t="shared" ref="Z284:Z347" si="109">IF(W284=0,0,IF(OR(N284="Kg",N284="g",N284="demi(s)",N284="quart(s)"),IF(ROUND(W284,3)&gt;=1,ROUND(W284,3)&amp;" Kg",ROUND(W284*1000,0)&amp;" g"),IF(N284="demi(s)",ROUND(W284*0.5,1)&amp;" demi(s)",IF(N284="quart(s)",ROUND(W284*0.25,1)&amp;" quart(s)",IF(ROUND(W284*100,1)&gt;=1,ROUND(W284*1000,1)&amp;" ml",ROUND(W284*1000,1)&amp;" ml")))))</f>
        <v>0</v>
      </c>
      <c r="AA284" s="190" t="str">
        <f t="shared" si="106"/>
        <v/>
      </c>
      <c r="AB284" s="684">
        <f t="shared" si="105"/>
        <v>0</v>
      </c>
      <c r="AC284" s="684">
        <f t="shared" si="93"/>
        <v>0</v>
      </c>
      <c r="AD284" s="616"/>
      <c r="AE284" s="617">
        <f t="shared" si="107"/>
        <v>0</v>
      </c>
      <c r="AF284" s="612">
        <f t="shared" si="100"/>
        <v>0</v>
      </c>
      <c r="AG284" s="613">
        <f>IF(ISBLANK(N284), 0, (IF(AND(V284&lt;&gt;"", ISNUMBER(T284)), INDEX(AZ12:CR12, MATCH(N284, AZ11:CR11, 0)) * M284, 0)) + IFERROR(INDEX(AZ17:CR17, MATCH(N284, AZ16:CR16, 0)) * M284, 0))</f>
        <v>0</v>
      </c>
      <c r="AI284" s="603" t="str">
        <f t="shared" si="103"/>
        <v>►</v>
      </c>
      <c r="BA284" s="259" t="s">
        <v>5588</v>
      </c>
      <c r="CM284" s="658"/>
      <c r="CY284" s="216">
        <v>1</v>
      </c>
    </row>
    <row r="285" spans="1:103" s="641" customFormat="1" ht="24" customHeight="1">
      <c r="A285" s="603" t="str">
        <f t="shared" si="104"/>
        <v>►</v>
      </c>
      <c r="B285" s="604" t="str">
        <f t="shared" si="101"/>
        <v>►</v>
      </c>
      <c r="C285" s="604" t="str">
        <f t="shared" si="94"/>
        <v>►</v>
      </c>
      <c r="D285" s="604" t="str">
        <f t="shared" si="95"/>
        <v>►</v>
      </c>
      <c r="E285" s="604" t="str">
        <f t="shared" si="96"/>
        <v>►</v>
      </c>
      <c r="F285" s="604" t="str">
        <f t="shared" si="97"/>
        <v>►</v>
      </c>
      <c r="G285" s="604" t="str">
        <f t="shared" si="102"/>
        <v/>
      </c>
      <c r="H285" s="626" t="s">
        <v>28</v>
      </c>
      <c r="I285" s="627"/>
      <c r="J285" s="627"/>
      <c r="K285" s="627"/>
      <c r="L285" s="704"/>
      <c r="M285" s="704"/>
      <c r="N285" s="704"/>
      <c r="O285" s="704"/>
      <c r="P285" s="704"/>
      <c r="Q285" s="704"/>
      <c r="R285" s="704"/>
      <c r="S285" s="674" t="s">
        <v>28</v>
      </c>
      <c r="T285" s="638"/>
      <c r="U285" s="251"/>
      <c r="V285" s="614"/>
      <c r="W285" s="645">
        <f t="shared" si="98"/>
        <v>0</v>
      </c>
      <c r="X285" s="618" t="str">
        <f t="shared" si="99"/>
        <v/>
      </c>
      <c r="Y285" s="619">
        <f t="shared" si="108"/>
        <v>0</v>
      </c>
      <c r="Z285" s="619">
        <f t="shared" si="109"/>
        <v>0</v>
      </c>
      <c r="AA285" s="189" t="str">
        <f t="shared" si="106"/>
        <v/>
      </c>
      <c r="AB285" s="189">
        <f t="shared" si="105"/>
        <v>0</v>
      </c>
      <c r="AC285" s="189">
        <f t="shared" si="93"/>
        <v>0</v>
      </c>
      <c r="AD285" s="616"/>
      <c r="AE285" s="620">
        <f t="shared" si="107"/>
        <v>0</v>
      </c>
      <c r="AF285" s="612">
        <f t="shared" si="100"/>
        <v>0</v>
      </c>
      <c r="AG285" s="613">
        <f>IF(ISBLANK(N285), 0, (IF(AND(V285&lt;&gt;"", ISNUMBER(T285)), INDEX(AZ12:CR12, MATCH(N285, AZ11:CR11, 0)) * M285, 0)) + IFERROR(INDEX(AZ17:CR17, MATCH(N285, AZ16:CR16, 0)) * M285, 0))</f>
        <v>0</v>
      </c>
      <c r="AI285" s="603" t="str">
        <f t="shared" si="103"/>
        <v>►</v>
      </c>
      <c r="BA285"/>
      <c r="CM285" s="658"/>
      <c r="CY285" s="216">
        <v>1</v>
      </c>
    </row>
    <row r="286" spans="1:103" s="641" customFormat="1" ht="24" customHeight="1">
      <c r="A286" s="603" t="str">
        <f t="shared" si="104"/>
        <v>►</v>
      </c>
      <c r="B286" s="604" t="str">
        <f t="shared" si="101"/>
        <v>►</v>
      </c>
      <c r="C286" s="604" t="str">
        <f t="shared" si="94"/>
        <v>►</v>
      </c>
      <c r="D286" s="604" t="str">
        <f t="shared" si="95"/>
        <v>►</v>
      </c>
      <c r="E286" s="604" t="str">
        <f t="shared" si="96"/>
        <v>►</v>
      </c>
      <c r="F286" s="604" t="str">
        <f t="shared" si="97"/>
        <v>►</v>
      </c>
      <c r="G286" s="604" t="str">
        <f t="shared" si="102"/>
        <v/>
      </c>
      <c r="H286" s="626" t="s">
        <v>28</v>
      </c>
      <c r="I286" s="627"/>
      <c r="J286" s="627"/>
      <c r="K286" s="627"/>
      <c r="L286" s="704"/>
      <c r="M286" s="704"/>
      <c r="N286" s="704"/>
      <c r="O286" s="704"/>
      <c r="P286" s="704"/>
      <c r="Q286" s="704"/>
      <c r="R286" s="704"/>
      <c r="S286" s="674" t="s">
        <v>28</v>
      </c>
      <c r="T286" s="638"/>
      <c r="U286" s="251"/>
      <c r="V286" s="614"/>
      <c r="W286" s="644">
        <f t="shared" si="98"/>
        <v>0</v>
      </c>
      <c r="X286" s="643" t="str">
        <f t="shared" si="99"/>
        <v/>
      </c>
      <c r="Y286" s="615">
        <f t="shared" si="108"/>
        <v>0</v>
      </c>
      <c r="Z286" s="615">
        <f t="shared" si="109"/>
        <v>0</v>
      </c>
      <c r="AA286" s="190" t="str">
        <f t="shared" si="106"/>
        <v/>
      </c>
      <c r="AB286" s="684">
        <f t="shared" si="105"/>
        <v>0</v>
      </c>
      <c r="AC286" s="684">
        <f t="shared" si="93"/>
        <v>0</v>
      </c>
      <c r="AD286" s="616"/>
      <c r="AE286" s="617">
        <f t="shared" si="107"/>
        <v>0</v>
      </c>
      <c r="AF286" s="612">
        <f t="shared" si="100"/>
        <v>0</v>
      </c>
      <c r="AG286" s="613">
        <f>IF(ISBLANK(N286), 0, (IF(AND(V286&lt;&gt;"", ISNUMBER(T286)), INDEX(AZ12:CR12, MATCH(N286, AZ11:CR11, 0)) * M286, 0)) + IFERROR(INDEX(AZ17:CR17, MATCH(N286, AZ16:CR16, 0)) * M286, 0))</f>
        <v>0</v>
      </c>
      <c r="AI286" s="603" t="str">
        <f t="shared" si="103"/>
        <v>►</v>
      </c>
      <c r="BA286"/>
      <c r="CM286" s="658"/>
      <c r="CY286" s="216">
        <v>1</v>
      </c>
    </row>
    <row r="287" spans="1:103" s="641" customFormat="1" ht="24" customHeight="1">
      <c r="A287" s="603" t="str">
        <f t="shared" si="104"/>
        <v>►</v>
      </c>
      <c r="B287" s="604" t="str">
        <f t="shared" si="101"/>
        <v>►</v>
      </c>
      <c r="C287" s="604" t="str">
        <f t="shared" si="94"/>
        <v>►</v>
      </c>
      <c r="D287" s="604" t="str">
        <f t="shared" si="95"/>
        <v>►</v>
      </c>
      <c r="E287" s="604" t="str">
        <f t="shared" si="96"/>
        <v>►</v>
      </c>
      <c r="F287" s="604" t="str">
        <f t="shared" si="97"/>
        <v>►</v>
      </c>
      <c r="G287" s="604" t="str">
        <f t="shared" si="102"/>
        <v/>
      </c>
      <c r="H287" s="626" t="s">
        <v>28</v>
      </c>
      <c r="I287" s="627"/>
      <c r="J287" s="627"/>
      <c r="K287" s="627"/>
      <c r="L287" s="704"/>
      <c r="M287" s="704"/>
      <c r="N287" s="704"/>
      <c r="O287" s="704"/>
      <c r="P287" s="704"/>
      <c r="Q287" s="704"/>
      <c r="R287" s="704"/>
      <c r="S287" s="674" t="s">
        <v>28</v>
      </c>
      <c r="T287" s="638"/>
      <c r="U287" s="251"/>
      <c r="V287" s="614"/>
      <c r="W287" s="645">
        <f t="shared" si="98"/>
        <v>0</v>
      </c>
      <c r="X287" s="618" t="str">
        <f t="shared" si="99"/>
        <v/>
      </c>
      <c r="Y287" s="619">
        <f t="shared" si="108"/>
        <v>0</v>
      </c>
      <c r="Z287" s="619">
        <f t="shared" si="109"/>
        <v>0</v>
      </c>
      <c r="AA287" s="189" t="str">
        <f t="shared" si="106"/>
        <v/>
      </c>
      <c r="AB287" s="189">
        <f t="shared" si="105"/>
        <v>0</v>
      </c>
      <c r="AC287" s="189">
        <f t="shared" si="93"/>
        <v>0</v>
      </c>
      <c r="AD287" s="616"/>
      <c r="AE287" s="620">
        <f t="shared" si="107"/>
        <v>0</v>
      </c>
      <c r="AF287" s="612">
        <f t="shared" si="100"/>
        <v>0</v>
      </c>
      <c r="AG287" s="613">
        <f>IF(ISBLANK(N287), 0, (IF(AND(V287&lt;&gt;"", ISNUMBER(T287)), INDEX(AZ12:CR12, MATCH(N287, AZ11:CR11, 0)) * M287, 0)) + IFERROR(INDEX(AZ17:CR17, MATCH(N287, AZ16:CR16, 0)) * M287, 0))</f>
        <v>0</v>
      </c>
      <c r="AI287" s="603" t="str">
        <f t="shared" si="103"/>
        <v>►</v>
      </c>
      <c r="BA287"/>
      <c r="CM287" s="658"/>
      <c r="CY287" s="216">
        <v>1</v>
      </c>
    </row>
    <row r="288" spans="1:103" s="641" customFormat="1" ht="24" customHeight="1">
      <c r="A288" s="603" t="str">
        <f t="shared" si="104"/>
        <v>►</v>
      </c>
      <c r="B288" s="604" t="str">
        <f t="shared" si="101"/>
        <v>►</v>
      </c>
      <c r="C288" s="604" t="str">
        <f t="shared" si="94"/>
        <v>►</v>
      </c>
      <c r="D288" s="604" t="str">
        <f t="shared" si="95"/>
        <v>►</v>
      </c>
      <c r="E288" s="604" t="str">
        <f t="shared" si="96"/>
        <v>►</v>
      </c>
      <c r="F288" s="604" t="str">
        <f t="shared" si="97"/>
        <v>►</v>
      </c>
      <c r="G288" s="604" t="str">
        <f t="shared" si="102"/>
        <v/>
      </c>
      <c r="H288" s="626" t="s">
        <v>28</v>
      </c>
      <c r="I288" s="627"/>
      <c r="J288" s="627"/>
      <c r="K288" s="627"/>
      <c r="L288" s="704"/>
      <c r="M288" s="704"/>
      <c r="N288" s="704"/>
      <c r="O288" s="704"/>
      <c r="P288" s="704"/>
      <c r="Q288" s="704"/>
      <c r="R288" s="704"/>
      <c r="S288" s="674" t="s">
        <v>28</v>
      </c>
      <c r="T288" s="638"/>
      <c r="U288" s="251"/>
      <c r="V288" s="614"/>
      <c r="W288" s="644">
        <f t="shared" si="98"/>
        <v>0</v>
      </c>
      <c r="X288" s="643" t="str">
        <f t="shared" si="99"/>
        <v/>
      </c>
      <c r="Y288" s="615">
        <f t="shared" si="108"/>
        <v>0</v>
      </c>
      <c r="Z288" s="615">
        <f t="shared" si="109"/>
        <v>0</v>
      </c>
      <c r="AA288" s="190" t="str">
        <f t="shared" si="106"/>
        <v/>
      </c>
      <c r="AB288" s="684">
        <f t="shared" si="105"/>
        <v>0</v>
      </c>
      <c r="AC288" s="684">
        <f t="shared" si="93"/>
        <v>0</v>
      </c>
      <c r="AD288" s="616"/>
      <c r="AE288" s="617">
        <f t="shared" si="107"/>
        <v>0</v>
      </c>
      <c r="AF288" s="612">
        <f t="shared" si="100"/>
        <v>0</v>
      </c>
      <c r="AG288" s="613">
        <f>IF(ISBLANK(N288), 0, (IF(AND(V288&lt;&gt;"", ISNUMBER(T288)), INDEX(AZ12:CR12, MATCH(N288, AZ11:CR11, 0)) * M288, 0)) + IFERROR(INDEX(AZ17:CR17, MATCH(N288, AZ16:CR16, 0)) * M288, 0))</f>
        <v>0</v>
      </c>
      <c r="AI288" s="603" t="str">
        <f t="shared" si="103"/>
        <v>►</v>
      </c>
      <c r="BA288" s="257" t="s">
        <v>5589</v>
      </c>
      <c r="CM288" s="658"/>
      <c r="CY288" s="216">
        <v>1</v>
      </c>
    </row>
    <row r="289" spans="1:103" s="641" customFormat="1" ht="24" customHeight="1">
      <c r="A289" s="603" t="str">
        <f t="shared" si="104"/>
        <v>►</v>
      </c>
      <c r="B289" s="604" t="str">
        <f t="shared" si="101"/>
        <v>►</v>
      </c>
      <c r="C289" s="604" t="str">
        <f t="shared" si="94"/>
        <v>►</v>
      </c>
      <c r="D289" s="604" t="str">
        <f t="shared" si="95"/>
        <v>►</v>
      </c>
      <c r="E289" s="604" t="str">
        <f t="shared" si="96"/>
        <v>►</v>
      </c>
      <c r="F289" s="604" t="str">
        <f t="shared" si="97"/>
        <v>►</v>
      </c>
      <c r="G289" s="604" t="str">
        <f t="shared" si="102"/>
        <v/>
      </c>
      <c r="H289" s="626" t="s">
        <v>28</v>
      </c>
      <c r="I289" s="627"/>
      <c r="J289" s="627"/>
      <c r="K289" s="627"/>
      <c r="L289" s="704"/>
      <c r="M289" s="704"/>
      <c r="N289" s="704"/>
      <c r="O289" s="704"/>
      <c r="P289" s="704"/>
      <c r="Q289" s="704"/>
      <c r="R289" s="704"/>
      <c r="S289" s="674" t="s">
        <v>28</v>
      </c>
      <c r="T289" s="638"/>
      <c r="U289" s="251"/>
      <c r="V289" s="614"/>
      <c r="W289" s="645">
        <f t="shared" si="98"/>
        <v>0</v>
      </c>
      <c r="X289" s="618" t="str">
        <f t="shared" si="99"/>
        <v/>
      </c>
      <c r="Y289" s="619">
        <f t="shared" si="108"/>
        <v>0</v>
      </c>
      <c r="Z289" s="619">
        <f t="shared" si="109"/>
        <v>0</v>
      </c>
      <c r="AA289" s="189" t="str">
        <f t="shared" si="106"/>
        <v/>
      </c>
      <c r="AB289" s="189">
        <f t="shared" si="105"/>
        <v>0</v>
      </c>
      <c r="AC289" s="189">
        <f t="shared" si="93"/>
        <v>0</v>
      </c>
      <c r="AD289" s="616"/>
      <c r="AE289" s="620">
        <f t="shared" si="107"/>
        <v>0</v>
      </c>
      <c r="AF289" s="612">
        <f t="shared" si="100"/>
        <v>0</v>
      </c>
      <c r="AG289" s="613">
        <f>IF(ISBLANK(N289), 0, (IF(AND(V289&lt;&gt;"", ISNUMBER(T289)), INDEX(AZ12:CR12, MATCH(N289, AZ11:CR11, 0)) * M289, 0)) + IFERROR(INDEX(AZ17:CR17, MATCH(N289, AZ16:CR16, 0)) * M289, 0))</f>
        <v>0</v>
      </c>
      <c r="AI289" s="603" t="str">
        <f t="shared" si="103"/>
        <v>►</v>
      </c>
      <c r="BA289"/>
      <c r="CM289" s="658"/>
      <c r="CY289" s="216">
        <v>1</v>
      </c>
    </row>
    <row r="290" spans="1:103" s="641" customFormat="1" ht="24" customHeight="1">
      <c r="A290" s="603" t="str">
        <f t="shared" si="104"/>
        <v>►</v>
      </c>
      <c r="B290" s="604" t="str">
        <f t="shared" si="101"/>
        <v>►</v>
      </c>
      <c r="C290" s="604" t="str">
        <f t="shared" si="94"/>
        <v>►</v>
      </c>
      <c r="D290" s="604" t="str">
        <f t="shared" si="95"/>
        <v>►</v>
      </c>
      <c r="E290" s="604" t="str">
        <f t="shared" si="96"/>
        <v>►</v>
      </c>
      <c r="F290" s="604" t="str">
        <f t="shared" si="97"/>
        <v>►</v>
      </c>
      <c r="G290" s="604" t="str">
        <f t="shared" si="102"/>
        <v/>
      </c>
      <c r="H290" s="626" t="s">
        <v>28</v>
      </c>
      <c r="I290" s="627"/>
      <c r="J290" s="627"/>
      <c r="K290" s="627"/>
      <c r="L290" s="704"/>
      <c r="M290" s="704"/>
      <c r="N290" s="704"/>
      <c r="O290" s="704"/>
      <c r="P290" s="704"/>
      <c r="Q290" s="704"/>
      <c r="R290" s="704"/>
      <c r="S290" s="674" t="s">
        <v>28</v>
      </c>
      <c r="T290" s="638"/>
      <c r="U290" s="251"/>
      <c r="V290" s="614"/>
      <c r="W290" s="644">
        <f t="shared" si="98"/>
        <v>0</v>
      </c>
      <c r="X290" s="643" t="str">
        <f t="shared" si="99"/>
        <v/>
      </c>
      <c r="Y290" s="615">
        <f t="shared" si="108"/>
        <v>0</v>
      </c>
      <c r="Z290" s="615">
        <f t="shared" si="109"/>
        <v>0</v>
      </c>
      <c r="AA290" s="190" t="str">
        <f t="shared" si="106"/>
        <v/>
      </c>
      <c r="AB290" s="684">
        <f t="shared" si="105"/>
        <v>0</v>
      </c>
      <c r="AC290" s="684">
        <f t="shared" si="93"/>
        <v>0</v>
      </c>
      <c r="AD290" s="616"/>
      <c r="AE290" s="617">
        <f t="shared" si="107"/>
        <v>0</v>
      </c>
      <c r="AF290" s="612">
        <f t="shared" si="100"/>
        <v>0</v>
      </c>
      <c r="AG290" s="613">
        <f>IF(ISBLANK(N290), 0, (IF(AND(V290&lt;&gt;"", ISNUMBER(T290)), INDEX(AZ12:CR12, MATCH(N290, AZ11:CR11, 0)) * M290, 0)) + IFERROR(INDEX(AZ17:CR17, MATCH(N290, AZ16:CR16, 0)) * M290, 0))</f>
        <v>0</v>
      </c>
      <c r="AI290" s="603" t="str">
        <f t="shared" si="103"/>
        <v>►</v>
      </c>
      <c r="BA290" t="s">
        <v>5590</v>
      </c>
      <c r="CM290" s="658"/>
      <c r="CY290" s="216">
        <v>1</v>
      </c>
    </row>
    <row r="291" spans="1:103" s="641" customFormat="1" ht="24" customHeight="1">
      <c r="A291" s="603" t="str">
        <f t="shared" si="104"/>
        <v>►</v>
      </c>
      <c r="B291" s="604" t="str">
        <f t="shared" si="101"/>
        <v>►</v>
      </c>
      <c r="C291" s="604" t="str">
        <f t="shared" si="94"/>
        <v>►</v>
      </c>
      <c r="D291" s="604" t="str">
        <f t="shared" si="95"/>
        <v>►</v>
      </c>
      <c r="E291" s="604" t="str">
        <f t="shared" si="96"/>
        <v>►</v>
      </c>
      <c r="F291" s="604" t="str">
        <f t="shared" si="97"/>
        <v>►</v>
      </c>
      <c r="G291" s="604" t="str">
        <f t="shared" si="102"/>
        <v/>
      </c>
      <c r="H291" s="626" t="s">
        <v>28</v>
      </c>
      <c r="I291" s="627"/>
      <c r="J291" s="627"/>
      <c r="K291" s="627"/>
      <c r="L291" s="704"/>
      <c r="M291" s="704"/>
      <c r="N291" s="704"/>
      <c r="O291" s="704"/>
      <c r="P291" s="704"/>
      <c r="Q291" s="704"/>
      <c r="R291" s="704"/>
      <c r="S291" s="674" t="s">
        <v>28</v>
      </c>
      <c r="T291" s="638"/>
      <c r="U291" s="251"/>
      <c r="V291" s="614"/>
      <c r="W291" s="645">
        <f t="shared" si="98"/>
        <v>0</v>
      </c>
      <c r="X291" s="618" t="str">
        <f t="shared" si="99"/>
        <v/>
      </c>
      <c r="Y291" s="619">
        <f t="shared" si="108"/>
        <v>0</v>
      </c>
      <c r="Z291" s="619">
        <f t="shared" si="109"/>
        <v>0</v>
      </c>
      <c r="AA291" s="189" t="str">
        <f t="shared" si="106"/>
        <v/>
      </c>
      <c r="AB291" s="189">
        <f t="shared" si="105"/>
        <v>0</v>
      </c>
      <c r="AC291" s="189">
        <f t="shared" si="93"/>
        <v>0</v>
      </c>
      <c r="AD291" s="616"/>
      <c r="AE291" s="620">
        <f t="shared" si="107"/>
        <v>0</v>
      </c>
      <c r="AF291" s="612">
        <f t="shared" si="100"/>
        <v>0</v>
      </c>
      <c r="AG291" s="613">
        <f>IF(ISBLANK(N291), 0, (IF(AND(V291&lt;&gt;"", ISNUMBER(T291)), INDEX(AZ12:CR12, MATCH(N291, AZ11:CR11, 0)) * M291, 0)) + IFERROR(INDEX(AZ17:CR17, MATCH(N291, AZ16:CR16, 0)) * M291, 0))</f>
        <v>0</v>
      </c>
      <c r="AI291" s="603" t="str">
        <f t="shared" si="103"/>
        <v>►</v>
      </c>
      <c r="BA291" s="258"/>
      <c r="CM291" s="658"/>
      <c r="CY291" s="216">
        <v>1</v>
      </c>
    </row>
    <row r="292" spans="1:103" s="641" customFormat="1" ht="24" customHeight="1">
      <c r="A292" s="603" t="str">
        <f t="shared" si="104"/>
        <v>►</v>
      </c>
      <c r="B292" s="604" t="str">
        <f t="shared" si="101"/>
        <v>►</v>
      </c>
      <c r="C292" s="604" t="str">
        <f t="shared" si="94"/>
        <v>►</v>
      </c>
      <c r="D292" s="604" t="str">
        <f t="shared" si="95"/>
        <v>►</v>
      </c>
      <c r="E292" s="604" t="str">
        <f t="shared" si="96"/>
        <v>►</v>
      </c>
      <c r="F292" s="604" t="str">
        <f t="shared" si="97"/>
        <v>►</v>
      </c>
      <c r="G292" s="604" t="str">
        <f t="shared" si="102"/>
        <v/>
      </c>
      <c r="H292" s="626" t="s">
        <v>28</v>
      </c>
      <c r="I292" s="627"/>
      <c r="J292" s="627"/>
      <c r="K292" s="627"/>
      <c r="L292" s="704"/>
      <c r="M292" s="704"/>
      <c r="N292" s="704"/>
      <c r="O292" s="704"/>
      <c r="P292" s="704"/>
      <c r="Q292" s="704"/>
      <c r="R292" s="704"/>
      <c r="S292" s="674" t="s">
        <v>28</v>
      </c>
      <c r="T292" s="638"/>
      <c r="U292" s="251"/>
      <c r="V292" s="614"/>
      <c r="W292" s="644">
        <f t="shared" si="98"/>
        <v>0</v>
      </c>
      <c r="X292" s="643" t="str">
        <f t="shared" si="99"/>
        <v/>
      </c>
      <c r="Y292" s="615">
        <f t="shared" si="108"/>
        <v>0</v>
      </c>
      <c r="Z292" s="615">
        <f t="shared" si="109"/>
        <v>0</v>
      </c>
      <c r="AA292" s="190" t="str">
        <f t="shared" si="106"/>
        <v/>
      </c>
      <c r="AB292" s="684">
        <f t="shared" si="105"/>
        <v>0</v>
      </c>
      <c r="AC292" s="684">
        <f t="shared" si="93"/>
        <v>0</v>
      </c>
      <c r="AD292" s="616"/>
      <c r="AE292" s="617">
        <f t="shared" si="107"/>
        <v>0</v>
      </c>
      <c r="AF292" s="612">
        <f t="shared" si="100"/>
        <v>0</v>
      </c>
      <c r="AG292" s="613">
        <f>IF(ISBLANK(N292), 0, (IF(AND(V292&lt;&gt;"", ISNUMBER(T292)), INDEX(AZ12:CR12, MATCH(N292, AZ11:CR11, 0)) * M292, 0)) + IFERROR(INDEX(AZ17:CR17, MATCH(N292, AZ16:CR16, 0)) * M292, 0))</f>
        <v>0</v>
      </c>
      <c r="AI292" s="603" t="str">
        <f t="shared" si="103"/>
        <v>►</v>
      </c>
      <c r="BA292" s="259" t="s">
        <v>5591</v>
      </c>
      <c r="CM292" s="658"/>
      <c r="CY292" s="216">
        <v>1</v>
      </c>
    </row>
    <row r="293" spans="1:103" s="641" customFormat="1" ht="24" customHeight="1">
      <c r="A293" s="603" t="str">
        <f t="shared" si="104"/>
        <v>►</v>
      </c>
      <c r="B293" s="604" t="str">
        <f t="shared" si="101"/>
        <v>►</v>
      </c>
      <c r="C293" s="604" t="str">
        <f t="shared" si="94"/>
        <v>►</v>
      </c>
      <c r="D293" s="604" t="str">
        <f t="shared" si="95"/>
        <v>►</v>
      </c>
      <c r="E293" s="604" t="str">
        <f t="shared" si="96"/>
        <v>►</v>
      </c>
      <c r="F293" s="604" t="str">
        <f t="shared" si="97"/>
        <v>►</v>
      </c>
      <c r="G293" s="604" t="str">
        <f t="shared" si="102"/>
        <v/>
      </c>
      <c r="H293" s="626" t="s">
        <v>28</v>
      </c>
      <c r="I293" s="627"/>
      <c r="J293" s="627"/>
      <c r="K293" s="627"/>
      <c r="L293" s="704"/>
      <c r="M293" s="704"/>
      <c r="N293" s="704"/>
      <c r="O293" s="704"/>
      <c r="P293" s="704"/>
      <c r="Q293" s="704"/>
      <c r="R293" s="704"/>
      <c r="S293" s="674" t="s">
        <v>28</v>
      </c>
      <c r="T293" s="638"/>
      <c r="U293" s="251"/>
      <c r="V293" s="614"/>
      <c r="W293" s="645">
        <f t="shared" si="98"/>
        <v>0</v>
      </c>
      <c r="X293" s="618" t="str">
        <f t="shared" si="99"/>
        <v/>
      </c>
      <c r="Y293" s="619">
        <f t="shared" si="108"/>
        <v>0</v>
      </c>
      <c r="Z293" s="619">
        <f t="shared" si="109"/>
        <v>0</v>
      </c>
      <c r="AA293" s="189" t="str">
        <f t="shared" si="106"/>
        <v/>
      </c>
      <c r="AB293" s="189">
        <f t="shared" si="105"/>
        <v>0</v>
      </c>
      <c r="AC293" s="189">
        <f t="shared" si="93"/>
        <v>0</v>
      </c>
      <c r="AD293" s="616"/>
      <c r="AE293" s="620">
        <f t="shared" si="107"/>
        <v>0</v>
      </c>
      <c r="AF293" s="612">
        <f t="shared" si="100"/>
        <v>0</v>
      </c>
      <c r="AG293" s="613">
        <f>IF(ISBLANK(N293), 0, (IF(AND(V293&lt;&gt;"", ISNUMBER(T293)), INDEX(AZ12:CR12, MATCH(N293, AZ11:CR11, 0)) * M293, 0)) + IFERROR(INDEX(AZ17:CR17, MATCH(N293, AZ16:CR16, 0)) * M293, 0))</f>
        <v>0</v>
      </c>
      <c r="AI293" s="603" t="str">
        <f t="shared" si="103"/>
        <v>►</v>
      </c>
      <c r="BA293" s="259" t="s">
        <v>5592</v>
      </c>
      <c r="CM293" s="658"/>
      <c r="CY293" s="216">
        <v>1</v>
      </c>
    </row>
    <row r="294" spans="1:103" s="641" customFormat="1" ht="24" customHeight="1">
      <c r="A294" s="603" t="str">
        <f t="shared" si="104"/>
        <v>►</v>
      </c>
      <c r="B294" s="604" t="str">
        <f t="shared" si="101"/>
        <v>►</v>
      </c>
      <c r="C294" s="604" t="str">
        <f t="shared" si="94"/>
        <v>►</v>
      </c>
      <c r="D294" s="604" t="str">
        <f t="shared" si="95"/>
        <v>►</v>
      </c>
      <c r="E294" s="604" t="str">
        <f t="shared" si="96"/>
        <v>►</v>
      </c>
      <c r="F294" s="604" t="str">
        <f t="shared" si="97"/>
        <v>►</v>
      </c>
      <c r="G294" s="604" t="str">
        <f t="shared" si="102"/>
        <v/>
      </c>
      <c r="H294" s="626" t="s">
        <v>28</v>
      </c>
      <c r="I294" s="627"/>
      <c r="J294" s="627"/>
      <c r="K294" s="627"/>
      <c r="L294" s="704"/>
      <c r="M294" s="704"/>
      <c r="N294" s="704"/>
      <c r="O294" s="704"/>
      <c r="P294" s="704"/>
      <c r="Q294" s="704"/>
      <c r="R294" s="704"/>
      <c r="S294" s="674" t="s">
        <v>28</v>
      </c>
      <c r="T294" s="638"/>
      <c r="U294" s="251"/>
      <c r="V294" s="614"/>
      <c r="W294" s="644">
        <f t="shared" si="98"/>
        <v>0</v>
      </c>
      <c r="X294" s="643" t="str">
        <f t="shared" si="99"/>
        <v/>
      </c>
      <c r="Y294" s="615">
        <f t="shared" si="108"/>
        <v>0</v>
      </c>
      <c r="Z294" s="615">
        <f t="shared" si="109"/>
        <v>0</v>
      </c>
      <c r="AA294" s="190" t="str">
        <f t="shared" si="106"/>
        <v/>
      </c>
      <c r="AB294" s="684">
        <f t="shared" si="105"/>
        <v>0</v>
      </c>
      <c r="AC294" s="684">
        <f t="shared" si="93"/>
        <v>0</v>
      </c>
      <c r="AD294" s="616"/>
      <c r="AE294" s="617">
        <f t="shared" si="107"/>
        <v>0</v>
      </c>
      <c r="AF294" s="612">
        <f t="shared" si="100"/>
        <v>0</v>
      </c>
      <c r="AG294" s="613">
        <f>IF(ISBLANK(N294), 0, (IF(AND(V294&lt;&gt;"", ISNUMBER(T294)), INDEX(AZ12:CR12, MATCH(N294, AZ11:CR11, 0)) * M294, 0)) + IFERROR(INDEX(AZ17:CR17, MATCH(N294, AZ16:CR16, 0)) * M294, 0))</f>
        <v>0</v>
      </c>
      <c r="AI294" s="603" t="str">
        <f t="shared" si="103"/>
        <v>►</v>
      </c>
      <c r="BA294"/>
      <c r="CM294" s="658"/>
      <c r="CY294" s="216">
        <v>1</v>
      </c>
    </row>
    <row r="295" spans="1:103" s="641" customFormat="1" ht="24" customHeight="1">
      <c r="A295" s="603" t="str">
        <f t="shared" si="104"/>
        <v>►</v>
      </c>
      <c r="B295" s="604" t="str">
        <f t="shared" si="101"/>
        <v>►</v>
      </c>
      <c r="C295" s="604" t="str">
        <f t="shared" si="94"/>
        <v>►</v>
      </c>
      <c r="D295" s="604" t="str">
        <f t="shared" si="95"/>
        <v>►</v>
      </c>
      <c r="E295" s="604" t="str">
        <f t="shared" si="96"/>
        <v>►</v>
      </c>
      <c r="F295" s="604" t="str">
        <f t="shared" si="97"/>
        <v>►</v>
      </c>
      <c r="G295" s="604" t="str">
        <f t="shared" si="102"/>
        <v/>
      </c>
      <c r="H295" s="626" t="s">
        <v>28</v>
      </c>
      <c r="I295" s="627"/>
      <c r="J295" s="627"/>
      <c r="K295" s="627"/>
      <c r="L295" s="704"/>
      <c r="M295" s="704"/>
      <c r="N295" s="704"/>
      <c r="O295" s="704"/>
      <c r="P295" s="704"/>
      <c r="Q295" s="704"/>
      <c r="R295" s="704"/>
      <c r="S295" s="674" t="s">
        <v>28</v>
      </c>
      <c r="T295" s="638"/>
      <c r="U295" s="251"/>
      <c r="V295" s="614"/>
      <c r="W295" s="645">
        <f t="shared" si="98"/>
        <v>0</v>
      </c>
      <c r="X295" s="618" t="str">
        <f t="shared" si="99"/>
        <v/>
      </c>
      <c r="Y295" s="619">
        <f t="shared" si="108"/>
        <v>0</v>
      </c>
      <c r="Z295" s="619">
        <f t="shared" si="109"/>
        <v>0</v>
      </c>
      <c r="AA295" s="189" t="str">
        <f t="shared" si="106"/>
        <v/>
      </c>
      <c r="AB295" s="189">
        <f t="shared" si="105"/>
        <v>0</v>
      </c>
      <c r="AC295" s="189">
        <f t="shared" si="93"/>
        <v>0</v>
      </c>
      <c r="AD295" s="616"/>
      <c r="AE295" s="620">
        <f t="shared" si="107"/>
        <v>0</v>
      </c>
      <c r="AF295" s="612">
        <f t="shared" si="100"/>
        <v>0</v>
      </c>
      <c r="AG295" s="613">
        <f>IF(ISBLANK(N295), 0, (IF(AND(V295&lt;&gt;"", ISNUMBER(T295)), INDEX(AZ12:CR12, MATCH(N295, AZ11:CR11, 0)) * M295, 0)) + IFERROR(INDEX(AZ17:CR17, MATCH(N295, AZ16:CR16, 0)) * M295, 0))</f>
        <v>0</v>
      </c>
      <c r="AI295" s="603" t="str">
        <f t="shared" si="103"/>
        <v>►</v>
      </c>
      <c r="BA295"/>
      <c r="CM295" s="658"/>
      <c r="CY295" s="216">
        <v>1</v>
      </c>
    </row>
    <row r="296" spans="1:103" s="641" customFormat="1" ht="24" customHeight="1">
      <c r="A296" s="603" t="str">
        <f t="shared" si="104"/>
        <v>►</v>
      </c>
      <c r="B296" s="604" t="str">
        <f t="shared" si="101"/>
        <v>►</v>
      </c>
      <c r="C296" s="604" t="str">
        <f t="shared" si="94"/>
        <v>►</v>
      </c>
      <c r="D296" s="604" t="str">
        <f t="shared" si="95"/>
        <v>►</v>
      </c>
      <c r="E296" s="604" t="str">
        <f t="shared" si="96"/>
        <v>►</v>
      </c>
      <c r="F296" s="604" t="str">
        <f t="shared" si="97"/>
        <v>►</v>
      </c>
      <c r="G296" s="604" t="str">
        <f t="shared" si="102"/>
        <v/>
      </c>
      <c r="H296" s="626" t="s">
        <v>28</v>
      </c>
      <c r="I296" s="627"/>
      <c r="J296" s="627"/>
      <c r="K296" s="627"/>
      <c r="L296" s="704"/>
      <c r="M296" s="704"/>
      <c r="N296" s="704"/>
      <c r="O296" s="704"/>
      <c r="P296" s="704"/>
      <c r="Q296" s="704"/>
      <c r="R296" s="704"/>
      <c r="S296" s="674" t="s">
        <v>28</v>
      </c>
      <c r="T296" s="638"/>
      <c r="U296" s="251"/>
      <c r="V296" s="614"/>
      <c r="W296" s="644">
        <f t="shared" si="98"/>
        <v>0</v>
      </c>
      <c r="X296" s="643" t="str">
        <f t="shared" si="99"/>
        <v/>
      </c>
      <c r="Y296" s="615">
        <f t="shared" si="108"/>
        <v>0</v>
      </c>
      <c r="Z296" s="615">
        <f t="shared" si="109"/>
        <v>0</v>
      </c>
      <c r="AA296" s="190" t="str">
        <f t="shared" si="106"/>
        <v/>
      </c>
      <c r="AB296" s="684">
        <f t="shared" si="105"/>
        <v>0</v>
      </c>
      <c r="AC296" s="684">
        <f t="shared" si="93"/>
        <v>0</v>
      </c>
      <c r="AD296" s="616"/>
      <c r="AE296" s="617">
        <f t="shared" si="107"/>
        <v>0</v>
      </c>
      <c r="AF296" s="612">
        <f t="shared" si="100"/>
        <v>0</v>
      </c>
      <c r="AG296" s="613">
        <f>IF(ISBLANK(N296), 0, (IF(AND(V296&lt;&gt;"", ISNUMBER(T296)), INDEX(AZ12:CR12, MATCH(N296, AZ11:CR11, 0)) * M296, 0)) + IFERROR(INDEX(AZ17:CR17, MATCH(N296, AZ16:CR16, 0)) * M296, 0))</f>
        <v>0</v>
      </c>
      <c r="AI296" s="603" t="str">
        <f t="shared" si="103"/>
        <v>►</v>
      </c>
      <c r="BA296"/>
      <c r="CM296" s="658"/>
      <c r="CY296" s="216">
        <v>1</v>
      </c>
    </row>
    <row r="297" spans="1:103" s="641" customFormat="1" ht="24" customHeight="1">
      <c r="A297" s="603" t="str">
        <f t="shared" si="104"/>
        <v>►</v>
      </c>
      <c r="B297" s="604" t="str">
        <f t="shared" si="101"/>
        <v>►</v>
      </c>
      <c r="C297" s="604" t="str">
        <f t="shared" si="94"/>
        <v>►</v>
      </c>
      <c r="D297" s="604" t="str">
        <f t="shared" si="95"/>
        <v>►</v>
      </c>
      <c r="E297" s="604" t="str">
        <f t="shared" si="96"/>
        <v>►</v>
      </c>
      <c r="F297" s="604" t="str">
        <f t="shared" si="97"/>
        <v>►</v>
      </c>
      <c r="G297" s="604" t="str">
        <f t="shared" si="102"/>
        <v/>
      </c>
      <c r="H297" s="626" t="s">
        <v>28</v>
      </c>
      <c r="I297" s="627"/>
      <c r="J297" s="627"/>
      <c r="K297" s="627"/>
      <c r="L297" s="704"/>
      <c r="M297" s="704"/>
      <c r="N297" s="704"/>
      <c r="O297" s="704"/>
      <c r="P297" s="704"/>
      <c r="Q297" s="704"/>
      <c r="R297" s="704"/>
      <c r="S297" s="674" t="s">
        <v>28</v>
      </c>
      <c r="T297" s="638"/>
      <c r="U297" s="251"/>
      <c r="V297" s="614"/>
      <c r="W297" s="645">
        <f t="shared" si="98"/>
        <v>0</v>
      </c>
      <c r="X297" s="618" t="str">
        <f t="shared" si="99"/>
        <v/>
      </c>
      <c r="Y297" s="619">
        <f t="shared" si="108"/>
        <v>0</v>
      </c>
      <c r="Z297" s="619">
        <f t="shared" si="109"/>
        <v>0</v>
      </c>
      <c r="AA297" s="189" t="str">
        <f t="shared" si="106"/>
        <v/>
      </c>
      <c r="AB297" s="189">
        <f t="shared" si="105"/>
        <v>0</v>
      </c>
      <c r="AC297" s="189">
        <f t="shared" si="93"/>
        <v>0</v>
      </c>
      <c r="AD297" s="616"/>
      <c r="AE297" s="620">
        <f t="shared" si="107"/>
        <v>0</v>
      </c>
      <c r="AF297" s="612">
        <f t="shared" si="100"/>
        <v>0</v>
      </c>
      <c r="AG297" s="613">
        <f>IF(ISBLANK(N297), 0, (IF(AND(V297&lt;&gt;"", ISNUMBER(T297)), INDEX(AZ12:CR12, MATCH(N297, AZ11:CR11, 0)) * M297, 0)) + IFERROR(INDEX(AZ17:CR17, MATCH(N297, AZ16:CR16, 0)) * M297, 0))</f>
        <v>0</v>
      </c>
      <c r="AI297" s="603" t="str">
        <f t="shared" si="103"/>
        <v>►</v>
      </c>
      <c r="BA297" s="257" t="s">
        <v>5593</v>
      </c>
      <c r="CM297" s="658"/>
      <c r="CY297" s="216">
        <v>1</v>
      </c>
    </row>
    <row r="298" spans="1:103" s="641" customFormat="1" ht="24" customHeight="1">
      <c r="A298" s="603" t="str">
        <f t="shared" si="104"/>
        <v>►</v>
      </c>
      <c r="B298" s="604" t="str">
        <f t="shared" si="101"/>
        <v>►</v>
      </c>
      <c r="C298" s="604" t="str">
        <f t="shared" si="94"/>
        <v>►</v>
      </c>
      <c r="D298" s="604" t="str">
        <f t="shared" si="95"/>
        <v>►</v>
      </c>
      <c r="E298" s="604" t="str">
        <f t="shared" si="96"/>
        <v>►</v>
      </c>
      <c r="F298" s="604" t="str">
        <f t="shared" si="97"/>
        <v>►</v>
      </c>
      <c r="G298" s="604" t="str">
        <f t="shared" si="102"/>
        <v/>
      </c>
      <c r="H298" s="626" t="s">
        <v>28</v>
      </c>
      <c r="I298" s="627"/>
      <c r="J298" s="627"/>
      <c r="K298" s="627"/>
      <c r="L298" s="704"/>
      <c r="M298" s="704"/>
      <c r="N298" s="704"/>
      <c r="O298" s="704"/>
      <c r="P298" s="704"/>
      <c r="Q298" s="704"/>
      <c r="R298" s="704"/>
      <c r="S298" s="674" t="s">
        <v>28</v>
      </c>
      <c r="T298" s="638"/>
      <c r="U298" s="251"/>
      <c r="V298" s="614"/>
      <c r="W298" s="644">
        <f t="shared" si="98"/>
        <v>0</v>
      </c>
      <c r="X298" s="643" t="str">
        <f t="shared" si="99"/>
        <v/>
      </c>
      <c r="Y298" s="615">
        <f t="shared" si="108"/>
        <v>0</v>
      </c>
      <c r="Z298" s="615">
        <f t="shared" si="109"/>
        <v>0</v>
      </c>
      <c r="AA298" s="190" t="str">
        <f t="shared" si="106"/>
        <v/>
      </c>
      <c r="AB298" s="684">
        <f t="shared" si="105"/>
        <v>0</v>
      </c>
      <c r="AC298" s="684">
        <f t="shared" si="93"/>
        <v>0</v>
      </c>
      <c r="AD298" s="616"/>
      <c r="AE298" s="617">
        <f t="shared" si="107"/>
        <v>0</v>
      </c>
      <c r="AF298" s="612">
        <f t="shared" si="100"/>
        <v>0</v>
      </c>
      <c r="AG298" s="613">
        <f>IF(ISBLANK(N298), 0, (IF(AND(V298&lt;&gt;"", ISNUMBER(T298)), INDEX(AZ12:CR12, MATCH(N298, AZ11:CR11, 0)) * M298, 0)) + IFERROR(INDEX(AZ17:CR17, MATCH(N298, AZ16:CR16, 0)) * M298, 0))</f>
        <v>0</v>
      </c>
      <c r="AI298" s="603" t="str">
        <f t="shared" si="103"/>
        <v>►</v>
      </c>
      <c r="BA298"/>
      <c r="CM298" s="658"/>
      <c r="CY298" s="216">
        <v>1</v>
      </c>
    </row>
    <row r="299" spans="1:103" s="641" customFormat="1" ht="24" customHeight="1">
      <c r="A299" s="603" t="str">
        <f t="shared" si="104"/>
        <v>►</v>
      </c>
      <c r="B299" s="604" t="str">
        <f t="shared" si="101"/>
        <v>►</v>
      </c>
      <c r="C299" s="604" t="str">
        <f t="shared" si="94"/>
        <v>►</v>
      </c>
      <c r="D299" s="604" t="str">
        <f t="shared" si="95"/>
        <v>►</v>
      </c>
      <c r="E299" s="604" t="str">
        <f t="shared" si="96"/>
        <v>►</v>
      </c>
      <c r="F299" s="604" t="str">
        <f t="shared" si="97"/>
        <v>►</v>
      </c>
      <c r="G299" s="604" t="str">
        <f t="shared" si="102"/>
        <v/>
      </c>
      <c r="H299" s="626" t="s">
        <v>28</v>
      </c>
      <c r="I299" s="627"/>
      <c r="J299" s="627"/>
      <c r="K299" s="627"/>
      <c r="L299" s="704"/>
      <c r="M299" s="704"/>
      <c r="N299" s="704"/>
      <c r="O299" s="704"/>
      <c r="P299" s="704"/>
      <c r="Q299" s="704"/>
      <c r="R299" s="704"/>
      <c r="S299" s="674" t="s">
        <v>28</v>
      </c>
      <c r="T299" s="638"/>
      <c r="U299" s="251"/>
      <c r="V299" s="614"/>
      <c r="W299" s="645">
        <f t="shared" si="98"/>
        <v>0</v>
      </c>
      <c r="X299" s="618" t="str">
        <f t="shared" si="99"/>
        <v/>
      </c>
      <c r="Y299" s="619">
        <f t="shared" si="108"/>
        <v>0</v>
      </c>
      <c r="Z299" s="619">
        <f t="shared" si="109"/>
        <v>0</v>
      </c>
      <c r="AA299" s="189" t="str">
        <f t="shared" si="106"/>
        <v/>
      </c>
      <c r="AB299" s="189">
        <f t="shared" si="105"/>
        <v>0</v>
      </c>
      <c r="AC299" s="189">
        <f t="shared" si="93"/>
        <v>0</v>
      </c>
      <c r="AD299" s="616"/>
      <c r="AE299" s="620">
        <f t="shared" si="107"/>
        <v>0</v>
      </c>
      <c r="AF299" s="612">
        <f t="shared" si="100"/>
        <v>0</v>
      </c>
      <c r="AG299" s="613">
        <f>IF(ISBLANK(N299), 0, (IF(AND(V299&lt;&gt;"", ISNUMBER(T299)), INDEX(AZ12:CR12, MATCH(N299, AZ11:CR11, 0)) * M299, 0)) + IFERROR(INDEX(AZ17:CR17, MATCH(N299, AZ16:CR16, 0)) * M299, 0))</f>
        <v>0</v>
      </c>
      <c r="AI299" s="603" t="str">
        <f t="shared" si="103"/>
        <v>►</v>
      </c>
      <c r="BA299" t="s">
        <v>5594</v>
      </c>
      <c r="CM299" s="658"/>
      <c r="CY299" s="216">
        <v>1</v>
      </c>
    </row>
    <row r="300" spans="1:103" s="641" customFormat="1" ht="24" customHeight="1">
      <c r="A300" s="603" t="str">
        <f t="shared" si="104"/>
        <v>►</v>
      </c>
      <c r="B300" s="604" t="str">
        <f t="shared" si="101"/>
        <v>►</v>
      </c>
      <c r="C300" s="604" t="str">
        <f t="shared" si="94"/>
        <v>►</v>
      </c>
      <c r="D300" s="604" t="str">
        <f t="shared" si="95"/>
        <v>►</v>
      </c>
      <c r="E300" s="604" t="str">
        <f t="shared" si="96"/>
        <v>►</v>
      </c>
      <c r="F300" s="604" t="str">
        <f t="shared" si="97"/>
        <v>►</v>
      </c>
      <c r="G300" s="604" t="str">
        <f t="shared" si="102"/>
        <v/>
      </c>
      <c r="H300" s="626" t="s">
        <v>28</v>
      </c>
      <c r="I300" s="627"/>
      <c r="J300" s="627"/>
      <c r="K300" s="627"/>
      <c r="L300" s="704"/>
      <c r="M300" s="704"/>
      <c r="N300" s="704"/>
      <c r="O300" s="704"/>
      <c r="P300" s="704"/>
      <c r="Q300" s="704"/>
      <c r="R300" s="704"/>
      <c r="S300" s="674" t="s">
        <v>28</v>
      </c>
      <c r="T300" s="638"/>
      <c r="U300" s="251"/>
      <c r="V300" s="614"/>
      <c r="W300" s="644">
        <f t="shared" si="98"/>
        <v>0</v>
      </c>
      <c r="X300" s="643" t="str">
        <f t="shared" si="99"/>
        <v/>
      </c>
      <c r="Y300" s="615">
        <f t="shared" si="108"/>
        <v>0</v>
      </c>
      <c r="Z300" s="615">
        <f t="shared" si="109"/>
        <v>0</v>
      </c>
      <c r="AA300" s="190" t="str">
        <f t="shared" si="106"/>
        <v/>
      </c>
      <c r="AB300" s="684">
        <f t="shared" si="105"/>
        <v>0</v>
      </c>
      <c r="AC300" s="684">
        <f t="shared" si="93"/>
        <v>0</v>
      </c>
      <c r="AD300" s="616"/>
      <c r="AE300" s="617">
        <f t="shared" si="107"/>
        <v>0</v>
      </c>
      <c r="AF300" s="612">
        <f t="shared" si="100"/>
        <v>0</v>
      </c>
      <c r="AG300" s="613">
        <f>IF(ISBLANK(N300), 0, (IF(AND(V300&lt;&gt;"", ISNUMBER(T300)), INDEX(AZ12:CR12, MATCH(N300, AZ11:CR11, 0)) * M300, 0)) + IFERROR(INDEX(AZ17:CR17, MATCH(N300, AZ16:CR16, 0)) * M300, 0))</f>
        <v>0</v>
      </c>
      <c r="AI300" s="603" t="str">
        <f t="shared" si="103"/>
        <v>►</v>
      </c>
      <c r="BA300" s="258"/>
      <c r="CM300" s="658"/>
      <c r="CY300" s="216">
        <v>1</v>
      </c>
    </row>
    <row r="301" spans="1:103" s="641" customFormat="1" ht="24" customHeight="1">
      <c r="A301" s="603" t="str">
        <f t="shared" si="104"/>
        <v>►</v>
      </c>
      <c r="B301" s="604" t="str">
        <f t="shared" si="101"/>
        <v>►</v>
      </c>
      <c r="C301" s="604" t="str">
        <f t="shared" si="94"/>
        <v>►</v>
      </c>
      <c r="D301" s="604" t="str">
        <f t="shared" si="95"/>
        <v>►</v>
      </c>
      <c r="E301" s="604" t="str">
        <f t="shared" si="96"/>
        <v>►</v>
      </c>
      <c r="F301" s="604" t="str">
        <f t="shared" si="97"/>
        <v>►</v>
      </c>
      <c r="G301" s="604" t="str">
        <f t="shared" si="102"/>
        <v/>
      </c>
      <c r="H301" s="626" t="s">
        <v>28</v>
      </c>
      <c r="I301" s="627"/>
      <c r="J301" s="627"/>
      <c r="K301" s="627"/>
      <c r="L301" s="704"/>
      <c r="M301" s="704"/>
      <c r="N301" s="704"/>
      <c r="O301" s="704"/>
      <c r="P301" s="704"/>
      <c r="Q301" s="704"/>
      <c r="R301" s="704"/>
      <c r="S301" s="674" t="s">
        <v>28</v>
      </c>
      <c r="T301" s="638"/>
      <c r="U301" s="251"/>
      <c r="V301" s="614"/>
      <c r="W301" s="645">
        <f t="shared" si="98"/>
        <v>0</v>
      </c>
      <c r="X301" s="618" t="str">
        <f t="shared" si="99"/>
        <v/>
      </c>
      <c r="Y301" s="619">
        <f t="shared" si="108"/>
        <v>0</v>
      </c>
      <c r="Z301" s="619">
        <f t="shared" si="109"/>
        <v>0</v>
      </c>
      <c r="AA301" s="189" t="str">
        <f t="shared" si="106"/>
        <v/>
      </c>
      <c r="AB301" s="189">
        <f t="shared" si="105"/>
        <v>0</v>
      </c>
      <c r="AC301" s="189">
        <f t="shared" si="93"/>
        <v>0</v>
      </c>
      <c r="AD301" s="616"/>
      <c r="AE301" s="620">
        <f t="shared" si="107"/>
        <v>0</v>
      </c>
      <c r="AF301" s="612">
        <f t="shared" si="100"/>
        <v>0</v>
      </c>
      <c r="AG301" s="613">
        <f>IF(ISBLANK(N301), 0, (IF(AND(V301&lt;&gt;"", ISNUMBER(T301)), INDEX(AZ12:CR12, MATCH(N301, AZ11:CR11, 0)) * M301, 0)) + IFERROR(INDEX(AZ17:CR17, MATCH(N301, AZ16:CR16, 0)) * M301, 0))</f>
        <v>0</v>
      </c>
      <c r="AI301" s="603" t="str">
        <f t="shared" si="103"/>
        <v>►</v>
      </c>
      <c r="BA301" s="259" t="s">
        <v>5595</v>
      </c>
      <c r="CM301" s="658"/>
      <c r="CY301" s="216">
        <v>1</v>
      </c>
    </row>
    <row r="302" spans="1:103" s="641" customFormat="1" ht="24" customHeight="1">
      <c r="A302" s="603" t="str">
        <f t="shared" si="104"/>
        <v>►</v>
      </c>
      <c r="B302" s="604" t="str">
        <f t="shared" si="101"/>
        <v>►</v>
      </c>
      <c r="C302" s="604" t="str">
        <f t="shared" si="94"/>
        <v>►</v>
      </c>
      <c r="D302" s="604" t="str">
        <f t="shared" si="95"/>
        <v>►</v>
      </c>
      <c r="E302" s="604" t="str">
        <f t="shared" si="96"/>
        <v>►</v>
      </c>
      <c r="F302" s="604" t="str">
        <f t="shared" si="97"/>
        <v>►</v>
      </c>
      <c r="G302" s="604" t="str">
        <f t="shared" si="102"/>
        <v/>
      </c>
      <c r="H302" s="626" t="s">
        <v>28</v>
      </c>
      <c r="I302" s="627"/>
      <c r="J302" s="627"/>
      <c r="K302" s="627"/>
      <c r="L302" s="704"/>
      <c r="M302" s="704"/>
      <c r="N302" s="704"/>
      <c r="O302" s="704"/>
      <c r="P302" s="704"/>
      <c r="Q302" s="704"/>
      <c r="R302" s="704"/>
      <c r="S302" s="674" t="s">
        <v>28</v>
      </c>
      <c r="T302" s="638"/>
      <c r="U302" s="251"/>
      <c r="V302" s="614"/>
      <c r="W302" s="644">
        <f t="shared" si="98"/>
        <v>0</v>
      </c>
      <c r="X302" s="643" t="str">
        <f t="shared" si="99"/>
        <v/>
      </c>
      <c r="Y302" s="615">
        <f t="shared" si="108"/>
        <v>0</v>
      </c>
      <c r="Z302" s="615">
        <f t="shared" si="109"/>
        <v>0</v>
      </c>
      <c r="AA302" s="190" t="str">
        <f t="shared" si="106"/>
        <v/>
      </c>
      <c r="AB302" s="684">
        <f t="shared" si="105"/>
        <v>0</v>
      </c>
      <c r="AC302" s="684">
        <f t="shared" si="93"/>
        <v>0</v>
      </c>
      <c r="AD302" s="616"/>
      <c r="AE302" s="617">
        <f t="shared" si="107"/>
        <v>0</v>
      </c>
      <c r="AF302" s="612">
        <f t="shared" si="100"/>
        <v>0</v>
      </c>
      <c r="AG302" s="613">
        <f>IF(ISBLANK(N302), 0, (IF(AND(V302&lt;&gt;"", ISNUMBER(T302)), INDEX(AZ12:CR12, MATCH(N302, AZ11:CR11, 0)) * M302, 0)) + IFERROR(INDEX(AZ17:CR17, MATCH(N302, AZ16:CR16, 0)) * M302, 0))</f>
        <v>0</v>
      </c>
      <c r="AI302" s="603" t="str">
        <f t="shared" si="103"/>
        <v>►</v>
      </c>
      <c r="BA302" s="259" t="s">
        <v>5596</v>
      </c>
      <c r="CM302" s="658"/>
      <c r="CY302" s="216">
        <v>1</v>
      </c>
    </row>
    <row r="303" spans="1:103" s="641" customFormat="1" ht="24" customHeight="1">
      <c r="A303" s="603" t="str">
        <f t="shared" si="104"/>
        <v>►</v>
      </c>
      <c r="B303" s="604" t="str">
        <f t="shared" si="101"/>
        <v>►</v>
      </c>
      <c r="C303" s="604" t="str">
        <f t="shared" si="94"/>
        <v>►</v>
      </c>
      <c r="D303" s="604" t="str">
        <f t="shared" si="95"/>
        <v>►</v>
      </c>
      <c r="E303" s="604" t="str">
        <f t="shared" si="96"/>
        <v>►</v>
      </c>
      <c r="F303" s="604" t="str">
        <f t="shared" si="97"/>
        <v>►</v>
      </c>
      <c r="G303" s="604" t="str">
        <f t="shared" si="102"/>
        <v/>
      </c>
      <c r="H303" s="626" t="s">
        <v>28</v>
      </c>
      <c r="I303" s="627"/>
      <c r="J303" s="627"/>
      <c r="K303" s="627"/>
      <c r="L303" s="704"/>
      <c r="M303" s="704"/>
      <c r="N303" s="704"/>
      <c r="O303" s="704"/>
      <c r="P303" s="704"/>
      <c r="Q303" s="704"/>
      <c r="R303" s="704"/>
      <c r="S303" s="674" t="s">
        <v>28</v>
      </c>
      <c r="T303" s="638"/>
      <c r="U303" s="251"/>
      <c r="V303" s="614"/>
      <c r="W303" s="645">
        <f t="shared" si="98"/>
        <v>0</v>
      </c>
      <c r="X303" s="618" t="str">
        <f t="shared" si="99"/>
        <v/>
      </c>
      <c r="Y303" s="619">
        <f t="shared" si="108"/>
        <v>0</v>
      </c>
      <c r="Z303" s="619">
        <f t="shared" si="109"/>
        <v>0</v>
      </c>
      <c r="AA303" s="189" t="str">
        <f t="shared" si="106"/>
        <v/>
      </c>
      <c r="AB303" s="189">
        <f t="shared" si="105"/>
        <v>0</v>
      </c>
      <c r="AC303" s="189">
        <f t="shared" si="93"/>
        <v>0</v>
      </c>
      <c r="AD303" s="616"/>
      <c r="AE303" s="620">
        <f t="shared" si="107"/>
        <v>0</v>
      </c>
      <c r="AF303" s="612">
        <f t="shared" si="100"/>
        <v>0</v>
      </c>
      <c r="AG303" s="613">
        <f>IF(ISBLANK(N303), 0, (IF(AND(V303&lt;&gt;"", ISNUMBER(T303)), INDEX(AZ12:CR12, MATCH(N303, AZ11:CR11, 0)) * M303, 0)) + IFERROR(INDEX(AZ17:CR17, MATCH(N303, AZ16:CR16, 0)) * M303, 0))</f>
        <v>0</v>
      </c>
      <c r="AI303" s="603" t="str">
        <f t="shared" si="103"/>
        <v>►</v>
      </c>
      <c r="BA303"/>
      <c r="CM303" s="658"/>
      <c r="CY303" s="216">
        <v>1</v>
      </c>
    </row>
    <row r="304" spans="1:103" s="641" customFormat="1" ht="24" customHeight="1">
      <c r="A304" s="603" t="str">
        <f t="shared" si="104"/>
        <v>►</v>
      </c>
      <c r="B304" s="604" t="str">
        <f t="shared" si="101"/>
        <v>►</v>
      </c>
      <c r="C304" s="604" t="str">
        <f t="shared" si="94"/>
        <v>►</v>
      </c>
      <c r="D304" s="604" t="str">
        <f t="shared" si="95"/>
        <v>►</v>
      </c>
      <c r="E304" s="604" t="str">
        <f t="shared" si="96"/>
        <v>►</v>
      </c>
      <c r="F304" s="604" t="str">
        <f t="shared" si="97"/>
        <v>►</v>
      </c>
      <c r="G304" s="604" t="str">
        <f t="shared" si="102"/>
        <v/>
      </c>
      <c r="H304" s="626" t="s">
        <v>28</v>
      </c>
      <c r="I304" s="627"/>
      <c r="J304" s="627"/>
      <c r="K304" s="627"/>
      <c r="L304" s="704"/>
      <c r="M304" s="704"/>
      <c r="N304" s="704"/>
      <c r="O304" s="704"/>
      <c r="P304" s="704"/>
      <c r="Q304" s="704"/>
      <c r="R304" s="704"/>
      <c r="S304" s="674" t="s">
        <v>28</v>
      </c>
      <c r="T304" s="638"/>
      <c r="U304" s="251"/>
      <c r="V304" s="614"/>
      <c r="W304" s="644">
        <f t="shared" si="98"/>
        <v>0</v>
      </c>
      <c r="X304" s="643" t="str">
        <f t="shared" si="99"/>
        <v/>
      </c>
      <c r="Y304" s="615">
        <f t="shared" si="108"/>
        <v>0</v>
      </c>
      <c r="Z304" s="615">
        <f t="shared" si="109"/>
        <v>0</v>
      </c>
      <c r="AA304" s="190" t="str">
        <f t="shared" si="106"/>
        <v/>
      </c>
      <c r="AB304" s="684">
        <f t="shared" si="105"/>
        <v>0</v>
      </c>
      <c r="AC304" s="684">
        <f t="shared" si="93"/>
        <v>0</v>
      </c>
      <c r="AD304" s="616"/>
      <c r="AE304" s="617">
        <f t="shared" si="107"/>
        <v>0</v>
      </c>
      <c r="AF304" s="612">
        <f t="shared" si="100"/>
        <v>0</v>
      </c>
      <c r="AG304" s="613">
        <f>IF(ISBLANK(N304), 0, (IF(AND(V304&lt;&gt;"", ISNUMBER(T304)), INDEX(AZ12:CR12, MATCH(N304, AZ11:CR11, 0)) * M304, 0)) + IFERROR(INDEX(AZ17:CR17, MATCH(N304, AZ16:CR16, 0)) * M304, 0))</f>
        <v>0</v>
      </c>
      <c r="AI304" s="603" t="str">
        <f t="shared" si="103"/>
        <v>►</v>
      </c>
      <c r="BA304"/>
      <c r="CM304" s="658"/>
      <c r="CY304" s="216">
        <v>1</v>
      </c>
    </row>
    <row r="305" spans="1:103" s="641" customFormat="1" ht="24" customHeight="1">
      <c r="A305" s="603" t="str">
        <f t="shared" si="104"/>
        <v>►</v>
      </c>
      <c r="B305" s="604" t="str">
        <f t="shared" si="101"/>
        <v>►</v>
      </c>
      <c r="C305" s="604" t="str">
        <f t="shared" si="94"/>
        <v>►</v>
      </c>
      <c r="D305" s="604" t="str">
        <f t="shared" si="95"/>
        <v>►</v>
      </c>
      <c r="E305" s="604" t="str">
        <f t="shared" si="96"/>
        <v>►</v>
      </c>
      <c r="F305" s="604" t="str">
        <f t="shared" si="97"/>
        <v>►</v>
      </c>
      <c r="G305" s="604" t="str">
        <f t="shared" si="102"/>
        <v/>
      </c>
      <c r="H305" s="626" t="s">
        <v>28</v>
      </c>
      <c r="I305" s="627"/>
      <c r="J305" s="627"/>
      <c r="K305" s="627"/>
      <c r="L305" s="704"/>
      <c r="M305" s="704"/>
      <c r="N305" s="704"/>
      <c r="O305" s="704"/>
      <c r="P305" s="704"/>
      <c r="Q305" s="704"/>
      <c r="R305" s="704"/>
      <c r="S305" s="674" t="s">
        <v>28</v>
      </c>
      <c r="T305" s="638"/>
      <c r="U305" s="251"/>
      <c r="V305" s="614"/>
      <c r="W305" s="645">
        <f t="shared" si="98"/>
        <v>0</v>
      </c>
      <c r="X305" s="618" t="str">
        <f t="shared" si="99"/>
        <v/>
      </c>
      <c r="Y305" s="619">
        <f t="shared" si="108"/>
        <v>0</v>
      </c>
      <c r="Z305" s="619">
        <f t="shared" si="109"/>
        <v>0</v>
      </c>
      <c r="AA305" s="189" t="str">
        <f t="shared" si="106"/>
        <v/>
      </c>
      <c r="AB305" s="189">
        <f t="shared" si="105"/>
        <v>0</v>
      </c>
      <c r="AC305" s="189">
        <f t="shared" si="93"/>
        <v>0</v>
      </c>
      <c r="AD305" s="616"/>
      <c r="AE305" s="620">
        <f t="shared" si="107"/>
        <v>0</v>
      </c>
      <c r="AF305" s="612">
        <f t="shared" si="100"/>
        <v>0</v>
      </c>
      <c r="AG305" s="613">
        <f>IF(ISBLANK(N305), 0, (IF(AND(V305&lt;&gt;"", ISNUMBER(T305)), INDEX(AZ12:CR12, MATCH(N305, AZ11:CR11, 0)) * M305, 0)) + IFERROR(INDEX(AZ17:CR17, MATCH(N305, AZ16:CR16, 0)) * M305, 0))</f>
        <v>0</v>
      </c>
      <c r="AI305" s="603" t="str">
        <f t="shared" si="103"/>
        <v>►</v>
      </c>
      <c r="BA305"/>
      <c r="CM305" s="658"/>
      <c r="CY305" s="216">
        <v>1</v>
      </c>
    </row>
    <row r="306" spans="1:103" s="641" customFormat="1" ht="24" customHeight="1">
      <c r="A306" s="603" t="str">
        <f t="shared" si="104"/>
        <v>►</v>
      </c>
      <c r="B306" s="604" t="str">
        <f t="shared" si="101"/>
        <v>►</v>
      </c>
      <c r="C306" s="604" t="str">
        <f t="shared" si="94"/>
        <v>►</v>
      </c>
      <c r="D306" s="604" t="str">
        <f t="shared" si="95"/>
        <v>►</v>
      </c>
      <c r="E306" s="604" t="str">
        <f t="shared" si="96"/>
        <v>►</v>
      </c>
      <c r="F306" s="604" t="str">
        <f t="shared" si="97"/>
        <v>►</v>
      </c>
      <c r="G306" s="604" t="str">
        <f t="shared" si="102"/>
        <v/>
      </c>
      <c r="H306" s="626" t="s">
        <v>28</v>
      </c>
      <c r="I306" s="627"/>
      <c r="J306" s="627"/>
      <c r="K306" s="627"/>
      <c r="L306" s="704"/>
      <c r="M306" s="704"/>
      <c r="N306" s="704"/>
      <c r="O306" s="704"/>
      <c r="P306" s="704"/>
      <c r="Q306" s="704"/>
      <c r="R306" s="704"/>
      <c r="S306" s="674" t="s">
        <v>28</v>
      </c>
      <c r="T306" s="638"/>
      <c r="U306" s="251"/>
      <c r="V306" s="614"/>
      <c r="W306" s="644">
        <f t="shared" si="98"/>
        <v>0</v>
      </c>
      <c r="X306" s="643" t="str">
        <f t="shared" si="99"/>
        <v/>
      </c>
      <c r="Y306" s="615">
        <f t="shared" si="108"/>
        <v>0</v>
      </c>
      <c r="Z306" s="615">
        <f t="shared" si="109"/>
        <v>0</v>
      </c>
      <c r="AA306" s="190" t="str">
        <f t="shared" si="106"/>
        <v/>
      </c>
      <c r="AB306" s="684">
        <f t="shared" si="105"/>
        <v>0</v>
      </c>
      <c r="AC306" s="684">
        <f t="shared" si="93"/>
        <v>0</v>
      </c>
      <c r="AD306" s="616"/>
      <c r="AE306" s="617">
        <f t="shared" si="107"/>
        <v>0</v>
      </c>
      <c r="AF306" s="612">
        <f t="shared" si="100"/>
        <v>0</v>
      </c>
      <c r="AG306" s="613">
        <f>IF(ISBLANK(N306), 0, (IF(AND(V306&lt;&gt;"", ISNUMBER(T306)), INDEX(AZ12:CR12, MATCH(N306, AZ11:CR11, 0)) * M306, 0)) + IFERROR(INDEX(AZ17:CR17, MATCH(N306, AZ16:CR16, 0)) * M306, 0))</f>
        <v>0</v>
      </c>
      <c r="AI306" s="603" t="str">
        <f t="shared" si="103"/>
        <v>►</v>
      </c>
      <c r="BA306" s="257" t="s">
        <v>5597</v>
      </c>
      <c r="CM306" s="658"/>
      <c r="CY306" s="216">
        <v>1</v>
      </c>
    </row>
    <row r="307" spans="1:103" s="641" customFormat="1" ht="24" customHeight="1">
      <c r="A307" s="603" t="str">
        <f t="shared" si="104"/>
        <v>►</v>
      </c>
      <c r="B307" s="604" t="str">
        <f t="shared" si="101"/>
        <v>►</v>
      </c>
      <c r="C307" s="604" t="str">
        <f t="shared" si="94"/>
        <v>►</v>
      </c>
      <c r="D307" s="604" t="str">
        <f t="shared" si="95"/>
        <v>►</v>
      </c>
      <c r="E307" s="604" t="str">
        <f t="shared" si="96"/>
        <v>►</v>
      </c>
      <c r="F307" s="604" t="str">
        <f t="shared" si="97"/>
        <v>►</v>
      </c>
      <c r="G307" s="604" t="str">
        <f t="shared" si="102"/>
        <v/>
      </c>
      <c r="H307" s="626" t="s">
        <v>28</v>
      </c>
      <c r="I307" s="627"/>
      <c r="J307" s="627"/>
      <c r="K307" s="627"/>
      <c r="L307" s="704"/>
      <c r="M307" s="704"/>
      <c r="N307" s="704"/>
      <c r="O307" s="704"/>
      <c r="P307" s="704"/>
      <c r="Q307" s="704"/>
      <c r="R307" s="704"/>
      <c r="S307" s="674" t="s">
        <v>28</v>
      </c>
      <c r="T307" s="638"/>
      <c r="U307" s="251"/>
      <c r="V307" s="614"/>
      <c r="W307" s="645">
        <f t="shared" si="98"/>
        <v>0</v>
      </c>
      <c r="X307" s="618" t="str">
        <f t="shared" si="99"/>
        <v/>
      </c>
      <c r="Y307" s="619">
        <f t="shared" si="108"/>
        <v>0</v>
      </c>
      <c r="Z307" s="619">
        <f t="shared" si="109"/>
        <v>0</v>
      </c>
      <c r="AA307" s="189" t="str">
        <f t="shared" si="106"/>
        <v/>
      </c>
      <c r="AB307" s="189">
        <f t="shared" si="105"/>
        <v>0</v>
      </c>
      <c r="AC307" s="189">
        <f t="shared" si="93"/>
        <v>0</v>
      </c>
      <c r="AD307" s="616"/>
      <c r="AE307" s="620">
        <f t="shared" si="107"/>
        <v>0</v>
      </c>
      <c r="AF307" s="612">
        <f t="shared" si="100"/>
        <v>0</v>
      </c>
      <c r="AG307" s="613">
        <f>IF(ISBLANK(N307), 0, (IF(AND(V307&lt;&gt;"", ISNUMBER(T307)), INDEX(AZ12:CR12, MATCH(N307, AZ11:CR11, 0)) * M307, 0)) + IFERROR(INDEX(AZ17:CR17, MATCH(N307, AZ16:CR16, 0)) * M307, 0))</f>
        <v>0</v>
      </c>
      <c r="AI307" s="603" t="str">
        <f t="shared" si="103"/>
        <v>►</v>
      </c>
      <c r="BA307"/>
      <c r="CM307" s="658"/>
      <c r="CY307" s="216">
        <v>1</v>
      </c>
    </row>
    <row r="308" spans="1:103" s="641" customFormat="1" ht="24" customHeight="1">
      <c r="A308" s="603" t="str">
        <f t="shared" si="104"/>
        <v>►</v>
      </c>
      <c r="B308" s="604" t="str">
        <f t="shared" si="101"/>
        <v>►</v>
      </c>
      <c r="C308" s="604" t="str">
        <f t="shared" si="94"/>
        <v>►</v>
      </c>
      <c r="D308" s="604" t="str">
        <f t="shared" si="95"/>
        <v>►</v>
      </c>
      <c r="E308" s="604" t="str">
        <f t="shared" si="96"/>
        <v>►</v>
      </c>
      <c r="F308" s="604" t="str">
        <f t="shared" si="97"/>
        <v>►</v>
      </c>
      <c r="G308" s="604" t="str">
        <f t="shared" si="102"/>
        <v/>
      </c>
      <c r="H308" s="626" t="s">
        <v>28</v>
      </c>
      <c r="I308" s="627"/>
      <c r="J308" s="627"/>
      <c r="K308" s="627"/>
      <c r="L308" s="704"/>
      <c r="M308" s="704"/>
      <c r="N308" s="704"/>
      <c r="O308" s="704"/>
      <c r="P308" s="704"/>
      <c r="Q308" s="704"/>
      <c r="R308" s="704"/>
      <c r="S308" s="674" t="s">
        <v>28</v>
      </c>
      <c r="T308" s="638"/>
      <c r="U308" s="251"/>
      <c r="V308" s="614"/>
      <c r="W308" s="644">
        <f t="shared" si="98"/>
        <v>0</v>
      </c>
      <c r="X308" s="643" t="str">
        <f t="shared" si="99"/>
        <v/>
      </c>
      <c r="Y308" s="615">
        <f t="shared" si="108"/>
        <v>0</v>
      </c>
      <c r="Z308" s="615">
        <f t="shared" si="109"/>
        <v>0</v>
      </c>
      <c r="AA308" s="190" t="str">
        <f t="shared" si="106"/>
        <v/>
      </c>
      <c r="AB308" s="684">
        <f t="shared" si="105"/>
        <v>0</v>
      </c>
      <c r="AC308" s="684">
        <f t="shared" si="93"/>
        <v>0</v>
      </c>
      <c r="AD308" s="616"/>
      <c r="AE308" s="617">
        <f t="shared" si="107"/>
        <v>0</v>
      </c>
      <c r="AF308" s="612">
        <f t="shared" si="100"/>
        <v>0</v>
      </c>
      <c r="AG308" s="613">
        <f>IF(ISBLANK(N308), 0, (IF(AND(V308&lt;&gt;"", ISNUMBER(T308)), INDEX(AZ12:CR12, MATCH(N308, AZ11:CR11, 0)) * M308, 0)) + IFERROR(INDEX(AZ17:CR17, MATCH(N308, AZ16:CR16, 0)) * M308, 0))</f>
        <v>0</v>
      </c>
      <c r="AI308" s="603" t="str">
        <f t="shared" si="103"/>
        <v>►</v>
      </c>
      <c r="BA308" t="s">
        <v>5598</v>
      </c>
      <c r="CM308" s="658"/>
      <c r="CY308" s="216">
        <v>1</v>
      </c>
    </row>
    <row r="309" spans="1:103" s="641" customFormat="1" ht="24" customHeight="1">
      <c r="A309" s="603" t="str">
        <f t="shared" si="104"/>
        <v>►</v>
      </c>
      <c r="B309" s="604" t="str">
        <f t="shared" si="101"/>
        <v>►</v>
      </c>
      <c r="C309" s="604" t="str">
        <f t="shared" si="94"/>
        <v>►</v>
      </c>
      <c r="D309" s="604" t="str">
        <f t="shared" si="95"/>
        <v>►</v>
      </c>
      <c r="E309" s="604" t="str">
        <f t="shared" si="96"/>
        <v>►</v>
      </c>
      <c r="F309" s="604" t="str">
        <f t="shared" si="97"/>
        <v>►</v>
      </c>
      <c r="G309" s="604" t="str">
        <f t="shared" si="102"/>
        <v/>
      </c>
      <c r="H309" s="626" t="s">
        <v>28</v>
      </c>
      <c r="I309" s="627"/>
      <c r="J309" s="627"/>
      <c r="K309" s="627"/>
      <c r="L309" s="704"/>
      <c r="M309" s="704"/>
      <c r="N309" s="704"/>
      <c r="O309" s="704"/>
      <c r="P309" s="704"/>
      <c r="Q309" s="704"/>
      <c r="R309" s="704"/>
      <c r="S309" s="674" t="s">
        <v>28</v>
      </c>
      <c r="T309" s="638"/>
      <c r="U309" s="251"/>
      <c r="V309" s="614"/>
      <c r="W309" s="645">
        <f t="shared" si="98"/>
        <v>0</v>
      </c>
      <c r="X309" s="618" t="str">
        <f t="shared" si="99"/>
        <v/>
      </c>
      <c r="Y309" s="619">
        <f t="shared" si="108"/>
        <v>0</v>
      </c>
      <c r="Z309" s="619">
        <f t="shared" si="109"/>
        <v>0</v>
      </c>
      <c r="AA309" s="189" t="str">
        <f t="shared" si="106"/>
        <v/>
      </c>
      <c r="AB309" s="189">
        <f t="shared" si="105"/>
        <v>0</v>
      </c>
      <c r="AC309" s="189">
        <f t="shared" si="93"/>
        <v>0</v>
      </c>
      <c r="AD309" s="616"/>
      <c r="AE309" s="620">
        <f t="shared" si="107"/>
        <v>0</v>
      </c>
      <c r="AF309" s="612">
        <f t="shared" si="100"/>
        <v>0</v>
      </c>
      <c r="AG309" s="613">
        <f>IF(ISBLANK(N309), 0, (IF(AND(V309&lt;&gt;"", ISNUMBER(T309)), INDEX(AZ12:CR12, MATCH(N309, AZ11:CR11, 0)) * M309, 0)) + IFERROR(INDEX(AZ17:CR17, MATCH(N309, AZ16:CR16, 0)) * M309, 0))</f>
        <v>0</v>
      </c>
      <c r="AI309" s="603" t="str">
        <f t="shared" si="103"/>
        <v>►</v>
      </c>
      <c r="BA309" s="258"/>
      <c r="CM309" s="658"/>
      <c r="CY309" s="216">
        <v>1</v>
      </c>
    </row>
    <row r="310" spans="1:103" s="641" customFormat="1" ht="24" customHeight="1">
      <c r="A310" s="603" t="str">
        <f t="shared" si="104"/>
        <v>►</v>
      </c>
      <c r="B310" s="604" t="str">
        <f t="shared" si="101"/>
        <v>►</v>
      </c>
      <c r="C310" s="604" t="str">
        <f t="shared" si="94"/>
        <v>►</v>
      </c>
      <c r="D310" s="604" t="str">
        <f t="shared" si="95"/>
        <v>►</v>
      </c>
      <c r="E310" s="604" t="str">
        <f t="shared" si="96"/>
        <v>►</v>
      </c>
      <c r="F310" s="604" t="str">
        <f t="shared" si="97"/>
        <v>►</v>
      </c>
      <c r="G310" s="604" t="str">
        <f t="shared" si="102"/>
        <v/>
      </c>
      <c r="H310" s="626" t="s">
        <v>28</v>
      </c>
      <c r="I310" s="627"/>
      <c r="J310" s="627"/>
      <c r="K310" s="627"/>
      <c r="L310" s="704"/>
      <c r="M310" s="704"/>
      <c r="N310" s="704"/>
      <c r="O310" s="704"/>
      <c r="P310" s="704"/>
      <c r="Q310" s="704"/>
      <c r="R310" s="704"/>
      <c r="S310" s="674" t="s">
        <v>28</v>
      </c>
      <c r="T310" s="638"/>
      <c r="U310" s="251"/>
      <c r="V310" s="614"/>
      <c r="W310" s="644">
        <f t="shared" si="98"/>
        <v>0</v>
      </c>
      <c r="X310" s="643" t="str">
        <f t="shared" si="99"/>
        <v/>
      </c>
      <c r="Y310" s="615">
        <f t="shared" si="108"/>
        <v>0</v>
      </c>
      <c r="Z310" s="615">
        <f t="shared" si="109"/>
        <v>0</v>
      </c>
      <c r="AA310" s="190" t="str">
        <f t="shared" si="106"/>
        <v/>
      </c>
      <c r="AB310" s="684">
        <f t="shared" si="105"/>
        <v>0</v>
      </c>
      <c r="AC310" s="684">
        <f t="shared" si="93"/>
        <v>0</v>
      </c>
      <c r="AD310" s="616"/>
      <c r="AE310" s="617">
        <f t="shared" si="107"/>
        <v>0</v>
      </c>
      <c r="AF310" s="612">
        <f t="shared" si="100"/>
        <v>0</v>
      </c>
      <c r="AG310" s="613">
        <f>IF(ISBLANK(N310), 0, (IF(AND(V310&lt;&gt;"", ISNUMBER(T310)), INDEX(AZ12:CR12, MATCH(N310, AZ11:CR11, 0)) * M310, 0)) + IFERROR(INDEX(AZ17:CR17, MATCH(N310, AZ16:CR16, 0)) * M310, 0))</f>
        <v>0</v>
      </c>
      <c r="AI310" s="603" t="str">
        <f t="shared" si="103"/>
        <v>►</v>
      </c>
      <c r="BA310" s="259" t="s">
        <v>5599</v>
      </c>
      <c r="CM310" s="658"/>
      <c r="CY310" s="216">
        <v>1</v>
      </c>
    </row>
    <row r="311" spans="1:103" s="641" customFormat="1" ht="24" customHeight="1">
      <c r="A311" s="603" t="str">
        <f t="shared" si="104"/>
        <v>►</v>
      </c>
      <c r="B311" s="604" t="str">
        <f t="shared" si="101"/>
        <v>►</v>
      </c>
      <c r="C311" s="604" t="str">
        <f t="shared" si="94"/>
        <v>►</v>
      </c>
      <c r="D311" s="604" t="str">
        <f t="shared" si="95"/>
        <v>►</v>
      </c>
      <c r="E311" s="604" t="str">
        <f t="shared" si="96"/>
        <v>►</v>
      </c>
      <c r="F311" s="604" t="str">
        <f t="shared" si="97"/>
        <v>►</v>
      </c>
      <c r="G311" s="604" t="str">
        <f t="shared" si="102"/>
        <v/>
      </c>
      <c r="H311" s="626" t="s">
        <v>28</v>
      </c>
      <c r="I311" s="627"/>
      <c r="J311" s="627"/>
      <c r="K311" s="627"/>
      <c r="L311" s="704"/>
      <c r="M311" s="704"/>
      <c r="N311" s="704"/>
      <c r="O311" s="704"/>
      <c r="P311" s="704"/>
      <c r="Q311" s="704"/>
      <c r="R311" s="704"/>
      <c r="S311" s="674" t="s">
        <v>28</v>
      </c>
      <c r="T311" s="638"/>
      <c r="U311" s="251"/>
      <c r="V311" s="614"/>
      <c r="W311" s="645">
        <f t="shared" si="98"/>
        <v>0</v>
      </c>
      <c r="X311" s="618" t="str">
        <f t="shared" si="99"/>
        <v/>
      </c>
      <c r="Y311" s="619">
        <f t="shared" si="108"/>
        <v>0</v>
      </c>
      <c r="Z311" s="619">
        <f t="shared" si="109"/>
        <v>0</v>
      </c>
      <c r="AA311" s="189" t="str">
        <f t="shared" si="106"/>
        <v/>
      </c>
      <c r="AB311" s="189">
        <f t="shared" si="105"/>
        <v>0</v>
      </c>
      <c r="AC311" s="189">
        <f t="shared" si="93"/>
        <v>0</v>
      </c>
      <c r="AD311" s="616"/>
      <c r="AE311" s="620">
        <f t="shared" si="107"/>
        <v>0</v>
      </c>
      <c r="AF311" s="612">
        <f t="shared" si="100"/>
        <v>0</v>
      </c>
      <c r="AG311" s="613">
        <f>IF(ISBLANK(N311), 0, (IF(AND(V311&lt;&gt;"", ISNUMBER(T311)), INDEX(AZ12:CR12, MATCH(N311, AZ11:CR11, 0)) * M311, 0)) + IFERROR(INDEX(AZ17:CR17, MATCH(N311, AZ16:CR16, 0)) * M311, 0))</f>
        <v>0</v>
      </c>
      <c r="AI311" s="603" t="str">
        <f t="shared" si="103"/>
        <v>►</v>
      </c>
      <c r="BA311" s="259" t="s">
        <v>5600</v>
      </c>
      <c r="CM311" s="658"/>
      <c r="CY311" s="216">
        <v>1</v>
      </c>
    </row>
    <row r="312" spans="1:103" s="641" customFormat="1" ht="24" customHeight="1">
      <c r="A312" s="603" t="str">
        <f t="shared" si="104"/>
        <v>►</v>
      </c>
      <c r="B312" s="604" t="str">
        <f t="shared" si="101"/>
        <v>►</v>
      </c>
      <c r="C312" s="604" t="str">
        <f t="shared" si="94"/>
        <v>►</v>
      </c>
      <c r="D312" s="604" t="str">
        <f t="shared" si="95"/>
        <v>►</v>
      </c>
      <c r="E312" s="604" t="str">
        <f t="shared" si="96"/>
        <v>►</v>
      </c>
      <c r="F312" s="604" t="str">
        <f t="shared" si="97"/>
        <v>►</v>
      </c>
      <c r="G312" s="604" t="str">
        <f t="shared" si="102"/>
        <v/>
      </c>
      <c r="H312" s="626" t="s">
        <v>28</v>
      </c>
      <c r="I312" s="627"/>
      <c r="J312" s="627"/>
      <c r="K312" s="627"/>
      <c r="L312" s="704"/>
      <c r="M312" s="704"/>
      <c r="N312" s="704"/>
      <c r="O312" s="704"/>
      <c r="P312" s="704"/>
      <c r="Q312" s="704"/>
      <c r="R312" s="704"/>
      <c r="S312" s="674" t="s">
        <v>28</v>
      </c>
      <c r="T312" s="638"/>
      <c r="U312" s="251"/>
      <c r="V312" s="614"/>
      <c r="W312" s="644">
        <f t="shared" si="98"/>
        <v>0</v>
      </c>
      <c r="X312" s="643" t="str">
        <f t="shared" si="99"/>
        <v/>
      </c>
      <c r="Y312" s="615">
        <f t="shared" si="108"/>
        <v>0</v>
      </c>
      <c r="Z312" s="615">
        <f t="shared" si="109"/>
        <v>0</v>
      </c>
      <c r="AA312" s="190" t="str">
        <f t="shared" si="106"/>
        <v/>
      </c>
      <c r="AB312" s="684">
        <f t="shared" si="105"/>
        <v>0</v>
      </c>
      <c r="AC312" s="684">
        <f t="shared" si="93"/>
        <v>0</v>
      </c>
      <c r="AD312" s="616"/>
      <c r="AE312" s="617">
        <f t="shared" si="107"/>
        <v>0</v>
      </c>
      <c r="AF312" s="612">
        <f t="shared" si="100"/>
        <v>0</v>
      </c>
      <c r="AG312" s="613">
        <f>IF(ISBLANK(N312), 0, (IF(AND(V312&lt;&gt;"", ISNUMBER(T312)), INDEX(AZ12:CR12, MATCH(N312, AZ11:CR11, 0)) * M312, 0)) + IFERROR(INDEX(AZ17:CR17, MATCH(N312, AZ16:CR16, 0)) * M312, 0))</f>
        <v>0</v>
      </c>
      <c r="AI312" s="603" t="str">
        <f t="shared" si="103"/>
        <v>►</v>
      </c>
      <c r="BA312"/>
      <c r="CM312" s="658"/>
      <c r="CY312" s="216">
        <v>1</v>
      </c>
    </row>
    <row r="313" spans="1:103" s="641" customFormat="1" ht="24" customHeight="1">
      <c r="A313" s="603" t="str">
        <f t="shared" si="104"/>
        <v>►</v>
      </c>
      <c r="B313" s="604" t="str">
        <f t="shared" si="101"/>
        <v>►</v>
      </c>
      <c r="C313" s="604" t="str">
        <f t="shared" si="94"/>
        <v>►</v>
      </c>
      <c r="D313" s="604" t="str">
        <f t="shared" si="95"/>
        <v>►</v>
      </c>
      <c r="E313" s="604" t="str">
        <f t="shared" si="96"/>
        <v>►</v>
      </c>
      <c r="F313" s="604" t="str">
        <f t="shared" si="97"/>
        <v>►</v>
      </c>
      <c r="G313" s="604" t="str">
        <f t="shared" si="102"/>
        <v/>
      </c>
      <c r="H313" s="626" t="s">
        <v>28</v>
      </c>
      <c r="I313" s="627"/>
      <c r="J313" s="627"/>
      <c r="K313" s="627"/>
      <c r="L313" s="704"/>
      <c r="M313" s="704"/>
      <c r="N313" s="704"/>
      <c r="O313" s="704"/>
      <c r="P313" s="704"/>
      <c r="Q313" s="704"/>
      <c r="R313" s="704"/>
      <c r="S313" s="674" t="s">
        <v>28</v>
      </c>
      <c r="T313" s="638"/>
      <c r="U313" s="251"/>
      <c r="V313" s="614"/>
      <c r="W313" s="646">
        <f t="shared" si="98"/>
        <v>0</v>
      </c>
      <c r="X313" s="621" t="str">
        <f t="shared" si="99"/>
        <v/>
      </c>
      <c r="Y313" s="622">
        <f t="shared" si="108"/>
        <v>0</v>
      </c>
      <c r="Z313" s="622">
        <f t="shared" si="109"/>
        <v>0</v>
      </c>
      <c r="AA313" s="189" t="str">
        <f t="shared" si="106"/>
        <v/>
      </c>
      <c r="AB313" s="189">
        <f t="shared" si="105"/>
        <v>0</v>
      </c>
      <c r="AC313" s="189">
        <f t="shared" si="93"/>
        <v>0</v>
      </c>
      <c r="AD313" s="616"/>
      <c r="AE313" s="620">
        <f t="shared" si="107"/>
        <v>0</v>
      </c>
      <c r="AF313" s="612">
        <f t="shared" si="100"/>
        <v>0</v>
      </c>
      <c r="AG313" s="613">
        <f>IF(ISBLANK(N313), 0, (IF(AND(V313&lt;&gt;"", ISNUMBER(T313)), INDEX(AZ12:CR12, MATCH(N313, AZ11:CR11, 0)) * M313, 0)) + IFERROR(INDEX(AZ17:CR17, MATCH(N313, AZ16:CR16, 0)) * M313, 0))</f>
        <v>0</v>
      </c>
      <c r="AI313" s="603" t="str">
        <f t="shared" si="103"/>
        <v>►</v>
      </c>
      <c r="BA313"/>
      <c r="CM313" s="658"/>
      <c r="CY313" s="216">
        <v>1</v>
      </c>
    </row>
    <row r="314" spans="1:103" s="641" customFormat="1" ht="24" customHeight="1">
      <c r="A314" s="603" t="str">
        <f t="shared" si="104"/>
        <v>►</v>
      </c>
      <c r="B314" s="604" t="str">
        <f t="shared" si="101"/>
        <v>►</v>
      </c>
      <c r="C314" s="604" t="str">
        <f t="shared" si="94"/>
        <v>►</v>
      </c>
      <c r="D314" s="604" t="str">
        <f t="shared" si="95"/>
        <v>►</v>
      </c>
      <c r="E314" s="604" t="str">
        <f t="shared" si="96"/>
        <v>►</v>
      </c>
      <c r="F314" s="604" t="str">
        <f t="shared" si="97"/>
        <v>►</v>
      </c>
      <c r="G314" s="604" t="str">
        <f t="shared" si="102"/>
        <v/>
      </c>
      <c r="H314" s="626" t="s">
        <v>28</v>
      </c>
      <c r="I314" s="627"/>
      <c r="J314" s="627"/>
      <c r="K314" s="627"/>
      <c r="L314" s="704"/>
      <c r="M314" s="704"/>
      <c r="N314" s="704"/>
      <c r="O314" s="704"/>
      <c r="P314" s="704"/>
      <c r="Q314" s="704"/>
      <c r="R314" s="704"/>
      <c r="S314" s="674" t="s">
        <v>28</v>
      </c>
      <c r="T314" s="638"/>
      <c r="U314" s="251"/>
      <c r="V314" s="614"/>
      <c r="W314" s="644">
        <f t="shared" si="98"/>
        <v>0</v>
      </c>
      <c r="X314" s="643" t="str">
        <f t="shared" si="99"/>
        <v/>
      </c>
      <c r="Y314" s="615">
        <f t="shared" si="108"/>
        <v>0</v>
      </c>
      <c r="Z314" s="615">
        <f t="shared" si="109"/>
        <v>0</v>
      </c>
      <c r="AA314" s="190" t="str">
        <f t="shared" si="106"/>
        <v/>
      </c>
      <c r="AB314" s="684">
        <f t="shared" si="105"/>
        <v>0</v>
      </c>
      <c r="AC314" s="684">
        <f t="shared" si="93"/>
        <v>0</v>
      </c>
      <c r="AD314" s="616"/>
      <c r="AE314" s="617">
        <f t="shared" si="107"/>
        <v>0</v>
      </c>
      <c r="AF314" s="612">
        <f t="shared" si="100"/>
        <v>0</v>
      </c>
      <c r="AG314" s="613">
        <f>IF(ISBLANK(N314), 0, (IF(AND(V314&lt;&gt;"", ISNUMBER(T314)), INDEX(AZ12:CR12, MATCH(N314, AZ11:CR11, 0)) * M314, 0)) + IFERROR(INDEX(AZ17:CR17, MATCH(N314, AZ16:CR16, 0)) * M314, 0))</f>
        <v>0</v>
      </c>
      <c r="AI314" s="603" t="str">
        <f t="shared" si="103"/>
        <v>►</v>
      </c>
      <c r="BA314"/>
      <c r="CM314" s="658"/>
      <c r="CY314" s="216">
        <v>1</v>
      </c>
    </row>
    <row r="315" spans="1:103" s="641" customFormat="1" ht="24" customHeight="1">
      <c r="A315" s="603" t="str">
        <f t="shared" si="104"/>
        <v>►</v>
      </c>
      <c r="B315" s="604" t="str">
        <f t="shared" si="101"/>
        <v>►</v>
      </c>
      <c r="C315" s="604" t="str">
        <f t="shared" si="94"/>
        <v>►</v>
      </c>
      <c r="D315" s="604" t="str">
        <f t="shared" si="95"/>
        <v>►</v>
      </c>
      <c r="E315" s="604" t="str">
        <f t="shared" si="96"/>
        <v>►</v>
      </c>
      <c r="F315" s="604" t="str">
        <f t="shared" si="97"/>
        <v>►</v>
      </c>
      <c r="G315" s="604" t="str">
        <f t="shared" si="102"/>
        <v/>
      </c>
      <c r="H315" s="626" t="s">
        <v>28</v>
      </c>
      <c r="I315" s="627"/>
      <c r="J315" s="627"/>
      <c r="K315" s="627"/>
      <c r="L315" s="704"/>
      <c r="M315" s="704"/>
      <c r="N315" s="704"/>
      <c r="O315" s="704"/>
      <c r="P315" s="704"/>
      <c r="Q315" s="704"/>
      <c r="R315" s="704"/>
      <c r="S315" s="674" t="s">
        <v>28</v>
      </c>
      <c r="T315" s="638"/>
      <c r="U315" s="251"/>
      <c r="V315" s="614"/>
      <c r="W315" s="645">
        <f t="shared" si="98"/>
        <v>0</v>
      </c>
      <c r="X315" s="618" t="str">
        <f t="shared" si="99"/>
        <v/>
      </c>
      <c r="Y315" s="619">
        <f t="shared" si="108"/>
        <v>0</v>
      </c>
      <c r="Z315" s="619">
        <f t="shared" si="109"/>
        <v>0</v>
      </c>
      <c r="AA315" s="189" t="str">
        <f t="shared" si="106"/>
        <v/>
      </c>
      <c r="AB315" s="189">
        <f t="shared" si="105"/>
        <v>0</v>
      </c>
      <c r="AC315" s="189">
        <f t="shared" si="93"/>
        <v>0</v>
      </c>
      <c r="AD315" s="616"/>
      <c r="AE315" s="620">
        <f t="shared" si="107"/>
        <v>0</v>
      </c>
      <c r="AF315" s="612">
        <f t="shared" si="100"/>
        <v>0</v>
      </c>
      <c r="AG315" s="613">
        <f>IF(ISBLANK(N315), 0, (IF(AND(V315&lt;&gt;"", ISNUMBER(T315)), INDEX(AZ12:CR12, MATCH(N315, AZ11:CR11, 0)) * M315, 0)) + IFERROR(INDEX(AZ17:CR17, MATCH(N315, AZ16:CR16, 0)) * M315, 0))</f>
        <v>0</v>
      </c>
      <c r="AI315" s="603" t="str">
        <f t="shared" si="103"/>
        <v>►</v>
      </c>
      <c r="BA315" s="257" t="s">
        <v>5601</v>
      </c>
      <c r="CM315" s="658"/>
      <c r="CY315" s="216">
        <v>1</v>
      </c>
    </row>
    <row r="316" spans="1:103" s="641" customFormat="1" ht="24" customHeight="1">
      <c r="A316" s="603" t="str">
        <f t="shared" si="104"/>
        <v>►</v>
      </c>
      <c r="B316" s="604" t="str">
        <f t="shared" si="101"/>
        <v>►</v>
      </c>
      <c r="C316" s="604" t="str">
        <f t="shared" si="94"/>
        <v>►</v>
      </c>
      <c r="D316" s="604" t="str">
        <f t="shared" si="95"/>
        <v>►</v>
      </c>
      <c r="E316" s="604" t="str">
        <f t="shared" si="96"/>
        <v>►</v>
      </c>
      <c r="F316" s="604" t="str">
        <f t="shared" si="97"/>
        <v>►</v>
      </c>
      <c r="G316" s="604" t="str">
        <f t="shared" si="102"/>
        <v/>
      </c>
      <c r="H316" s="626" t="s">
        <v>28</v>
      </c>
      <c r="I316" s="627"/>
      <c r="J316" s="627"/>
      <c r="K316" s="627"/>
      <c r="L316" s="704"/>
      <c r="M316" s="704"/>
      <c r="N316" s="704"/>
      <c r="O316" s="704"/>
      <c r="P316" s="704"/>
      <c r="Q316" s="704"/>
      <c r="R316" s="704"/>
      <c r="S316" s="674" t="s">
        <v>28</v>
      </c>
      <c r="T316" s="638"/>
      <c r="U316" s="251"/>
      <c r="V316" s="614"/>
      <c r="W316" s="644">
        <f t="shared" si="98"/>
        <v>0</v>
      </c>
      <c r="X316" s="643" t="str">
        <f t="shared" si="99"/>
        <v/>
      </c>
      <c r="Y316" s="615">
        <f t="shared" si="108"/>
        <v>0</v>
      </c>
      <c r="Z316" s="615">
        <f t="shared" si="109"/>
        <v>0</v>
      </c>
      <c r="AA316" s="190" t="str">
        <f t="shared" si="106"/>
        <v/>
      </c>
      <c r="AB316" s="684">
        <f t="shared" si="105"/>
        <v>0</v>
      </c>
      <c r="AC316" s="684">
        <f t="shared" si="93"/>
        <v>0</v>
      </c>
      <c r="AD316" s="616"/>
      <c r="AE316" s="617">
        <f t="shared" si="107"/>
        <v>0</v>
      </c>
      <c r="AF316" s="612">
        <f t="shared" si="100"/>
        <v>0</v>
      </c>
      <c r="AG316" s="613">
        <f>IF(ISBLANK(N316), 0, (IF(AND(V316&lt;&gt;"", ISNUMBER(T316)), INDEX(AZ12:CR12, MATCH(N316, AZ11:CR11, 0)) * M316, 0)) + IFERROR(INDEX(AZ17:CR17, MATCH(N316, AZ16:CR16, 0)) * M316, 0))</f>
        <v>0</v>
      </c>
      <c r="AI316" s="603" t="str">
        <f t="shared" si="103"/>
        <v>►</v>
      </c>
      <c r="BA316"/>
      <c r="CM316" s="658"/>
      <c r="CY316" s="216">
        <v>1</v>
      </c>
    </row>
    <row r="317" spans="1:103" s="641" customFormat="1" ht="24" customHeight="1">
      <c r="A317" s="603" t="str">
        <f t="shared" si="104"/>
        <v>►</v>
      </c>
      <c r="B317" s="604" t="str">
        <f t="shared" si="101"/>
        <v>►</v>
      </c>
      <c r="C317" s="604" t="str">
        <f t="shared" si="94"/>
        <v>►</v>
      </c>
      <c r="D317" s="604" t="str">
        <f t="shared" si="95"/>
        <v>►</v>
      </c>
      <c r="E317" s="604" t="str">
        <f t="shared" si="96"/>
        <v>►</v>
      </c>
      <c r="F317" s="604" t="str">
        <f t="shared" si="97"/>
        <v>►</v>
      </c>
      <c r="G317" s="604" t="str">
        <f t="shared" si="102"/>
        <v/>
      </c>
      <c r="H317" s="626" t="s">
        <v>28</v>
      </c>
      <c r="I317" s="627"/>
      <c r="J317" s="627"/>
      <c r="K317" s="627"/>
      <c r="L317" s="704"/>
      <c r="M317" s="704"/>
      <c r="N317" s="704"/>
      <c r="O317" s="704"/>
      <c r="P317" s="704"/>
      <c r="Q317" s="704"/>
      <c r="R317" s="704"/>
      <c r="S317" s="674" t="s">
        <v>28</v>
      </c>
      <c r="T317" s="638"/>
      <c r="U317" s="251"/>
      <c r="V317" s="614"/>
      <c r="W317" s="645">
        <f t="shared" si="98"/>
        <v>0</v>
      </c>
      <c r="X317" s="618" t="str">
        <f t="shared" si="99"/>
        <v/>
      </c>
      <c r="Y317" s="619">
        <f t="shared" si="108"/>
        <v>0</v>
      </c>
      <c r="Z317" s="619">
        <f t="shared" si="109"/>
        <v>0</v>
      </c>
      <c r="AA317" s="189" t="str">
        <f t="shared" si="106"/>
        <v/>
      </c>
      <c r="AB317" s="189">
        <f t="shared" si="105"/>
        <v>0</v>
      </c>
      <c r="AC317" s="189">
        <f t="shared" si="93"/>
        <v>0</v>
      </c>
      <c r="AD317" s="616"/>
      <c r="AE317" s="620">
        <f t="shared" si="107"/>
        <v>0</v>
      </c>
      <c r="AF317" s="612">
        <f t="shared" si="100"/>
        <v>0</v>
      </c>
      <c r="AG317" s="613">
        <f>IF(ISBLANK(N317), 0, (IF(AND(V317&lt;&gt;"", ISNUMBER(T317)), INDEX(AZ12:CR12, MATCH(N317, AZ11:CR11, 0)) * M317, 0)) + IFERROR(INDEX(AZ17:CR17, MATCH(N317, AZ16:CR16, 0)) * M317, 0))</f>
        <v>0</v>
      </c>
      <c r="AI317" s="603" t="str">
        <f t="shared" si="103"/>
        <v>►</v>
      </c>
      <c r="BA317" t="s">
        <v>5602</v>
      </c>
      <c r="CM317" s="658"/>
      <c r="CY317" s="216">
        <v>1</v>
      </c>
    </row>
    <row r="318" spans="1:103" s="641" customFormat="1" ht="24" customHeight="1">
      <c r="A318" s="603" t="str">
        <f t="shared" si="104"/>
        <v>►</v>
      </c>
      <c r="B318" s="604" t="str">
        <f t="shared" si="101"/>
        <v>►</v>
      </c>
      <c r="C318" s="604" t="str">
        <f t="shared" si="94"/>
        <v>►</v>
      </c>
      <c r="D318" s="604" t="str">
        <f t="shared" si="95"/>
        <v>►</v>
      </c>
      <c r="E318" s="604" t="str">
        <f t="shared" si="96"/>
        <v>►</v>
      </c>
      <c r="F318" s="604" t="str">
        <f t="shared" si="97"/>
        <v>►</v>
      </c>
      <c r="G318" s="604" t="str">
        <f t="shared" si="102"/>
        <v/>
      </c>
      <c r="H318" s="626" t="s">
        <v>28</v>
      </c>
      <c r="I318" s="627"/>
      <c r="J318" s="627"/>
      <c r="K318" s="627"/>
      <c r="L318" s="704"/>
      <c r="M318" s="704"/>
      <c r="N318" s="704"/>
      <c r="O318" s="704"/>
      <c r="P318" s="704"/>
      <c r="Q318" s="704"/>
      <c r="R318" s="704"/>
      <c r="S318" s="674" t="s">
        <v>28</v>
      </c>
      <c r="T318" s="638"/>
      <c r="U318" s="251"/>
      <c r="V318" s="614"/>
      <c r="W318" s="644">
        <f t="shared" si="98"/>
        <v>0</v>
      </c>
      <c r="X318" s="643" t="str">
        <f t="shared" si="99"/>
        <v/>
      </c>
      <c r="Y318" s="615">
        <f t="shared" si="108"/>
        <v>0</v>
      </c>
      <c r="Z318" s="615">
        <f t="shared" si="109"/>
        <v>0</v>
      </c>
      <c r="AA318" s="190" t="str">
        <f t="shared" si="106"/>
        <v/>
      </c>
      <c r="AB318" s="684">
        <f t="shared" si="105"/>
        <v>0</v>
      </c>
      <c r="AC318" s="684">
        <f t="shared" si="93"/>
        <v>0</v>
      </c>
      <c r="AD318" s="616"/>
      <c r="AE318" s="617">
        <f t="shared" si="107"/>
        <v>0</v>
      </c>
      <c r="AF318" s="612">
        <f t="shared" si="100"/>
        <v>0</v>
      </c>
      <c r="AG318" s="613">
        <f>IF(ISBLANK(N318), 0, (IF(AND(V318&lt;&gt;"", ISNUMBER(T318)), INDEX(AZ12:CR12, MATCH(N318, AZ11:CR11, 0)) * M318, 0)) + IFERROR(INDEX(AZ17:CR17, MATCH(N318, AZ16:CR16, 0)) * M318, 0))</f>
        <v>0</v>
      </c>
      <c r="AI318" s="603" t="str">
        <f t="shared" si="103"/>
        <v>►</v>
      </c>
      <c r="BA318" s="258"/>
      <c r="CM318" s="658"/>
      <c r="CY318" s="216">
        <v>1</v>
      </c>
    </row>
    <row r="319" spans="1:103" s="641" customFormat="1" ht="24" customHeight="1">
      <c r="A319" s="603" t="str">
        <f t="shared" si="104"/>
        <v>►</v>
      </c>
      <c r="B319" s="604" t="str">
        <f t="shared" si="101"/>
        <v>►</v>
      </c>
      <c r="C319" s="604" t="str">
        <f t="shared" si="94"/>
        <v>►</v>
      </c>
      <c r="D319" s="604" t="str">
        <f t="shared" si="95"/>
        <v>►</v>
      </c>
      <c r="E319" s="604" t="str">
        <f t="shared" si="96"/>
        <v>►</v>
      </c>
      <c r="F319" s="604" t="str">
        <f t="shared" si="97"/>
        <v>►</v>
      </c>
      <c r="G319" s="604" t="str">
        <f t="shared" si="102"/>
        <v/>
      </c>
      <c r="H319" s="626" t="s">
        <v>28</v>
      </c>
      <c r="I319" s="627"/>
      <c r="J319" s="627"/>
      <c r="K319" s="627"/>
      <c r="L319" s="704"/>
      <c r="M319" s="704"/>
      <c r="N319" s="704"/>
      <c r="O319" s="704"/>
      <c r="P319" s="704"/>
      <c r="Q319" s="704"/>
      <c r="R319" s="704"/>
      <c r="S319" s="674" t="s">
        <v>28</v>
      </c>
      <c r="T319" s="638"/>
      <c r="U319" s="251"/>
      <c r="V319" s="614"/>
      <c r="W319" s="645">
        <f t="shared" si="98"/>
        <v>0</v>
      </c>
      <c r="X319" s="618" t="str">
        <f t="shared" si="99"/>
        <v/>
      </c>
      <c r="Y319" s="619">
        <f t="shared" si="108"/>
        <v>0</v>
      </c>
      <c r="Z319" s="619">
        <f t="shared" si="109"/>
        <v>0</v>
      </c>
      <c r="AA319" s="189" t="str">
        <f t="shared" si="106"/>
        <v/>
      </c>
      <c r="AB319" s="189">
        <f t="shared" si="105"/>
        <v>0</v>
      </c>
      <c r="AC319" s="189">
        <f t="shared" si="93"/>
        <v>0</v>
      </c>
      <c r="AD319" s="616"/>
      <c r="AE319" s="620">
        <f t="shared" si="107"/>
        <v>0</v>
      </c>
      <c r="AF319" s="612">
        <f t="shared" si="100"/>
        <v>0</v>
      </c>
      <c r="AG319" s="613">
        <f>IF(ISBLANK(N319), 0, (IF(AND(V319&lt;&gt;"", ISNUMBER(T319)), INDEX(AZ12:CR12, MATCH(N319, AZ11:CR11, 0)) * M319, 0)) + IFERROR(INDEX(AZ17:CR17, MATCH(N319, AZ16:CR16, 0)) * M319, 0))</f>
        <v>0</v>
      </c>
      <c r="AI319" s="603" t="str">
        <f t="shared" si="103"/>
        <v>►</v>
      </c>
      <c r="BA319" s="259" t="s">
        <v>5513</v>
      </c>
      <c r="CM319" s="658"/>
      <c r="CY319" s="216">
        <v>1</v>
      </c>
    </row>
    <row r="320" spans="1:103" s="641" customFormat="1" ht="24" customHeight="1">
      <c r="A320" s="603" t="str">
        <f t="shared" si="104"/>
        <v>►</v>
      </c>
      <c r="B320" s="604" t="str">
        <f t="shared" si="101"/>
        <v>►</v>
      </c>
      <c r="C320" s="604" t="str">
        <f t="shared" si="94"/>
        <v>►</v>
      </c>
      <c r="D320" s="604" t="str">
        <f t="shared" si="95"/>
        <v>►</v>
      </c>
      <c r="E320" s="604" t="str">
        <f t="shared" si="96"/>
        <v>►</v>
      </c>
      <c r="F320" s="604" t="str">
        <f t="shared" si="97"/>
        <v>►</v>
      </c>
      <c r="G320" s="604" t="str">
        <f t="shared" si="102"/>
        <v/>
      </c>
      <c r="H320" s="626" t="s">
        <v>28</v>
      </c>
      <c r="I320" s="627"/>
      <c r="J320" s="627"/>
      <c r="K320" s="627"/>
      <c r="L320" s="704"/>
      <c r="M320" s="704"/>
      <c r="N320" s="704"/>
      <c r="O320" s="704"/>
      <c r="P320" s="704"/>
      <c r="Q320" s="704"/>
      <c r="R320" s="704"/>
      <c r="S320" s="674" t="s">
        <v>28</v>
      </c>
      <c r="T320" s="638"/>
      <c r="U320" s="251"/>
      <c r="V320" s="614"/>
      <c r="W320" s="644">
        <f t="shared" si="98"/>
        <v>0</v>
      </c>
      <c r="X320" s="643" t="str">
        <f t="shared" si="99"/>
        <v/>
      </c>
      <c r="Y320" s="615">
        <f t="shared" si="108"/>
        <v>0</v>
      </c>
      <c r="Z320" s="615">
        <f t="shared" si="109"/>
        <v>0</v>
      </c>
      <c r="AA320" s="190" t="str">
        <f t="shared" si="106"/>
        <v/>
      </c>
      <c r="AB320" s="684">
        <f t="shared" si="105"/>
        <v>0</v>
      </c>
      <c r="AC320" s="684">
        <f t="shared" si="93"/>
        <v>0</v>
      </c>
      <c r="AD320" s="616"/>
      <c r="AE320" s="617">
        <f t="shared" si="107"/>
        <v>0</v>
      </c>
      <c r="AF320" s="612">
        <f t="shared" si="100"/>
        <v>0</v>
      </c>
      <c r="AG320" s="613">
        <f>IF(ISBLANK(N320), 0, (IF(AND(V320&lt;&gt;"", ISNUMBER(T320)), INDEX(AZ12:CR12, MATCH(N320, AZ11:CR11, 0)) * M320, 0)) + IFERROR(INDEX(AZ17:CR17, MATCH(N320, AZ16:CR16, 0)) * M320, 0))</f>
        <v>0</v>
      </c>
      <c r="AI320" s="603" t="str">
        <f t="shared" si="103"/>
        <v>►</v>
      </c>
      <c r="BA320" s="259" t="s">
        <v>5603</v>
      </c>
      <c r="CM320" s="658"/>
      <c r="CY320" s="216">
        <v>1</v>
      </c>
    </row>
    <row r="321" spans="1:103" s="641" customFormat="1" ht="24" customHeight="1">
      <c r="A321" s="603" t="str">
        <f t="shared" si="104"/>
        <v>►</v>
      </c>
      <c r="B321" s="604" t="str">
        <f t="shared" si="101"/>
        <v>►</v>
      </c>
      <c r="C321" s="604" t="str">
        <f t="shared" si="94"/>
        <v>►</v>
      </c>
      <c r="D321" s="604" t="str">
        <f t="shared" si="95"/>
        <v>►</v>
      </c>
      <c r="E321" s="604" t="str">
        <f t="shared" si="96"/>
        <v>►</v>
      </c>
      <c r="F321" s="604" t="str">
        <f t="shared" si="97"/>
        <v>►</v>
      </c>
      <c r="G321" s="604" t="str">
        <f t="shared" si="102"/>
        <v/>
      </c>
      <c r="H321" s="626" t="s">
        <v>28</v>
      </c>
      <c r="I321" s="627"/>
      <c r="J321" s="627"/>
      <c r="K321" s="627"/>
      <c r="L321" s="704"/>
      <c r="M321" s="704"/>
      <c r="N321" s="704"/>
      <c r="O321" s="704"/>
      <c r="P321" s="704"/>
      <c r="Q321" s="704"/>
      <c r="R321" s="704"/>
      <c r="S321" s="674" t="s">
        <v>28</v>
      </c>
      <c r="T321" s="638"/>
      <c r="U321" s="251"/>
      <c r="V321" s="614"/>
      <c r="W321" s="645">
        <f t="shared" si="98"/>
        <v>0</v>
      </c>
      <c r="X321" s="618" t="str">
        <f t="shared" si="99"/>
        <v/>
      </c>
      <c r="Y321" s="619">
        <f t="shared" si="108"/>
        <v>0</v>
      </c>
      <c r="Z321" s="619">
        <f t="shared" si="109"/>
        <v>0</v>
      </c>
      <c r="AA321" s="189" t="str">
        <f t="shared" si="106"/>
        <v/>
      </c>
      <c r="AB321" s="189">
        <f t="shared" si="105"/>
        <v>0</v>
      </c>
      <c r="AC321" s="189">
        <f t="shared" si="93"/>
        <v>0</v>
      </c>
      <c r="AD321" s="616"/>
      <c r="AE321" s="620">
        <f t="shared" si="107"/>
        <v>0</v>
      </c>
      <c r="AF321" s="612">
        <f t="shared" si="100"/>
        <v>0</v>
      </c>
      <c r="AG321" s="613">
        <f>IF(ISBLANK(N321), 0, (IF(AND(V321&lt;&gt;"", ISNUMBER(T321)), INDEX(AZ12:CR12, MATCH(N321, AZ11:CR11, 0)) * M321, 0)) + IFERROR(INDEX(AZ17:CR17, MATCH(N321, AZ16:CR16, 0)) * M321, 0))</f>
        <v>0</v>
      </c>
      <c r="AI321" s="603" t="str">
        <f t="shared" si="103"/>
        <v>►</v>
      </c>
      <c r="BA321"/>
      <c r="CM321" s="658"/>
      <c r="CY321" s="216">
        <v>1</v>
      </c>
    </row>
    <row r="322" spans="1:103" s="641" customFormat="1" ht="24" customHeight="1">
      <c r="A322" s="603" t="str">
        <f t="shared" si="104"/>
        <v>►</v>
      </c>
      <c r="B322" s="604" t="str">
        <f t="shared" si="101"/>
        <v>►</v>
      </c>
      <c r="C322" s="604" t="str">
        <f t="shared" si="94"/>
        <v>►</v>
      </c>
      <c r="D322" s="604" t="str">
        <f t="shared" si="95"/>
        <v>►</v>
      </c>
      <c r="E322" s="604" t="str">
        <f t="shared" si="96"/>
        <v>►</v>
      </c>
      <c r="F322" s="604" t="str">
        <f t="shared" si="97"/>
        <v>►</v>
      </c>
      <c r="G322" s="604" t="str">
        <f t="shared" si="102"/>
        <v/>
      </c>
      <c r="H322" s="626" t="s">
        <v>28</v>
      </c>
      <c r="I322" s="627"/>
      <c r="J322" s="627"/>
      <c r="K322" s="627"/>
      <c r="L322" s="704"/>
      <c r="M322" s="704"/>
      <c r="N322" s="704"/>
      <c r="O322" s="704"/>
      <c r="P322" s="704"/>
      <c r="Q322" s="704"/>
      <c r="R322" s="704"/>
      <c r="S322" s="674" t="s">
        <v>28</v>
      </c>
      <c r="T322" s="638"/>
      <c r="U322" s="251"/>
      <c r="V322" s="614"/>
      <c r="W322" s="644">
        <f t="shared" si="98"/>
        <v>0</v>
      </c>
      <c r="X322" s="643" t="str">
        <f t="shared" si="99"/>
        <v/>
      </c>
      <c r="Y322" s="615">
        <f t="shared" si="108"/>
        <v>0</v>
      </c>
      <c r="Z322" s="615">
        <f t="shared" si="109"/>
        <v>0</v>
      </c>
      <c r="AA322" s="190" t="str">
        <f t="shared" si="106"/>
        <v/>
      </c>
      <c r="AB322" s="684">
        <f t="shared" si="105"/>
        <v>0</v>
      </c>
      <c r="AC322" s="684">
        <f t="shared" si="93"/>
        <v>0</v>
      </c>
      <c r="AD322" s="616"/>
      <c r="AE322" s="617">
        <f t="shared" si="107"/>
        <v>0</v>
      </c>
      <c r="AF322" s="612">
        <f t="shared" si="100"/>
        <v>0</v>
      </c>
      <c r="AG322" s="613">
        <f>IF(ISBLANK(N322), 0, (IF(AND(V322&lt;&gt;"", ISNUMBER(T322)), INDEX(AZ12:CR12, MATCH(N322, AZ11:CR11, 0)) * M322, 0)) + IFERROR(INDEX(AZ17:CR17, MATCH(N322, AZ16:CR16, 0)) * M322, 0))</f>
        <v>0</v>
      </c>
      <c r="AI322" s="603" t="str">
        <f t="shared" si="103"/>
        <v>►</v>
      </c>
      <c r="BA322"/>
      <c r="CM322" s="658"/>
      <c r="CY322" s="216">
        <v>1</v>
      </c>
    </row>
    <row r="323" spans="1:103" s="641" customFormat="1" ht="24" customHeight="1">
      <c r="A323" s="603" t="str">
        <f t="shared" si="104"/>
        <v>►</v>
      </c>
      <c r="B323" s="604" t="str">
        <f t="shared" si="101"/>
        <v>►</v>
      </c>
      <c r="C323" s="604" t="str">
        <f t="shared" si="94"/>
        <v>►</v>
      </c>
      <c r="D323" s="604" t="str">
        <f t="shared" si="95"/>
        <v>►</v>
      </c>
      <c r="E323" s="604" t="str">
        <f t="shared" si="96"/>
        <v>►</v>
      </c>
      <c r="F323" s="604" t="str">
        <f t="shared" si="97"/>
        <v>►</v>
      </c>
      <c r="G323" s="604" t="str">
        <f t="shared" si="102"/>
        <v/>
      </c>
      <c r="H323" s="626" t="s">
        <v>28</v>
      </c>
      <c r="I323" s="627"/>
      <c r="J323" s="627"/>
      <c r="K323" s="627"/>
      <c r="L323" s="704"/>
      <c r="M323" s="704"/>
      <c r="N323" s="704"/>
      <c r="O323" s="704"/>
      <c r="P323" s="704"/>
      <c r="Q323" s="704"/>
      <c r="R323" s="704"/>
      <c r="S323" s="674" t="s">
        <v>28</v>
      </c>
      <c r="T323" s="638"/>
      <c r="U323" s="251"/>
      <c r="V323" s="614"/>
      <c r="W323" s="645">
        <f t="shared" si="98"/>
        <v>0</v>
      </c>
      <c r="X323" s="618" t="str">
        <f t="shared" si="99"/>
        <v/>
      </c>
      <c r="Y323" s="619">
        <f t="shared" si="108"/>
        <v>0</v>
      </c>
      <c r="Z323" s="619">
        <f t="shared" si="109"/>
        <v>0</v>
      </c>
      <c r="AA323" s="189" t="str">
        <f t="shared" si="106"/>
        <v/>
      </c>
      <c r="AB323" s="189">
        <f t="shared" si="105"/>
        <v>0</v>
      </c>
      <c r="AC323" s="189">
        <f t="shared" si="93"/>
        <v>0</v>
      </c>
      <c r="AD323" s="616"/>
      <c r="AE323" s="620">
        <f t="shared" si="107"/>
        <v>0</v>
      </c>
      <c r="AF323" s="612">
        <f t="shared" si="100"/>
        <v>0</v>
      </c>
      <c r="AG323" s="613">
        <f>IF(ISBLANK(N323), 0, (IF(AND(V323&lt;&gt;"", ISNUMBER(T323)), INDEX(AZ12:CR12, MATCH(N323, AZ11:CR11, 0)) * M323, 0)) + IFERROR(INDEX(AZ17:CR17, MATCH(N323, AZ16:CR16, 0)) * M323, 0))</f>
        <v>0</v>
      </c>
      <c r="AI323" s="603" t="str">
        <f t="shared" si="103"/>
        <v>►</v>
      </c>
      <c r="BA323"/>
      <c r="CM323" s="658"/>
      <c r="CY323" s="216">
        <v>1</v>
      </c>
    </row>
    <row r="324" spans="1:103" s="641" customFormat="1" ht="24" customHeight="1">
      <c r="A324" s="603" t="str">
        <f t="shared" si="104"/>
        <v>►</v>
      </c>
      <c r="B324" s="604" t="str">
        <f t="shared" si="101"/>
        <v>►</v>
      </c>
      <c r="C324" s="604" t="str">
        <f t="shared" si="94"/>
        <v>►</v>
      </c>
      <c r="D324" s="604" t="str">
        <f t="shared" si="95"/>
        <v>►</v>
      </c>
      <c r="E324" s="604" t="str">
        <f t="shared" si="96"/>
        <v>►</v>
      </c>
      <c r="F324" s="604" t="str">
        <f t="shared" si="97"/>
        <v>►</v>
      </c>
      <c r="G324" s="604" t="str">
        <f t="shared" si="102"/>
        <v/>
      </c>
      <c r="H324" s="626" t="s">
        <v>28</v>
      </c>
      <c r="I324" s="627"/>
      <c r="J324" s="627"/>
      <c r="K324" s="627"/>
      <c r="L324" s="704"/>
      <c r="M324" s="704"/>
      <c r="N324" s="704"/>
      <c r="O324" s="704"/>
      <c r="P324" s="704"/>
      <c r="Q324" s="704"/>
      <c r="R324" s="704"/>
      <c r="S324" s="674" t="s">
        <v>28</v>
      </c>
      <c r="T324" s="638"/>
      <c r="U324" s="251"/>
      <c r="V324" s="614"/>
      <c r="W324" s="644">
        <f t="shared" si="98"/>
        <v>0</v>
      </c>
      <c r="X324" s="643" t="str">
        <f t="shared" si="99"/>
        <v/>
      </c>
      <c r="Y324" s="615">
        <f t="shared" si="108"/>
        <v>0</v>
      </c>
      <c r="Z324" s="615">
        <f t="shared" si="109"/>
        <v>0</v>
      </c>
      <c r="AA324" s="190" t="str">
        <f t="shared" si="106"/>
        <v/>
      </c>
      <c r="AB324" s="684">
        <f t="shared" si="105"/>
        <v>0</v>
      </c>
      <c r="AC324" s="684">
        <f t="shared" si="93"/>
        <v>0</v>
      </c>
      <c r="AD324" s="616"/>
      <c r="AE324" s="617">
        <f t="shared" si="107"/>
        <v>0</v>
      </c>
      <c r="AF324" s="612">
        <f t="shared" si="100"/>
        <v>0</v>
      </c>
      <c r="AG324" s="613">
        <f>IF(ISBLANK(N324), 0, (IF(AND(V324&lt;&gt;"", ISNUMBER(T324)), INDEX(AZ12:CR12, MATCH(N324, AZ11:CR11, 0)) * M324, 0)) + IFERROR(INDEX(AZ17:CR17, MATCH(N324, AZ16:CR16, 0)) * M324, 0))</f>
        <v>0</v>
      </c>
      <c r="AI324" s="603" t="str">
        <f t="shared" si="103"/>
        <v>►</v>
      </c>
      <c r="BA324" s="257" t="s">
        <v>5604</v>
      </c>
      <c r="CM324" s="658"/>
      <c r="CY324" s="216">
        <v>1</v>
      </c>
    </row>
    <row r="325" spans="1:103" s="641" customFormat="1" ht="24" customHeight="1">
      <c r="A325" s="603" t="str">
        <f t="shared" si="104"/>
        <v>►</v>
      </c>
      <c r="B325" s="604" t="str">
        <f t="shared" si="101"/>
        <v>►</v>
      </c>
      <c r="C325" s="604" t="str">
        <f t="shared" si="94"/>
        <v>►</v>
      </c>
      <c r="D325" s="604" t="str">
        <f t="shared" si="95"/>
        <v>►</v>
      </c>
      <c r="E325" s="604" t="str">
        <f t="shared" si="96"/>
        <v>►</v>
      </c>
      <c r="F325" s="604" t="str">
        <f t="shared" si="97"/>
        <v>►</v>
      </c>
      <c r="G325" s="604" t="str">
        <f t="shared" si="102"/>
        <v/>
      </c>
      <c r="H325" s="626" t="s">
        <v>28</v>
      </c>
      <c r="I325" s="627"/>
      <c r="J325" s="627"/>
      <c r="K325" s="627"/>
      <c r="L325" s="704"/>
      <c r="M325" s="704"/>
      <c r="N325" s="704"/>
      <c r="O325" s="704"/>
      <c r="P325" s="704"/>
      <c r="Q325" s="704"/>
      <c r="R325" s="704"/>
      <c r="S325" s="674" t="s">
        <v>28</v>
      </c>
      <c r="T325" s="638"/>
      <c r="U325" s="251"/>
      <c r="V325" s="614"/>
      <c r="W325" s="645">
        <f t="shared" si="98"/>
        <v>0</v>
      </c>
      <c r="X325" s="618" t="str">
        <f t="shared" si="99"/>
        <v/>
      </c>
      <c r="Y325" s="619">
        <f t="shared" si="108"/>
        <v>0</v>
      </c>
      <c r="Z325" s="619">
        <f t="shared" si="109"/>
        <v>0</v>
      </c>
      <c r="AA325" s="189" t="str">
        <f t="shared" si="106"/>
        <v/>
      </c>
      <c r="AB325" s="189">
        <f t="shared" si="105"/>
        <v>0</v>
      </c>
      <c r="AC325" s="189">
        <f t="shared" si="93"/>
        <v>0</v>
      </c>
      <c r="AD325" s="616"/>
      <c r="AE325" s="620">
        <f t="shared" si="107"/>
        <v>0</v>
      </c>
      <c r="AF325" s="612">
        <f t="shared" si="100"/>
        <v>0</v>
      </c>
      <c r="AG325" s="613">
        <f>IF(ISBLANK(N325), 0, (IF(AND(V325&lt;&gt;"", ISNUMBER(T325)), INDEX(AZ12:CR12, MATCH(N325, AZ11:CR11, 0)) * M325, 0)) + IFERROR(INDEX(AZ17:CR17, MATCH(N325, AZ16:CR16, 0)) * M325, 0))</f>
        <v>0</v>
      </c>
      <c r="AI325" s="603" t="str">
        <f t="shared" si="103"/>
        <v>►</v>
      </c>
      <c r="BA325"/>
      <c r="CM325" s="658"/>
      <c r="CY325" s="216">
        <v>1</v>
      </c>
    </row>
    <row r="326" spans="1:103" s="641" customFormat="1" ht="24" customHeight="1">
      <c r="A326" s="603" t="str">
        <f t="shared" si="104"/>
        <v>►</v>
      </c>
      <c r="B326" s="604" t="str">
        <f t="shared" si="101"/>
        <v>►</v>
      </c>
      <c r="C326" s="604" t="str">
        <f t="shared" si="94"/>
        <v>►</v>
      </c>
      <c r="D326" s="604" t="str">
        <f t="shared" si="95"/>
        <v>►</v>
      </c>
      <c r="E326" s="604" t="str">
        <f t="shared" si="96"/>
        <v>►</v>
      </c>
      <c r="F326" s="604" t="str">
        <f t="shared" si="97"/>
        <v>►</v>
      </c>
      <c r="G326" s="604" t="str">
        <f t="shared" si="102"/>
        <v/>
      </c>
      <c r="H326" s="626" t="s">
        <v>28</v>
      </c>
      <c r="I326" s="627"/>
      <c r="J326" s="627"/>
      <c r="K326" s="627"/>
      <c r="L326" s="704"/>
      <c r="M326" s="704"/>
      <c r="N326" s="704"/>
      <c r="O326" s="704"/>
      <c r="P326" s="704"/>
      <c r="Q326" s="704"/>
      <c r="R326" s="704"/>
      <c r="S326" s="674" t="s">
        <v>28</v>
      </c>
      <c r="T326" s="638"/>
      <c r="U326" s="251"/>
      <c r="V326" s="614"/>
      <c r="W326" s="644">
        <f t="shared" si="98"/>
        <v>0</v>
      </c>
      <c r="X326" s="643" t="str">
        <f t="shared" si="99"/>
        <v/>
      </c>
      <c r="Y326" s="615">
        <f t="shared" si="108"/>
        <v>0</v>
      </c>
      <c r="Z326" s="615">
        <f t="shared" si="109"/>
        <v>0</v>
      </c>
      <c r="AA326" s="190" t="str">
        <f t="shared" si="106"/>
        <v/>
      </c>
      <c r="AB326" s="684">
        <f t="shared" si="105"/>
        <v>0</v>
      </c>
      <c r="AC326" s="684">
        <f t="shared" si="93"/>
        <v>0</v>
      </c>
      <c r="AD326" s="616"/>
      <c r="AE326" s="617">
        <f t="shared" si="107"/>
        <v>0</v>
      </c>
      <c r="AF326" s="612">
        <f t="shared" si="100"/>
        <v>0</v>
      </c>
      <c r="AG326" s="613">
        <f>IF(ISBLANK(N326), 0, (IF(AND(V326&lt;&gt;"", ISNUMBER(T326)), INDEX(AZ12:CR12, MATCH(N326, AZ11:CR11, 0)) * M326, 0)) + IFERROR(INDEX(AZ17:CR17, MATCH(N326, AZ16:CR16, 0)) * M326, 0))</f>
        <v>0</v>
      </c>
      <c r="AI326" s="603" t="str">
        <f t="shared" si="103"/>
        <v>►</v>
      </c>
      <c r="BA326" t="s">
        <v>5605</v>
      </c>
      <c r="CM326" s="658"/>
      <c r="CY326" s="216">
        <v>1</v>
      </c>
    </row>
    <row r="327" spans="1:103" s="641" customFormat="1" ht="24" customHeight="1">
      <c r="A327" s="603" t="str">
        <f t="shared" si="104"/>
        <v>►</v>
      </c>
      <c r="B327" s="604" t="str">
        <f t="shared" si="101"/>
        <v>►</v>
      </c>
      <c r="C327" s="604" t="str">
        <f t="shared" si="94"/>
        <v>►</v>
      </c>
      <c r="D327" s="604" t="str">
        <f t="shared" si="95"/>
        <v>►</v>
      </c>
      <c r="E327" s="604" t="str">
        <f t="shared" si="96"/>
        <v>►</v>
      </c>
      <c r="F327" s="604" t="str">
        <f t="shared" si="97"/>
        <v>►</v>
      </c>
      <c r="G327" s="604" t="str">
        <f t="shared" si="102"/>
        <v/>
      </c>
      <c r="H327" s="626" t="s">
        <v>28</v>
      </c>
      <c r="I327" s="627"/>
      <c r="J327" s="627"/>
      <c r="K327" s="627"/>
      <c r="L327" s="704"/>
      <c r="M327" s="704"/>
      <c r="N327" s="704"/>
      <c r="O327" s="704"/>
      <c r="P327" s="704"/>
      <c r="Q327" s="704"/>
      <c r="R327" s="704"/>
      <c r="S327" s="674" t="s">
        <v>28</v>
      </c>
      <c r="T327" s="638"/>
      <c r="U327" s="251"/>
      <c r="V327" s="614"/>
      <c r="W327" s="645">
        <f t="shared" si="98"/>
        <v>0</v>
      </c>
      <c r="X327" s="618" t="str">
        <f t="shared" si="99"/>
        <v/>
      </c>
      <c r="Y327" s="619">
        <f t="shared" si="108"/>
        <v>0</v>
      </c>
      <c r="Z327" s="619">
        <f t="shared" si="109"/>
        <v>0</v>
      </c>
      <c r="AA327" s="189" t="str">
        <f t="shared" si="106"/>
        <v/>
      </c>
      <c r="AB327" s="189">
        <f t="shared" si="105"/>
        <v>0</v>
      </c>
      <c r="AC327" s="189">
        <f t="shared" si="93"/>
        <v>0</v>
      </c>
      <c r="AD327" s="616"/>
      <c r="AE327" s="620">
        <f t="shared" si="107"/>
        <v>0</v>
      </c>
      <c r="AF327" s="612">
        <f t="shared" si="100"/>
        <v>0</v>
      </c>
      <c r="AG327" s="613">
        <f>IF(ISBLANK(N327), 0, (IF(AND(V327&lt;&gt;"", ISNUMBER(T327)), INDEX(AZ12:CR12, MATCH(N327, AZ11:CR11, 0)) * M327, 0)) + IFERROR(INDEX(AZ17:CR17, MATCH(N327, AZ16:CR16, 0)) * M327, 0))</f>
        <v>0</v>
      </c>
      <c r="AI327" s="603" t="str">
        <f t="shared" si="103"/>
        <v>►</v>
      </c>
      <c r="BA327" s="258"/>
      <c r="CM327" s="658"/>
      <c r="CY327" s="216">
        <v>1</v>
      </c>
    </row>
    <row r="328" spans="1:103" s="641" customFormat="1" ht="24" customHeight="1">
      <c r="A328" s="603" t="str">
        <f t="shared" si="104"/>
        <v>►</v>
      </c>
      <c r="B328" s="604" t="str">
        <f t="shared" si="101"/>
        <v>►</v>
      </c>
      <c r="C328" s="604" t="str">
        <f t="shared" si="94"/>
        <v>►</v>
      </c>
      <c r="D328" s="604" t="str">
        <f t="shared" si="95"/>
        <v>►</v>
      </c>
      <c r="E328" s="604" t="str">
        <f t="shared" si="96"/>
        <v>►</v>
      </c>
      <c r="F328" s="604" t="str">
        <f t="shared" si="97"/>
        <v>►</v>
      </c>
      <c r="G328" s="604" t="str">
        <f t="shared" si="102"/>
        <v/>
      </c>
      <c r="H328" s="626" t="s">
        <v>28</v>
      </c>
      <c r="I328" s="627"/>
      <c r="J328" s="627"/>
      <c r="K328" s="627"/>
      <c r="L328" s="704"/>
      <c r="M328" s="704"/>
      <c r="N328" s="704"/>
      <c r="O328" s="704"/>
      <c r="P328" s="704"/>
      <c r="Q328" s="704"/>
      <c r="R328" s="704"/>
      <c r="S328" s="674" t="s">
        <v>28</v>
      </c>
      <c r="T328" s="638"/>
      <c r="U328" s="251"/>
      <c r="V328" s="614"/>
      <c r="W328" s="644">
        <f t="shared" si="98"/>
        <v>0</v>
      </c>
      <c r="X328" s="643" t="str">
        <f t="shared" si="99"/>
        <v/>
      </c>
      <c r="Y328" s="615">
        <f t="shared" si="108"/>
        <v>0</v>
      </c>
      <c r="Z328" s="615">
        <f t="shared" si="109"/>
        <v>0</v>
      </c>
      <c r="AA328" s="190" t="str">
        <f t="shared" si="106"/>
        <v/>
      </c>
      <c r="AB328" s="684">
        <f t="shared" si="105"/>
        <v>0</v>
      </c>
      <c r="AC328" s="684">
        <f t="shared" si="93"/>
        <v>0</v>
      </c>
      <c r="AD328" s="616"/>
      <c r="AE328" s="617">
        <f t="shared" si="107"/>
        <v>0</v>
      </c>
      <c r="AF328" s="612">
        <f t="shared" si="100"/>
        <v>0</v>
      </c>
      <c r="AG328" s="613">
        <f>IF(ISBLANK(N328), 0, (IF(AND(V328&lt;&gt;"", ISNUMBER(T328)), INDEX(AZ12:CR12, MATCH(N328, AZ11:CR11, 0)) * M328, 0)) + IFERROR(INDEX(AZ17:CR17, MATCH(N328, AZ16:CR16, 0)) * M328, 0))</f>
        <v>0</v>
      </c>
      <c r="AI328" s="603" t="str">
        <f t="shared" si="103"/>
        <v>►</v>
      </c>
      <c r="BA328" s="259" t="s">
        <v>5606</v>
      </c>
      <c r="CM328" s="658"/>
      <c r="CY328" s="216">
        <v>1</v>
      </c>
    </row>
    <row r="329" spans="1:103" s="641" customFormat="1" ht="24" customHeight="1">
      <c r="A329" s="603" t="str">
        <f t="shared" si="104"/>
        <v>►</v>
      </c>
      <c r="B329" s="604" t="str">
        <f t="shared" si="101"/>
        <v>►</v>
      </c>
      <c r="C329" s="604" t="str">
        <f t="shared" si="94"/>
        <v>►</v>
      </c>
      <c r="D329" s="604" t="str">
        <f t="shared" si="95"/>
        <v>►</v>
      </c>
      <c r="E329" s="604" t="str">
        <f t="shared" si="96"/>
        <v>►</v>
      </c>
      <c r="F329" s="604" t="str">
        <f t="shared" si="97"/>
        <v>►</v>
      </c>
      <c r="G329" s="604" t="str">
        <f t="shared" si="102"/>
        <v/>
      </c>
      <c r="H329" s="626" t="s">
        <v>28</v>
      </c>
      <c r="I329" s="627"/>
      <c r="J329" s="627"/>
      <c r="K329" s="627"/>
      <c r="L329" s="704"/>
      <c r="M329" s="704"/>
      <c r="N329" s="704"/>
      <c r="O329" s="704"/>
      <c r="P329" s="704"/>
      <c r="Q329" s="704"/>
      <c r="R329" s="704"/>
      <c r="S329" s="674" t="s">
        <v>28</v>
      </c>
      <c r="T329" s="638"/>
      <c r="U329" s="251"/>
      <c r="V329" s="614"/>
      <c r="W329" s="645">
        <f t="shared" si="98"/>
        <v>0</v>
      </c>
      <c r="X329" s="618" t="str">
        <f t="shared" si="99"/>
        <v/>
      </c>
      <c r="Y329" s="619">
        <f t="shared" si="108"/>
        <v>0</v>
      </c>
      <c r="Z329" s="619">
        <f t="shared" si="109"/>
        <v>0</v>
      </c>
      <c r="AA329" s="189" t="str">
        <f t="shared" si="106"/>
        <v/>
      </c>
      <c r="AB329" s="189">
        <f t="shared" si="105"/>
        <v>0</v>
      </c>
      <c r="AC329" s="189">
        <f t="shared" si="93"/>
        <v>0</v>
      </c>
      <c r="AD329" s="616"/>
      <c r="AE329" s="620">
        <f t="shared" si="107"/>
        <v>0</v>
      </c>
      <c r="AF329" s="612">
        <f t="shared" si="100"/>
        <v>0</v>
      </c>
      <c r="AG329" s="613">
        <f>IF(ISBLANK(N329), 0, (IF(AND(V329&lt;&gt;"", ISNUMBER(T329)), INDEX(AZ12:CR12, MATCH(N329, AZ11:CR11, 0)) * M329, 0)) + IFERROR(INDEX(AZ17:CR17, MATCH(N329, AZ16:CR16, 0)) * M329, 0))</f>
        <v>0</v>
      </c>
      <c r="AI329" s="603" t="str">
        <f t="shared" si="103"/>
        <v>►</v>
      </c>
      <c r="BA329" s="259" t="s">
        <v>5607</v>
      </c>
      <c r="CM329" s="658"/>
      <c r="CY329" s="216">
        <v>1</v>
      </c>
    </row>
    <row r="330" spans="1:103" s="641" customFormat="1" ht="24" customHeight="1">
      <c r="A330" s="603" t="str">
        <f t="shared" si="104"/>
        <v>►</v>
      </c>
      <c r="B330" s="604" t="str">
        <f t="shared" si="101"/>
        <v>►</v>
      </c>
      <c r="C330" s="604" t="str">
        <f t="shared" si="94"/>
        <v>►</v>
      </c>
      <c r="D330" s="604" t="str">
        <f t="shared" si="95"/>
        <v>►</v>
      </c>
      <c r="E330" s="604" t="str">
        <f t="shared" si="96"/>
        <v>►</v>
      </c>
      <c r="F330" s="604" t="str">
        <f t="shared" si="97"/>
        <v>►</v>
      </c>
      <c r="G330" s="604" t="str">
        <f t="shared" si="102"/>
        <v/>
      </c>
      <c r="H330" s="626" t="s">
        <v>28</v>
      </c>
      <c r="I330" s="627"/>
      <c r="J330" s="627"/>
      <c r="K330" s="627"/>
      <c r="L330" s="704"/>
      <c r="M330" s="704"/>
      <c r="N330" s="704"/>
      <c r="O330" s="704"/>
      <c r="P330" s="704"/>
      <c r="Q330" s="704"/>
      <c r="R330" s="704"/>
      <c r="S330" s="674" t="s">
        <v>28</v>
      </c>
      <c r="T330" s="638"/>
      <c r="U330" s="251"/>
      <c r="V330" s="614"/>
      <c r="W330" s="644">
        <f t="shared" si="98"/>
        <v>0</v>
      </c>
      <c r="X330" s="643" t="str">
        <f t="shared" si="99"/>
        <v/>
      </c>
      <c r="Y330" s="615">
        <f t="shared" si="108"/>
        <v>0</v>
      </c>
      <c r="Z330" s="615">
        <f t="shared" si="109"/>
        <v>0</v>
      </c>
      <c r="AA330" s="190" t="str">
        <f t="shared" si="106"/>
        <v/>
      </c>
      <c r="AB330" s="684">
        <f t="shared" si="105"/>
        <v>0</v>
      </c>
      <c r="AC330" s="684">
        <f t="shared" ref="AC330:AC393" si="110">IF(ISBLANK(V330), 0, IF(AND(W330=0, ISTEXT(O330)), M330*AF330 &amp; " " &amp; O330, 0))</f>
        <v>0</v>
      </c>
      <c r="AD330" s="616"/>
      <c r="AE330" s="617">
        <f t="shared" si="107"/>
        <v>0</v>
      </c>
      <c r="AF330" s="612">
        <f t="shared" si="100"/>
        <v>0</v>
      </c>
      <c r="AG330" s="613">
        <f>IF(ISBLANK(N330), 0, (IF(AND(V330&lt;&gt;"", ISNUMBER(T330)), INDEX(AZ12:CR12, MATCH(N330, AZ11:CR11, 0)) * M330, 0)) + IFERROR(INDEX(AZ17:CR17, MATCH(N330, AZ16:CR16, 0)) * M330, 0))</f>
        <v>0</v>
      </c>
      <c r="AI330" s="603" t="str">
        <f t="shared" si="103"/>
        <v>►</v>
      </c>
      <c r="BA330"/>
      <c r="CM330" s="658"/>
      <c r="CY330" s="216">
        <v>1</v>
      </c>
    </row>
    <row r="331" spans="1:103" s="641" customFormat="1" ht="24" customHeight="1">
      <c r="A331" s="603" t="str">
        <f t="shared" si="104"/>
        <v>►</v>
      </c>
      <c r="B331" s="604" t="str">
        <f t="shared" si="101"/>
        <v>►</v>
      </c>
      <c r="C331" s="604" t="str">
        <f t="shared" si="94"/>
        <v>►</v>
      </c>
      <c r="D331" s="604" t="str">
        <f t="shared" si="95"/>
        <v>►</v>
      </c>
      <c r="E331" s="604" t="str">
        <f t="shared" si="96"/>
        <v>►</v>
      </c>
      <c r="F331" s="604" t="str">
        <f t="shared" si="97"/>
        <v>►</v>
      </c>
      <c r="G331" s="604" t="str">
        <f t="shared" si="102"/>
        <v/>
      </c>
      <c r="H331" s="626" t="s">
        <v>28</v>
      </c>
      <c r="I331" s="627"/>
      <c r="J331" s="627"/>
      <c r="K331" s="627"/>
      <c r="L331" s="704"/>
      <c r="M331" s="704"/>
      <c r="N331" s="704"/>
      <c r="O331" s="704"/>
      <c r="P331" s="704"/>
      <c r="Q331" s="704"/>
      <c r="R331" s="704"/>
      <c r="S331" s="674" t="s">
        <v>28</v>
      </c>
      <c r="T331" s="638"/>
      <c r="U331" s="251"/>
      <c r="V331" s="614"/>
      <c r="W331" s="645">
        <f t="shared" si="98"/>
        <v>0</v>
      </c>
      <c r="X331" s="618" t="str">
        <f t="shared" si="99"/>
        <v/>
      </c>
      <c r="Y331" s="619">
        <f t="shared" si="108"/>
        <v>0</v>
      </c>
      <c r="Z331" s="619">
        <f t="shared" si="109"/>
        <v>0</v>
      </c>
      <c r="AA331" s="189" t="str">
        <f t="shared" si="106"/>
        <v/>
      </c>
      <c r="AB331" s="189">
        <f t="shared" si="105"/>
        <v>0</v>
      </c>
      <c r="AC331" s="189">
        <f t="shared" si="110"/>
        <v>0</v>
      </c>
      <c r="AD331" s="616"/>
      <c r="AE331" s="620">
        <f t="shared" si="107"/>
        <v>0</v>
      </c>
      <c r="AF331" s="612">
        <f t="shared" si="100"/>
        <v>0</v>
      </c>
      <c r="AG331" s="613">
        <f>IF(ISBLANK(N331), 0, (IF(AND(V331&lt;&gt;"", ISNUMBER(T331)), INDEX(AZ12:CR12, MATCH(N331, AZ11:CR11, 0)) * M331, 0)) + IFERROR(INDEX(AZ17:CR17, MATCH(N331, AZ16:CR16, 0)) * M331, 0))</f>
        <v>0</v>
      </c>
      <c r="AI331" s="603" t="str">
        <f t="shared" si="103"/>
        <v>►</v>
      </c>
      <c r="BA331"/>
      <c r="CM331" s="658"/>
      <c r="CY331" s="216">
        <v>1</v>
      </c>
    </row>
    <row r="332" spans="1:103" s="641" customFormat="1" ht="24" customHeight="1">
      <c r="A332" s="603" t="str">
        <f t="shared" si="104"/>
        <v>►</v>
      </c>
      <c r="B332" s="604" t="str">
        <f t="shared" si="101"/>
        <v>►</v>
      </c>
      <c r="C332" s="604" t="str">
        <f t="shared" si="94"/>
        <v>►</v>
      </c>
      <c r="D332" s="604" t="str">
        <f t="shared" si="95"/>
        <v>►</v>
      </c>
      <c r="E332" s="604" t="str">
        <f t="shared" si="96"/>
        <v>►</v>
      </c>
      <c r="F332" s="604" t="str">
        <f t="shared" si="97"/>
        <v>►</v>
      </c>
      <c r="G332" s="604" t="str">
        <f t="shared" si="102"/>
        <v/>
      </c>
      <c r="H332" s="626" t="s">
        <v>28</v>
      </c>
      <c r="I332" s="627"/>
      <c r="J332" s="627"/>
      <c r="K332" s="627"/>
      <c r="L332" s="704"/>
      <c r="M332" s="704"/>
      <c r="N332" s="704"/>
      <c r="O332" s="704"/>
      <c r="P332" s="704"/>
      <c r="Q332" s="704"/>
      <c r="R332" s="704"/>
      <c r="S332" s="674" t="s">
        <v>28</v>
      </c>
      <c r="T332" s="638"/>
      <c r="U332" s="251"/>
      <c r="V332" s="614"/>
      <c r="W332" s="644">
        <f t="shared" si="98"/>
        <v>0</v>
      </c>
      <c r="X332" s="643" t="str">
        <f t="shared" si="99"/>
        <v/>
      </c>
      <c r="Y332" s="615">
        <f t="shared" si="108"/>
        <v>0</v>
      </c>
      <c r="Z332" s="615">
        <f t="shared" si="109"/>
        <v>0</v>
      </c>
      <c r="AA332" s="190" t="str">
        <f t="shared" si="106"/>
        <v/>
      </c>
      <c r="AB332" s="684">
        <f t="shared" si="105"/>
        <v>0</v>
      </c>
      <c r="AC332" s="684">
        <f t="shared" si="110"/>
        <v>0</v>
      </c>
      <c r="AD332" s="616"/>
      <c r="AE332" s="617">
        <f t="shared" si="107"/>
        <v>0</v>
      </c>
      <c r="AF332" s="612">
        <f t="shared" si="100"/>
        <v>0</v>
      </c>
      <c r="AG332" s="613">
        <f>IF(ISBLANK(N332), 0, (IF(AND(V332&lt;&gt;"", ISNUMBER(T332)), INDEX(AZ12:CR12, MATCH(N332, AZ11:CR11, 0)) * M332, 0)) + IFERROR(INDEX(AZ17:CR17, MATCH(N332, AZ16:CR16, 0)) * M332, 0))</f>
        <v>0</v>
      </c>
      <c r="AI332" s="603" t="str">
        <f t="shared" si="103"/>
        <v>►</v>
      </c>
      <c r="BA332"/>
      <c r="CM332" s="658"/>
      <c r="CY332" s="216">
        <v>1</v>
      </c>
    </row>
    <row r="333" spans="1:103" s="641" customFormat="1" ht="24" customHeight="1">
      <c r="A333" s="603" t="str">
        <f t="shared" si="104"/>
        <v>►</v>
      </c>
      <c r="B333" s="604" t="str">
        <f t="shared" si="101"/>
        <v>►</v>
      </c>
      <c r="C333" s="604" t="str">
        <f t="shared" si="94"/>
        <v>►</v>
      </c>
      <c r="D333" s="604" t="str">
        <f t="shared" si="95"/>
        <v>►</v>
      </c>
      <c r="E333" s="604" t="str">
        <f t="shared" si="96"/>
        <v>►</v>
      </c>
      <c r="F333" s="604" t="str">
        <f t="shared" si="97"/>
        <v>►</v>
      </c>
      <c r="G333" s="604" t="str">
        <f t="shared" si="102"/>
        <v/>
      </c>
      <c r="H333" s="626" t="s">
        <v>28</v>
      </c>
      <c r="I333" s="627"/>
      <c r="J333" s="627"/>
      <c r="K333" s="627"/>
      <c r="L333" s="704"/>
      <c r="M333" s="704"/>
      <c r="N333" s="704"/>
      <c r="O333" s="704"/>
      <c r="P333" s="704"/>
      <c r="Q333" s="704"/>
      <c r="R333" s="704"/>
      <c r="S333" s="674" t="s">
        <v>28</v>
      </c>
      <c r="T333" s="638"/>
      <c r="U333" s="251"/>
      <c r="V333" s="614"/>
      <c r="W333" s="645">
        <f t="shared" si="98"/>
        <v>0</v>
      </c>
      <c r="X333" s="618" t="str">
        <f t="shared" si="99"/>
        <v/>
      </c>
      <c r="Y333" s="619">
        <f t="shared" si="108"/>
        <v>0</v>
      </c>
      <c r="Z333" s="619">
        <f t="shared" si="109"/>
        <v>0</v>
      </c>
      <c r="AA333" s="189" t="str">
        <f t="shared" si="106"/>
        <v/>
      </c>
      <c r="AB333" s="189">
        <f t="shared" si="105"/>
        <v>0</v>
      </c>
      <c r="AC333" s="189">
        <f t="shared" si="110"/>
        <v>0</v>
      </c>
      <c r="AD333" s="616"/>
      <c r="AE333" s="620">
        <f t="shared" si="107"/>
        <v>0</v>
      </c>
      <c r="AF333" s="612">
        <f t="shared" si="100"/>
        <v>0</v>
      </c>
      <c r="AG333" s="613">
        <f>IF(ISBLANK(N333), 0, (IF(AND(V333&lt;&gt;"", ISNUMBER(T333)), INDEX(AZ12:CR12, MATCH(N333, AZ11:CR11, 0)) * M333, 0)) + IFERROR(INDEX(AZ17:CR17, MATCH(N333, AZ16:CR16, 0)) * M333, 0))</f>
        <v>0</v>
      </c>
      <c r="AI333" s="603" t="str">
        <f t="shared" si="103"/>
        <v>►</v>
      </c>
      <c r="BA333" s="257" t="s">
        <v>5608</v>
      </c>
      <c r="CM333" s="658"/>
      <c r="CY333" s="216">
        <v>1</v>
      </c>
    </row>
    <row r="334" spans="1:103" s="641" customFormat="1" ht="24" customHeight="1">
      <c r="A334" s="603" t="str">
        <f t="shared" si="104"/>
        <v>►</v>
      </c>
      <c r="B334" s="604" t="str">
        <f t="shared" si="101"/>
        <v>►</v>
      </c>
      <c r="C334" s="604" t="str">
        <f t="shared" si="94"/>
        <v>►</v>
      </c>
      <c r="D334" s="604" t="str">
        <f t="shared" si="95"/>
        <v>►</v>
      </c>
      <c r="E334" s="604" t="str">
        <f t="shared" si="96"/>
        <v>►</v>
      </c>
      <c r="F334" s="604" t="str">
        <f t="shared" si="97"/>
        <v>►</v>
      </c>
      <c r="G334" s="604" t="str">
        <f t="shared" si="102"/>
        <v/>
      </c>
      <c r="H334" s="626" t="s">
        <v>28</v>
      </c>
      <c r="I334" s="627"/>
      <c r="J334" s="627"/>
      <c r="K334" s="627"/>
      <c r="L334" s="704"/>
      <c r="M334" s="704"/>
      <c r="N334" s="704"/>
      <c r="O334" s="704"/>
      <c r="P334" s="704"/>
      <c r="Q334" s="704"/>
      <c r="R334" s="704"/>
      <c r="S334" s="674" t="s">
        <v>28</v>
      </c>
      <c r="T334" s="638"/>
      <c r="U334" s="251"/>
      <c r="V334" s="614"/>
      <c r="W334" s="644">
        <f t="shared" si="98"/>
        <v>0</v>
      </c>
      <c r="X334" s="643" t="str">
        <f t="shared" si="99"/>
        <v/>
      </c>
      <c r="Y334" s="615">
        <f t="shared" si="108"/>
        <v>0</v>
      </c>
      <c r="Z334" s="615">
        <f t="shared" si="109"/>
        <v>0</v>
      </c>
      <c r="AA334" s="190" t="str">
        <f t="shared" si="106"/>
        <v/>
      </c>
      <c r="AB334" s="684">
        <f t="shared" si="105"/>
        <v>0</v>
      </c>
      <c r="AC334" s="684">
        <f t="shared" si="110"/>
        <v>0</v>
      </c>
      <c r="AD334" s="616"/>
      <c r="AE334" s="617">
        <f t="shared" si="107"/>
        <v>0</v>
      </c>
      <c r="AF334" s="612">
        <f t="shared" si="100"/>
        <v>0</v>
      </c>
      <c r="AG334" s="613">
        <f>IF(ISBLANK(N334), 0, (IF(AND(V334&lt;&gt;"", ISNUMBER(T334)), INDEX(AZ12:CR12, MATCH(N334, AZ11:CR11, 0)) * M334, 0)) + IFERROR(INDEX(AZ17:CR17, MATCH(N334, AZ16:CR16, 0)) * M334, 0))</f>
        <v>0</v>
      </c>
      <c r="AI334" s="603" t="str">
        <f t="shared" si="103"/>
        <v>►</v>
      </c>
      <c r="BA334"/>
      <c r="CM334" s="658"/>
      <c r="CY334" s="216">
        <v>1</v>
      </c>
    </row>
    <row r="335" spans="1:103" s="641" customFormat="1" ht="24" customHeight="1">
      <c r="A335" s="603" t="str">
        <f t="shared" si="104"/>
        <v>►</v>
      </c>
      <c r="B335" s="604" t="str">
        <f t="shared" si="101"/>
        <v>►</v>
      </c>
      <c r="C335" s="604" t="str">
        <f t="shared" ref="C335:C398" si="111">IF(B335="►","►",IFERROR(LEFT(B335,SEARCH(".",B335)-1),0))</f>
        <v>►</v>
      </c>
      <c r="D335" s="604" t="str">
        <f t="shared" ref="D335:D398" si="112">IF(B335="►","►",IFERROR(MID(B335,SEARCH(".",B335)+1,SEARCH(".",B335,SEARCH(".",B335)+1)-SEARCH(".",B335)-1),0))</f>
        <v>►</v>
      </c>
      <c r="E335" s="604" t="str">
        <f t="shared" ref="E335:E398" si="113">IF(B335="►","►",IFERROR(MID(B335,SEARCH(".",B335,SEARCH(".",B335)+1)+1,SEARCH(".",B335,SEARCH(".",B335,SEARCH(".",B335)+1)+1)-SEARCH(".",B335,SEARCH(".",B335)+1)-1),0))</f>
        <v>►</v>
      </c>
      <c r="F335" s="604" t="str">
        <f t="shared" ref="F335:F398" si="114">IF(B335="►","►",IFERROR(MID(I335,SEARCH(".",B335,SEARCH(".",B335,SEARCH(".",B335)+1)+1)+1,SEARCH(".",B335,SEARCH(".",B335,SEARCH(".",B335,SEARCH(".",B335)+1)+1)+1)-SEARCH(".",B335,SEARCH(".",B335,SEARCH(".",B335)+1)+1)-1),0))</f>
        <v>►</v>
      </c>
      <c r="G335" s="604" t="str">
        <f t="shared" si="102"/>
        <v/>
      </c>
      <c r="H335" s="626" t="s">
        <v>28</v>
      </c>
      <c r="I335" s="627"/>
      <c r="J335" s="627"/>
      <c r="K335" s="627"/>
      <c r="L335" s="704"/>
      <c r="M335" s="704"/>
      <c r="N335" s="704"/>
      <c r="O335" s="704"/>
      <c r="P335" s="704"/>
      <c r="Q335" s="704"/>
      <c r="R335" s="704"/>
      <c r="S335" s="674" t="s">
        <v>28</v>
      </c>
      <c r="T335" s="638"/>
      <c r="U335" s="251"/>
      <c r="V335" s="614"/>
      <c r="W335" s="645">
        <f t="shared" si="98"/>
        <v>0</v>
      </c>
      <c r="X335" s="618" t="str">
        <f t="shared" si="99"/>
        <v/>
      </c>
      <c r="Y335" s="619">
        <f t="shared" si="108"/>
        <v>0</v>
      </c>
      <c r="Z335" s="619">
        <f t="shared" si="109"/>
        <v>0</v>
      </c>
      <c r="AA335" s="189" t="str">
        <f t="shared" si="106"/>
        <v/>
      </c>
      <c r="AB335" s="189">
        <f t="shared" si="105"/>
        <v>0</v>
      </c>
      <c r="AC335" s="189">
        <f t="shared" si="110"/>
        <v>0</v>
      </c>
      <c r="AD335" s="616"/>
      <c r="AE335" s="620">
        <f t="shared" si="107"/>
        <v>0</v>
      </c>
      <c r="AF335" s="612">
        <f t="shared" si="100"/>
        <v>0</v>
      </c>
      <c r="AG335" s="613">
        <f>IF(ISBLANK(N335), 0, (IF(AND(V335&lt;&gt;"", ISNUMBER(T335)), INDEX(AZ12:CR12, MATCH(N335, AZ11:CR11, 0)) * M335, 0)) + IFERROR(INDEX(AZ17:CR17, MATCH(N335, AZ16:CR16, 0)) * M335, 0))</f>
        <v>0</v>
      </c>
      <c r="AI335" s="603" t="str">
        <f t="shared" si="103"/>
        <v>►</v>
      </c>
      <c r="BA335" t="s">
        <v>5609</v>
      </c>
      <c r="CM335" s="658"/>
      <c r="CY335" s="216">
        <v>1</v>
      </c>
    </row>
    <row r="336" spans="1:103" s="641" customFormat="1" ht="24" customHeight="1">
      <c r="A336" s="603" t="str">
        <f t="shared" si="104"/>
        <v>►</v>
      </c>
      <c r="B336" s="604" t="str">
        <f t="shared" si="101"/>
        <v>►</v>
      </c>
      <c r="C336" s="604" t="str">
        <f t="shared" si="111"/>
        <v>►</v>
      </c>
      <c r="D336" s="604" t="str">
        <f t="shared" si="112"/>
        <v>►</v>
      </c>
      <c r="E336" s="604" t="str">
        <f t="shared" si="113"/>
        <v>►</v>
      </c>
      <c r="F336" s="604" t="str">
        <f t="shared" si="114"/>
        <v>►</v>
      </c>
      <c r="G336" s="604" t="str">
        <f t="shared" si="102"/>
        <v/>
      </c>
      <c r="H336" s="626" t="s">
        <v>28</v>
      </c>
      <c r="I336" s="627"/>
      <c r="J336" s="627"/>
      <c r="K336" s="627"/>
      <c r="L336" s="704"/>
      <c r="M336" s="704"/>
      <c r="N336" s="704"/>
      <c r="O336" s="704"/>
      <c r="P336" s="704"/>
      <c r="Q336" s="704"/>
      <c r="R336" s="704"/>
      <c r="S336" s="674" t="s">
        <v>28</v>
      </c>
      <c r="T336" s="638"/>
      <c r="U336" s="251"/>
      <c r="V336" s="614"/>
      <c r="W336" s="644">
        <f t="shared" ref="W336:W399" si="115">IFERROR(IF(V336&gt;0,(AG336*AF336)*Q336,0),0)</f>
        <v>0</v>
      </c>
      <c r="X336" s="643" t="str">
        <f t="shared" ref="X336:X399" si="116">IF(W336=0, "", IF(OR(N336="Kg", N336="g"), "Kg", "L"))</f>
        <v/>
      </c>
      <c r="Y336" s="615">
        <f t="shared" si="108"/>
        <v>0</v>
      </c>
      <c r="Z336" s="615">
        <f t="shared" si="109"/>
        <v>0</v>
      </c>
      <c r="AA336" s="190" t="str">
        <f t="shared" si="106"/>
        <v/>
      </c>
      <c r="AB336" s="684">
        <f t="shared" si="105"/>
        <v>0</v>
      </c>
      <c r="AC336" s="684">
        <f t="shared" si="110"/>
        <v>0</v>
      </c>
      <c r="AD336" s="616"/>
      <c r="AE336" s="617">
        <f t="shared" si="107"/>
        <v>0</v>
      </c>
      <c r="AF336" s="612">
        <f t="shared" ref="AF336:AF399" si="117">IFERROR(IF(ISNUMBER(V336)*ISNUMBER(T336),V336/T336,0),0)</f>
        <v>0</v>
      </c>
      <c r="AG336" s="613">
        <f>IF(ISBLANK(N336), 0, (IF(AND(V336&lt;&gt;"", ISNUMBER(T336)), INDEX(AZ12:CR12, MATCH(N336, AZ11:CR11, 0)) * M336, 0)) + IFERROR(INDEX(AZ17:CR17, MATCH(N336, AZ16:CR16, 0)) * M336, 0))</f>
        <v>0</v>
      </c>
      <c r="AI336" s="603" t="str">
        <f t="shared" si="103"/>
        <v>►</v>
      </c>
      <c r="BA336" s="258"/>
      <c r="CM336" s="658"/>
      <c r="CY336" s="216">
        <v>1</v>
      </c>
    </row>
    <row r="337" spans="1:103" s="641" customFormat="1" ht="24" customHeight="1">
      <c r="A337" s="603" t="str">
        <f t="shared" si="104"/>
        <v>►</v>
      </c>
      <c r="B337" s="604" t="str">
        <f t="shared" ref="B337:B400" si="118">IF(A337="►","►",IF(A337="A",IF(AND(ISTEXT(I337),ISTEXT(I337)),I337,IF(ISTEXT(I337),I337,IF(ISBLANK(I337),I337,I337)))))</f>
        <v>►</v>
      </c>
      <c r="C337" s="604" t="str">
        <f t="shared" si="111"/>
        <v>►</v>
      </c>
      <c r="D337" s="604" t="str">
        <f t="shared" si="112"/>
        <v>►</v>
      </c>
      <c r="E337" s="604" t="str">
        <f t="shared" si="113"/>
        <v>►</v>
      </c>
      <c r="F337" s="604" t="str">
        <f t="shared" si="114"/>
        <v>►</v>
      </c>
      <c r="G337" s="604" t="str">
        <f t="shared" ref="G337:G400" si="119">IF(ISBLANK(B337),"►",IFERROR(RIGHT(B337,LEN(B337)-FIND("Couleur",B337)+1),""))</f>
        <v/>
      </c>
      <c r="H337" s="626" t="s">
        <v>28</v>
      </c>
      <c r="I337" s="627"/>
      <c r="J337" s="627"/>
      <c r="K337" s="627"/>
      <c r="L337" s="704"/>
      <c r="M337" s="704"/>
      <c r="N337" s="704"/>
      <c r="O337" s="704"/>
      <c r="P337" s="704"/>
      <c r="Q337" s="704"/>
      <c r="R337" s="704"/>
      <c r="S337" s="674" t="s">
        <v>28</v>
      </c>
      <c r="T337" s="638"/>
      <c r="U337" s="251"/>
      <c r="V337" s="614"/>
      <c r="W337" s="645">
        <f t="shared" si="115"/>
        <v>0</v>
      </c>
      <c r="X337" s="618" t="str">
        <f t="shared" si="116"/>
        <v/>
      </c>
      <c r="Y337" s="619">
        <f t="shared" si="108"/>
        <v>0</v>
      </c>
      <c r="Z337" s="619">
        <f t="shared" si="109"/>
        <v>0</v>
      </c>
      <c r="AA337" s="189" t="str">
        <f t="shared" si="106"/>
        <v/>
      </c>
      <c r="AB337" s="189">
        <f t="shared" si="105"/>
        <v>0</v>
      </c>
      <c r="AC337" s="189">
        <f t="shared" si="110"/>
        <v>0</v>
      </c>
      <c r="AD337" s="616"/>
      <c r="AE337" s="620">
        <f t="shared" si="107"/>
        <v>0</v>
      </c>
      <c r="AF337" s="612">
        <f t="shared" si="117"/>
        <v>0</v>
      </c>
      <c r="AG337" s="613">
        <f>IF(ISBLANK(N337), 0, (IF(AND(V337&lt;&gt;"", ISNUMBER(T337)), INDEX(AZ12:CR12, MATCH(N337, AZ11:CR11, 0)) * M337, 0)) + IFERROR(INDEX(AZ17:CR17, MATCH(N337, AZ16:CR16, 0)) * M337, 0))</f>
        <v>0</v>
      </c>
      <c r="AI337" s="603" t="str">
        <f t="shared" ref="AI337:AI400" si="120">A337</f>
        <v>►</v>
      </c>
      <c r="BA337" s="259" t="s">
        <v>5610</v>
      </c>
      <c r="CM337" s="658"/>
      <c r="CY337" s="216">
        <v>1</v>
      </c>
    </row>
    <row r="338" spans="1:103" s="641" customFormat="1" ht="24" customHeight="1">
      <c r="A338" s="603" t="str">
        <f t="shared" si="104"/>
        <v>►</v>
      </c>
      <c r="B338" s="604" t="str">
        <f t="shared" si="118"/>
        <v>►</v>
      </c>
      <c r="C338" s="604" t="str">
        <f t="shared" si="111"/>
        <v>►</v>
      </c>
      <c r="D338" s="604" t="str">
        <f t="shared" si="112"/>
        <v>►</v>
      </c>
      <c r="E338" s="604" t="str">
        <f t="shared" si="113"/>
        <v>►</v>
      </c>
      <c r="F338" s="604" t="str">
        <f t="shared" si="114"/>
        <v>►</v>
      </c>
      <c r="G338" s="604" t="str">
        <f t="shared" si="119"/>
        <v/>
      </c>
      <c r="H338" s="626" t="s">
        <v>28</v>
      </c>
      <c r="I338" s="627"/>
      <c r="J338" s="627"/>
      <c r="K338" s="627"/>
      <c r="L338" s="704"/>
      <c r="M338" s="704"/>
      <c r="N338" s="704"/>
      <c r="O338" s="704"/>
      <c r="P338" s="704"/>
      <c r="Q338" s="704"/>
      <c r="R338" s="704"/>
      <c r="S338" s="674" t="s">
        <v>28</v>
      </c>
      <c r="T338" s="638"/>
      <c r="U338" s="251"/>
      <c r="V338" s="614"/>
      <c r="W338" s="644">
        <f t="shared" si="115"/>
        <v>0</v>
      </c>
      <c r="X338" s="643" t="str">
        <f t="shared" si="116"/>
        <v/>
      </c>
      <c r="Y338" s="615">
        <f t="shared" si="108"/>
        <v>0</v>
      </c>
      <c r="Z338" s="615">
        <f t="shared" si="109"/>
        <v>0</v>
      </c>
      <c r="AA338" s="190" t="str">
        <f t="shared" si="106"/>
        <v/>
      </c>
      <c r="AB338" s="684">
        <f t="shared" si="105"/>
        <v>0</v>
      </c>
      <c r="AC338" s="684">
        <f t="shared" si="110"/>
        <v>0</v>
      </c>
      <c r="AD338" s="616"/>
      <c r="AE338" s="617">
        <f t="shared" si="107"/>
        <v>0</v>
      </c>
      <c r="AF338" s="612">
        <f t="shared" si="117"/>
        <v>0</v>
      </c>
      <c r="AG338" s="613">
        <f>IF(ISBLANK(N338), 0, (IF(AND(V338&lt;&gt;"", ISNUMBER(T338)), INDEX(AZ12:CR12, MATCH(N338, AZ11:CR11, 0)) * M338, 0)) + IFERROR(INDEX(AZ17:CR17, MATCH(N338, AZ16:CR16, 0)) * M338, 0))</f>
        <v>0</v>
      </c>
      <c r="AI338" s="603" t="str">
        <f t="shared" si="120"/>
        <v>►</v>
      </c>
      <c r="BA338" s="259" t="s">
        <v>5611</v>
      </c>
      <c r="CM338" s="658"/>
      <c r="CY338" s="216">
        <v>1</v>
      </c>
    </row>
    <row r="339" spans="1:103" s="641" customFormat="1" ht="24" customHeight="1">
      <c r="A339" s="603" t="str">
        <f t="shared" si="104"/>
        <v>►</v>
      </c>
      <c r="B339" s="604" t="str">
        <f t="shared" si="118"/>
        <v>►</v>
      </c>
      <c r="C339" s="604" t="str">
        <f t="shared" si="111"/>
        <v>►</v>
      </c>
      <c r="D339" s="604" t="str">
        <f t="shared" si="112"/>
        <v>►</v>
      </c>
      <c r="E339" s="604" t="str">
        <f t="shared" si="113"/>
        <v>►</v>
      </c>
      <c r="F339" s="604" t="str">
        <f t="shared" si="114"/>
        <v>►</v>
      </c>
      <c r="G339" s="604" t="str">
        <f t="shared" si="119"/>
        <v/>
      </c>
      <c r="H339" s="626" t="s">
        <v>28</v>
      </c>
      <c r="I339" s="627"/>
      <c r="J339" s="627"/>
      <c r="K339" s="627"/>
      <c r="L339" s="704"/>
      <c r="M339" s="704"/>
      <c r="N339" s="704"/>
      <c r="O339" s="704"/>
      <c r="P339" s="704"/>
      <c r="Q339" s="704"/>
      <c r="R339" s="704"/>
      <c r="S339" s="674" t="s">
        <v>28</v>
      </c>
      <c r="T339" s="638"/>
      <c r="U339" s="251"/>
      <c r="V339" s="614"/>
      <c r="W339" s="645">
        <f t="shared" si="115"/>
        <v>0</v>
      </c>
      <c r="X339" s="618" t="str">
        <f t="shared" si="116"/>
        <v/>
      </c>
      <c r="Y339" s="619">
        <f t="shared" si="108"/>
        <v>0</v>
      </c>
      <c r="Z339" s="619">
        <f t="shared" si="109"/>
        <v>0</v>
      </c>
      <c r="AA339" s="189" t="str">
        <f t="shared" si="106"/>
        <v/>
      </c>
      <c r="AB339" s="189">
        <f t="shared" si="105"/>
        <v>0</v>
      </c>
      <c r="AC339" s="189">
        <f t="shared" si="110"/>
        <v>0</v>
      </c>
      <c r="AD339" s="616"/>
      <c r="AE339" s="620">
        <f t="shared" si="107"/>
        <v>0</v>
      </c>
      <c r="AF339" s="612">
        <f t="shared" si="117"/>
        <v>0</v>
      </c>
      <c r="AG339" s="613">
        <f>IF(ISBLANK(N339), 0, (IF(AND(V339&lt;&gt;"", ISNUMBER(T339)), INDEX(AZ12:CR12, MATCH(N339, AZ11:CR11, 0)) * M339, 0)) + IFERROR(INDEX(AZ17:CR17, MATCH(N339, AZ16:CR16, 0)) * M339, 0))</f>
        <v>0</v>
      </c>
      <c r="AI339" s="603" t="str">
        <f t="shared" si="120"/>
        <v>►</v>
      </c>
      <c r="BA339"/>
      <c r="CM339" s="658"/>
      <c r="CY339" s="216">
        <v>1</v>
      </c>
    </row>
    <row r="340" spans="1:103" s="641" customFormat="1" ht="24" customHeight="1">
      <c r="A340" s="603" t="str">
        <f t="shared" si="104"/>
        <v>►</v>
      </c>
      <c r="B340" s="604" t="str">
        <f t="shared" si="118"/>
        <v>►</v>
      </c>
      <c r="C340" s="604" t="str">
        <f t="shared" si="111"/>
        <v>►</v>
      </c>
      <c r="D340" s="604" t="str">
        <f t="shared" si="112"/>
        <v>►</v>
      </c>
      <c r="E340" s="604" t="str">
        <f t="shared" si="113"/>
        <v>►</v>
      </c>
      <c r="F340" s="604" t="str">
        <f t="shared" si="114"/>
        <v>►</v>
      </c>
      <c r="G340" s="604" t="str">
        <f t="shared" si="119"/>
        <v/>
      </c>
      <c r="H340" s="626" t="s">
        <v>28</v>
      </c>
      <c r="I340" s="627"/>
      <c r="J340" s="627"/>
      <c r="K340" s="627"/>
      <c r="L340" s="704"/>
      <c r="M340" s="704"/>
      <c r="N340" s="704"/>
      <c r="O340" s="704"/>
      <c r="P340" s="704"/>
      <c r="Q340" s="704"/>
      <c r="R340" s="704"/>
      <c r="S340" s="674" t="s">
        <v>28</v>
      </c>
      <c r="T340" s="638"/>
      <c r="U340" s="251"/>
      <c r="V340" s="614"/>
      <c r="W340" s="644">
        <f t="shared" si="115"/>
        <v>0</v>
      </c>
      <c r="X340" s="643" t="str">
        <f t="shared" si="116"/>
        <v/>
      </c>
      <c r="Y340" s="615">
        <f t="shared" si="108"/>
        <v>0</v>
      </c>
      <c r="Z340" s="615">
        <f t="shared" si="109"/>
        <v>0</v>
      </c>
      <c r="AA340" s="190" t="str">
        <f t="shared" si="106"/>
        <v/>
      </c>
      <c r="AB340" s="684">
        <f t="shared" si="105"/>
        <v>0</v>
      </c>
      <c r="AC340" s="684">
        <f t="shared" si="110"/>
        <v>0</v>
      </c>
      <c r="AD340" s="616"/>
      <c r="AE340" s="617">
        <f t="shared" si="107"/>
        <v>0</v>
      </c>
      <c r="AF340" s="612">
        <f t="shared" si="117"/>
        <v>0</v>
      </c>
      <c r="AG340" s="613">
        <f>IF(ISBLANK(N340), 0, (IF(AND(V340&lt;&gt;"", ISNUMBER(T340)), INDEX(AZ12:CR12, MATCH(N340, AZ11:CR11, 0)) * M340, 0)) + IFERROR(INDEX(AZ17:CR17, MATCH(N340, AZ16:CR16, 0)) * M340, 0))</f>
        <v>0</v>
      </c>
      <c r="AI340" s="603" t="str">
        <f t="shared" si="120"/>
        <v>►</v>
      </c>
      <c r="BA340"/>
      <c r="CM340" s="658"/>
      <c r="CY340" s="216">
        <v>1</v>
      </c>
    </row>
    <row r="341" spans="1:103" s="641" customFormat="1" ht="24" customHeight="1">
      <c r="A341" s="603" t="str">
        <f t="shared" si="104"/>
        <v>►</v>
      </c>
      <c r="B341" s="604" t="str">
        <f t="shared" si="118"/>
        <v>►</v>
      </c>
      <c r="C341" s="604" t="str">
        <f t="shared" si="111"/>
        <v>►</v>
      </c>
      <c r="D341" s="604" t="str">
        <f t="shared" si="112"/>
        <v>►</v>
      </c>
      <c r="E341" s="604" t="str">
        <f t="shared" si="113"/>
        <v>►</v>
      </c>
      <c r="F341" s="604" t="str">
        <f t="shared" si="114"/>
        <v>►</v>
      </c>
      <c r="G341" s="604" t="str">
        <f t="shared" si="119"/>
        <v/>
      </c>
      <c r="H341" s="626" t="s">
        <v>28</v>
      </c>
      <c r="I341" s="627"/>
      <c r="J341" s="627"/>
      <c r="K341" s="627"/>
      <c r="L341" s="704"/>
      <c r="M341" s="704"/>
      <c r="N341" s="704"/>
      <c r="O341" s="704"/>
      <c r="P341" s="704"/>
      <c r="Q341" s="704"/>
      <c r="R341" s="704"/>
      <c r="S341" s="674" t="s">
        <v>28</v>
      </c>
      <c r="T341" s="638"/>
      <c r="U341" s="251"/>
      <c r="V341" s="614"/>
      <c r="W341" s="645">
        <f t="shared" si="115"/>
        <v>0</v>
      </c>
      <c r="X341" s="618" t="str">
        <f t="shared" si="116"/>
        <v/>
      </c>
      <c r="Y341" s="619">
        <f t="shared" si="108"/>
        <v>0</v>
      </c>
      <c r="Z341" s="619">
        <f t="shared" si="109"/>
        <v>0</v>
      </c>
      <c r="AA341" s="189" t="str">
        <f t="shared" si="106"/>
        <v/>
      </c>
      <c r="AB341" s="189">
        <f t="shared" si="105"/>
        <v>0</v>
      </c>
      <c r="AC341" s="189">
        <f t="shared" si="110"/>
        <v>0</v>
      </c>
      <c r="AD341" s="616"/>
      <c r="AE341" s="620">
        <f t="shared" si="107"/>
        <v>0</v>
      </c>
      <c r="AF341" s="612">
        <f t="shared" si="117"/>
        <v>0</v>
      </c>
      <c r="AG341" s="613">
        <f>IF(ISBLANK(N341), 0, (IF(AND(V341&lt;&gt;"", ISNUMBER(T341)), INDEX(AZ12:CR12, MATCH(N341, AZ11:CR11, 0)) * M341, 0)) + IFERROR(INDEX(AZ17:CR17, MATCH(N341, AZ16:CR16, 0)) * M341, 0))</f>
        <v>0</v>
      </c>
      <c r="AI341" s="603" t="str">
        <f t="shared" si="120"/>
        <v>►</v>
      </c>
      <c r="BA341"/>
      <c r="CM341" s="658"/>
      <c r="CY341" s="216">
        <v>1</v>
      </c>
    </row>
    <row r="342" spans="1:103" s="641" customFormat="1" ht="24" customHeight="1">
      <c r="A342" s="603" t="str">
        <f t="shared" si="104"/>
        <v>►</v>
      </c>
      <c r="B342" s="604" t="str">
        <f t="shared" si="118"/>
        <v>►</v>
      </c>
      <c r="C342" s="604" t="str">
        <f t="shared" si="111"/>
        <v>►</v>
      </c>
      <c r="D342" s="604" t="str">
        <f t="shared" si="112"/>
        <v>►</v>
      </c>
      <c r="E342" s="604" t="str">
        <f t="shared" si="113"/>
        <v>►</v>
      </c>
      <c r="F342" s="604" t="str">
        <f t="shared" si="114"/>
        <v>►</v>
      </c>
      <c r="G342" s="604" t="str">
        <f t="shared" si="119"/>
        <v/>
      </c>
      <c r="H342" s="626" t="s">
        <v>28</v>
      </c>
      <c r="I342" s="627"/>
      <c r="J342" s="627"/>
      <c r="K342" s="627"/>
      <c r="L342" s="704"/>
      <c r="M342" s="704"/>
      <c r="N342" s="704"/>
      <c r="O342" s="704"/>
      <c r="P342" s="704"/>
      <c r="Q342" s="704"/>
      <c r="R342" s="704"/>
      <c r="S342" s="674" t="s">
        <v>28</v>
      </c>
      <c r="T342" s="638"/>
      <c r="U342" s="251"/>
      <c r="V342" s="614"/>
      <c r="W342" s="644">
        <f t="shared" si="115"/>
        <v>0</v>
      </c>
      <c r="X342" s="643" t="str">
        <f t="shared" si="116"/>
        <v/>
      </c>
      <c r="Y342" s="615">
        <f t="shared" si="108"/>
        <v>0</v>
      </c>
      <c r="Z342" s="615">
        <f t="shared" si="109"/>
        <v>0</v>
      </c>
      <c r="AA342" s="190" t="str">
        <f t="shared" si="106"/>
        <v/>
      </c>
      <c r="AB342" s="684">
        <f t="shared" si="105"/>
        <v>0</v>
      </c>
      <c r="AC342" s="684">
        <f t="shared" si="110"/>
        <v>0</v>
      </c>
      <c r="AD342" s="616"/>
      <c r="AE342" s="617">
        <f t="shared" si="107"/>
        <v>0</v>
      </c>
      <c r="AF342" s="612">
        <f t="shared" si="117"/>
        <v>0</v>
      </c>
      <c r="AG342" s="613">
        <f>IF(ISBLANK(N342), 0, (IF(AND(V342&lt;&gt;"", ISNUMBER(T342)), INDEX(AZ12:CR12, MATCH(N342, AZ11:CR11, 0)) * M342, 0)) + IFERROR(INDEX(AZ17:CR17, MATCH(N342, AZ16:CR16, 0)) * M342, 0))</f>
        <v>0</v>
      </c>
      <c r="AI342" s="603" t="str">
        <f t="shared" si="120"/>
        <v>►</v>
      </c>
      <c r="BA342" s="257" t="s">
        <v>5612</v>
      </c>
      <c r="CM342" s="658"/>
      <c r="CY342" s="216">
        <v>1</v>
      </c>
    </row>
    <row r="343" spans="1:103" s="641" customFormat="1" ht="24" customHeight="1">
      <c r="A343" s="603" t="str">
        <f t="shared" si="104"/>
        <v>►</v>
      </c>
      <c r="B343" s="604" t="str">
        <f t="shared" si="118"/>
        <v>►</v>
      </c>
      <c r="C343" s="604" t="str">
        <f t="shared" si="111"/>
        <v>►</v>
      </c>
      <c r="D343" s="604" t="str">
        <f t="shared" si="112"/>
        <v>►</v>
      </c>
      <c r="E343" s="604" t="str">
        <f t="shared" si="113"/>
        <v>►</v>
      </c>
      <c r="F343" s="604" t="str">
        <f t="shared" si="114"/>
        <v>►</v>
      </c>
      <c r="G343" s="604" t="str">
        <f t="shared" si="119"/>
        <v/>
      </c>
      <c r="H343" s="626" t="s">
        <v>28</v>
      </c>
      <c r="I343" s="627"/>
      <c r="J343" s="627"/>
      <c r="K343" s="627"/>
      <c r="L343" s="704"/>
      <c r="M343" s="704"/>
      <c r="N343" s="704"/>
      <c r="O343" s="704"/>
      <c r="P343" s="704"/>
      <c r="Q343" s="704"/>
      <c r="R343" s="704"/>
      <c r="S343" s="674" t="s">
        <v>28</v>
      </c>
      <c r="T343" s="638"/>
      <c r="U343" s="251"/>
      <c r="V343" s="614"/>
      <c r="W343" s="645">
        <f t="shared" si="115"/>
        <v>0</v>
      </c>
      <c r="X343" s="618" t="str">
        <f t="shared" si="116"/>
        <v/>
      </c>
      <c r="Y343" s="619">
        <f t="shared" si="108"/>
        <v>0</v>
      </c>
      <c r="Z343" s="619">
        <f t="shared" si="109"/>
        <v>0</v>
      </c>
      <c r="AA343" s="189" t="str">
        <f t="shared" si="106"/>
        <v/>
      </c>
      <c r="AB343" s="189">
        <f t="shared" si="105"/>
        <v>0</v>
      </c>
      <c r="AC343" s="189">
        <f t="shared" si="110"/>
        <v>0</v>
      </c>
      <c r="AD343" s="616"/>
      <c r="AE343" s="620">
        <f t="shared" si="107"/>
        <v>0</v>
      </c>
      <c r="AF343" s="612">
        <f t="shared" si="117"/>
        <v>0</v>
      </c>
      <c r="AG343" s="613">
        <f>IF(ISBLANK(N343), 0, (IF(AND(V343&lt;&gt;"", ISNUMBER(T343)), INDEX(AZ12:CR12, MATCH(N343, AZ11:CR11, 0)) * M343, 0)) + IFERROR(INDEX(AZ17:CR17, MATCH(N343, AZ16:CR16, 0)) * M343, 0))</f>
        <v>0</v>
      </c>
      <c r="AI343" s="603" t="str">
        <f t="shared" si="120"/>
        <v>►</v>
      </c>
      <c r="BA343"/>
      <c r="CM343" s="658"/>
      <c r="CY343" s="216">
        <v>1</v>
      </c>
    </row>
    <row r="344" spans="1:103" s="641" customFormat="1" ht="24" customHeight="1">
      <c r="A344" s="603" t="str">
        <f t="shared" ref="A344:A407" si="121">IF(OR(H344="A",T344="A"),"A",IF(AND(H344="►",T344="►"),"►",IF(AND(ISBLANK(H344),ISBLANK(T344)),"►","►")))</f>
        <v>►</v>
      </c>
      <c r="B344" s="604" t="str">
        <f t="shared" si="118"/>
        <v>►</v>
      </c>
      <c r="C344" s="604" t="str">
        <f t="shared" si="111"/>
        <v>►</v>
      </c>
      <c r="D344" s="604" t="str">
        <f t="shared" si="112"/>
        <v>►</v>
      </c>
      <c r="E344" s="604" t="str">
        <f t="shared" si="113"/>
        <v>►</v>
      </c>
      <c r="F344" s="604" t="str">
        <f t="shared" si="114"/>
        <v>►</v>
      </c>
      <c r="G344" s="604" t="str">
        <f t="shared" si="119"/>
        <v/>
      </c>
      <c r="H344" s="626" t="s">
        <v>28</v>
      </c>
      <c r="I344" s="627"/>
      <c r="J344" s="627"/>
      <c r="K344" s="627"/>
      <c r="L344" s="704"/>
      <c r="M344" s="704"/>
      <c r="N344" s="704"/>
      <c r="O344" s="704"/>
      <c r="P344" s="704"/>
      <c r="Q344" s="704"/>
      <c r="R344" s="704"/>
      <c r="S344" s="674" t="s">
        <v>28</v>
      </c>
      <c r="T344" s="638"/>
      <c r="U344" s="251"/>
      <c r="V344" s="614"/>
      <c r="W344" s="644">
        <f t="shared" si="115"/>
        <v>0</v>
      </c>
      <c r="X344" s="643" t="str">
        <f t="shared" si="116"/>
        <v/>
      </c>
      <c r="Y344" s="615">
        <f t="shared" si="108"/>
        <v>0</v>
      </c>
      <c r="Z344" s="615">
        <f t="shared" si="109"/>
        <v>0</v>
      </c>
      <c r="AA344" s="190" t="str">
        <f t="shared" si="106"/>
        <v/>
      </c>
      <c r="AB344" s="684">
        <f t="shared" si="105"/>
        <v>0</v>
      </c>
      <c r="AC344" s="684">
        <f t="shared" si="110"/>
        <v>0</v>
      </c>
      <c r="AD344" s="616"/>
      <c r="AE344" s="617">
        <f t="shared" si="107"/>
        <v>0</v>
      </c>
      <c r="AF344" s="612">
        <f t="shared" si="117"/>
        <v>0</v>
      </c>
      <c r="AG344" s="613">
        <f>IF(ISBLANK(N344), 0, (IF(AND(V344&lt;&gt;"", ISNUMBER(T344)), INDEX(AZ12:CR12, MATCH(N344, AZ11:CR11, 0)) * M344, 0)) + IFERROR(INDEX(AZ17:CR17, MATCH(N344, AZ16:CR16, 0)) * M344, 0))</f>
        <v>0</v>
      </c>
      <c r="AI344" s="603" t="str">
        <f t="shared" si="120"/>
        <v>►</v>
      </c>
      <c r="BA344" t="s">
        <v>5613</v>
      </c>
      <c r="CM344" s="658"/>
      <c r="CY344" s="216">
        <v>1</v>
      </c>
    </row>
    <row r="345" spans="1:103" s="641" customFormat="1" ht="24" customHeight="1">
      <c r="A345" s="603" t="str">
        <f t="shared" si="121"/>
        <v>►</v>
      </c>
      <c r="B345" s="604" t="str">
        <f t="shared" si="118"/>
        <v>►</v>
      </c>
      <c r="C345" s="604" t="str">
        <f t="shared" si="111"/>
        <v>►</v>
      </c>
      <c r="D345" s="604" t="str">
        <f t="shared" si="112"/>
        <v>►</v>
      </c>
      <c r="E345" s="604" t="str">
        <f t="shared" si="113"/>
        <v>►</v>
      </c>
      <c r="F345" s="604" t="str">
        <f t="shared" si="114"/>
        <v>►</v>
      </c>
      <c r="G345" s="604" t="str">
        <f t="shared" si="119"/>
        <v/>
      </c>
      <c r="H345" s="626" t="s">
        <v>28</v>
      </c>
      <c r="I345" s="627"/>
      <c r="J345" s="627"/>
      <c r="K345" s="627"/>
      <c r="L345" s="704"/>
      <c r="M345" s="704"/>
      <c r="N345" s="704"/>
      <c r="O345" s="704"/>
      <c r="P345" s="704"/>
      <c r="Q345" s="704"/>
      <c r="R345" s="704"/>
      <c r="S345" s="674" t="s">
        <v>28</v>
      </c>
      <c r="T345" s="638"/>
      <c r="U345" s="251"/>
      <c r="V345" s="614"/>
      <c r="W345" s="645">
        <f t="shared" si="115"/>
        <v>0</v>
      </c>
      <c r="X345" s="618" t="str">
        <f t="shared" si="116"/>
        <v/>
      </c>
      <c r="Y345" s="619">
        <f t="shared" si="108"/>
        <v>0</v>
      </c>
      <c r="Z345" s="619">
        <f t="shared" si="109"/>
        <v>0</v>
      </c>
      <c r="AA345" s="189" t="str">
        <f t="shared" si="106"/>
        <v/>
      </c>
      <c r="AB345" s="189">
        <f t="shared" si="105"/>
        <v>0</v>
      </c>
      <c r="AC345" s="189">
        <f t="shared" si="110"/>
        <v>0</v>
      </c>
      <c r="AD345" s="616"/>
      <c r="AE345" s="620">
        <f t="shared" si="107"/>
        <v>0</v>
      </c>
      <c r="AF345" s="612">
        <f t="shared" si="117"/>
        <v>0</v>
      </c>
      <c r="AG345" s="613">
        <f>IF(ISBLANK(N345), 0, (IF(AND(V345&lt;&gt;"", ISNUMBER(T345)), INDEX(AZ12:CR12, MATCH(N345, AZ11:CR11, 0)) * M345, 0)) + IFERROR(INDEX(AZ17:CR17, MATCH(N345, AZ16:CR16, 0)) * M345, 0))</f>
        <v>0</v>
      </c>
      <c r="AI345" s="603" t="str">
        <f t="shared" si="120"/>
        <v>►</v>
      </c>
      <c r="BA345" s="258"/>
      <c r="CM345" s="658"/>
      <c r="CY345" s="216">
        <v>1</v>
      </c>
    </row>
    <row r="346" spans="1:103" s="641" customFormat="1" ht="24" customHeight="1">
      <c r="A346" s="603" t="str">
        <f t="shared" si="121"/>
        <v>►</v>
      </c>
      <c r="B346" s="604" t="str">
        <f t="shared" si="118"/>
        <v>►</v>
      </c>
      <c r="C346" s="604" t="str">
        <f t="shared" si="111"/>
        <v>►</v>
      </c>
      <c r="D346" s="604" t="str">
        <f t="shared" si="112"/>
        <v>►</v>
      </c>
      <c r="E346" s="604" t="str">
        <f t="shared" si="113"/>
        <v>►</v>
      </c>
      <c r="F346" s="604" t="str">
        <f t="shared" si="114"/>
        <v>►</v>
      </c>
      <c r="G346" s="604" t="str">
        <f t="shared" si="119"/>
        <v/>
      </c>
      <c r="H346" s="626" t="s">
        <v>28</v>
      </c>
      <c r="I346" s="627"/>
      <c r="J346" s="627"/>
      <c r="K346" s="627"/>
      <c r="L346" s="704"/>
      <c r="M346" s="704"/>
      <c r="N346" s="704"/>
      <c r="O346" s="704"/>
      <c r="P346" s="704"/>
      <c r="Q346" s="704"/>
      <c r="R346" s="704"/>
      <c r="S346" s="674" t="s">
        <v>28</v>
      </c>
      <c r="T346" s="638"/>
      <c r="U346" s="251"/>
      <c r="V346" s="614"/>
      <c r="W346" s="644">
        <f t="shared" si="115"/>
        <v>0</v>
      </c>
      <c r="X346" s="643" t="str">
        <f t="shared" si="116"/>
        <v/>
      </c>
      <c r="Y346" s="615">
        <f t="shared" si="108"/>
        <v>0</v>
      </c>
      <c r="Z346" s="615">
        <f t="shared" si="109"/>
        <v>0</v>
      </c>
      <c r="AA346" s="190" t="str">
        <f t="shared" si="106"/>
        <v/>
      </c>
      <c r="AB346" s="684">
        <f t="shared" ref="AB346:AB409" si="122">IF(ISBLANK(V346), 0, IF(AND(W346=0, ISTEXT(N346)), M346*AF346 &amp; " " &amp; N346, 0))</f>
        <v>0</v>
      </c>
      <c r="AC346" s="684">
        <f t="shared" si="110"/>
        <v>0</v>
      </c>
      <c r="AD346" s="616"/>
      <c r="AE346" s="617">
        <f t="shared" si="107"/>
        <v>0</v>
      </c>
      <c r="AF346" s="612">
        <f t="shared" si="117"/>
        <v>0</v>
      </c>
      <c r="AG346" s="613">
        <f>IF(ISBLANK(N346), 0, (IF(AND(V346&lt;&gt;"", ISNUMBER(T346)), INDEX(AZ12:CR12, MATCH(N346, AZ11:CR11, 0)) * M346, 0)) + IFERROR(INDEX(AZ17:CR17, MATCH(N346, AZ16:CR16, 0)) * M346, 0))</f>
        <v>0</v>
      </c>
      <c r="AI346" s="603" t="str">
        <f t="shared" si="120"/>
        <v>►</v>
      </c>
      <c r="BA346" s="259" t="s">
        <v>5606</v>
      </c>
      <c r="CM346" s="658"/>
      <c r="CY346" s="216">
        <v>1</v>
      </c>
    </row>
    <row r="347" spans="1:103" s="641" customFormat="1" ht="24" customHeight="1">
      <c r="A347" s="603" t="str">
        <f t="shared" si="121"/>
        <v>►</v>
      </c>
      <c r="B347" s="604" t="str">
        <f t="shared" si="118"/>
        <v>►</v>
      </c>
      <c r="C347" s="604" t="str">
        <f t="shared" si="111"/>
        <v>►</v>
      </c>
      <c r="D347" s="604" t="str">
        <f t="shared" si="112"/>
        <v>►</v>
      </c>
      <c r="E347" s="604" t="str">
        <f t="shared" si="113"/>
        <v>►</v>
      </c>
      <c r="F347" s="604" t="str">
        <f t="shared" si="114"/>
        <v>►</v>
      </c>
      <c r="G347" s="604" t="str">
        <f t="shared" si="119"/>
        <v/>
      </c>
      <c r="H347" s="626" t="s">
        <v>28</v>
      </c>
      <c r="I347" s="627"/>
      <c r="J347" s="627"/>
      <c r="K347" s="627"/>
      <c r="L347" s="704"/>
      <c r="M347" s="704"/>
      <c r="N347" s="704"/>
      <c r="O347" s="704"/>
      <c r="P347" s="704"/>
      <c r="Q347" s="704"/>
      <c r="R347" s="704"/>
      <c r="S347" s="674" t="s">
        <v>28</v>
      </c>
      <c r="T347" s="638"/>
      <c r="U347" s="251"/>
      <c r="V347" s="614"/>
      <c r="W347" s="645">
        <f t="shared" si="115"/>
        <v>0</v>
      </c>
      <c r="X347" s="618" t="str">
        <f t="shared" si="116"/>
        <v/>
      </c>
      <c r="Y347" s="619">
        <f t="shared" si="108"/>
        <v>0</v>
      </c>
      <c r="Z347" s="619">
        <f t="shared" si="109"/>
        <v>0</v>
      </c>
      <c r="AA347" s="189" t="str">
        <f t="shared" ref="AA347:AA410" si="123">IF(V347&gt;0,R347,"")</f>
        <v/>
      </c>
      <c r="AB347" s="189">
        <f t="shared" si="122"/>
        <v>0</v>
      </c>
      <c r="AC347" s="189">
        <f t="shared" si="110"/>
        <v>0</v>
      </c>
      <c r="AD347" s="616"/>
      <c r="AE347" s="620">
        <f t="shared" ref="AE347:AE410" si="124">IF(W347=0, IF(M347&gt;0, AF347*AD347, IF(ISBLANK(AD347), 0, 0)), W347*AD347)</f>
        <v>0</v>
      </c>
      <c r="AF347" s="612">
        <f t="shared" si="117"/>
        <v>0</v>
      </c>
      <c r="AG347" s="613">
        <f>IF(ISBLANK(N347), 0, (IF(AND(V347&lt;&gt;"", ISNUMBER(T347)), INDEX(AZ12:CR12, MATCH(N347, AZ11:CR11, 0)) * M347, 0)) + IFERROR(INDEX(AZ17:CR17, MATCH(N347, AZ16:CR16, 0)) * M347, 0))</f>
        <v>0</v>
      </c>
      <c r="AI347" s="603" t="str">
        <f t="shared" si="120"/>
        <v>►</v>
      </c>
      <c r="BA347" s="259" t="s">
        <v>5614</v>
      </c>
      <c r="CM347" s="658"/>
      <c r="CY347" s="216">
        <v>1</v>
      </c>
    </row>
    <row r="348" spans="1:103" s="641" customFormat="1" ht="24" customHeight="1">
      <c r="A348" s="603" t="str">
        <f t="shared" si="121"/>
        <v>►</v>
      </c>
      <c r="B348" s="604" t="str">
        <f t="shared" si="118"/>
        <v>►</v>
      </c>
      <c r="C348" s="604" t="str">
        <f t="shared" si="111"/>
        <v>►</v>
      </c>
      <c r="D348" s="604" t="str">
        <f t="shared" si="112"/>
        <v>►</v>
      </c>
      <c r="E348" s="604" t="str">
        <f t="shared" si="113"/>
        <v>►</v>
      </c>
      <c r="F348" s="604" t="str">
        <f t="shared" si="114"/>
        <v>►</v>
      </c>
      <c r="G348" s="604" t="str">
        <f t="shared" si="119"/>
        <v/>
      </c>
      <c r="H348" s="626" t="s">
        <v>28</v>
      </c>
      <c r="I348" s="627"/>
      <c r="J348" s="627"/>
      <c r="K348" s="627"/>
      <c r="L348" s="704"/>
      <c r="M348" s="704"/>
      <c r="N348" s="704"/>
      <c r="O348" s="704"/>
      <c r="P348" s="704"/>
      <c r="Q348" s="704"/>
      <c r="R348" s="704"/>
      <c r="S348" s="674" t="s">
        <v>28</v>
      </c>
      <c r="T348" s="638"/>
      <c r="U348" s="251"/>
      <c r="V348" s="614"/>
      <c r="W348" s="644">
        <f t="shared" si="115"/>
        <v>0</v>
      </c>
      <c r="X348" s="643" t="str">
        <f t="shared" si="116"/>
        <v/>
      </c>
      <c r="Y348" s="615">
        <f t="shared" ref="Y348:Y411" si="125">IF(W348=0,0,IF(OR(N348="Kg",N348="g",N348="demi(s)",N348="quart(s)"),IF(ROUND(W348,3)&gt;=1,ROUND(W348,3)&amp;" Kg",ROUND(W348*1000,0)&amp;" g"),IF(N348="demi(s)",ROUND(W348*0.5,1)&amp;" demi(s)",IF(N348="quart(s)",ROUND(W348*0.25,1)&amp;" quart(s)",IF(ROUND(W348*100,1)&gt;=1,ROUND(W348*100,1)&amp;" cl",ROUND(W348*100,1)&amp;" cl")))))</f>
        <v>0</v>
      </c>
      <c r="Z348" s="615">
        <f t="shared" ref="Z348:Z411" si="126">IF(W348=0,0,IF(OR(N348="Kg",N348="g",N348="demi(s)",N348="quart(s)"),IF(ROUND(W348,3)&gt;=1,ROUND(W348,3)&amp;" Kg",ROUND(W348*1000,0)&amp;" g"),IF(N348="demi(s)",ROUND(W348*0.5,1)&amp;" demi(s)",IF(N348="quart(s)",ROUND(W348*0.25,1)&amp;" quart(s)",IF(ROUND(W348*100,1)&gt;=1,ROUND(W348*1000,1)&amp;" ml",ROUND(W348*1000,1)&amp;" ml")))))</f>
        <v>0</v>
      </c>
      <c r="AA348" s="190" t="str">
        <f t="shared" si="123"/>
        <v/>
      </c>
      <c r="AB348" s="684">
        <f t="shared" si="122"/>
        <v>0</v>
      </c>
      <c r="AC348" s="684">
        <f t="shared" si="110"/>
        <v>0</v>
      </c>
      <c r="AD348" s="616"/>
      <c r="AE348" s="617">
        <f t="shared" si="124"/>
        <v>0</v>
      </c>
      <c r="AF348" s="612">
        <f t="shared" si="117"/>
        <v>0</v>
      </c>
      <c r="AG348" s="613">
        <f>IF(ISBLANK(N348), 0, (IF(AND(V348&lt;&gt;"", ISNUMBER(T348)), INDEX(AZ12:CR12, MATCH(N348, AZ11:CR11, 0)) * M348, 0)) + IFERROR(INDEX(AZ17:CR17, MATCH(N348, AZ16:CR16, 0)) * M348, 0))</f>
        <v>0</v>
      </c>
      <c r="AI348" s="603" t="str">
        <f t="shared" si="120"/>
        <v>►</v>
      </c>
      <c r="BA348"/>
      <c r="CM348" s="658"/>
      <c r="CY348" s="216">
        <v>1</v>
      </c>
    </row>
    <row r="349" spans="1:103" s="641" customFormat="1" ht="24" customHeight="1">
      <c r="A349" s="603" t="str">
        <f t="shared" si="121"/>
        <v>►</v>
      </c>
      <c r="B349" s="604" t="str">
        <f t="shared" si="118"/>
        <v>►</v>
      </c>
      <c r="C349" s="604" t="str">
        <f t="shared" si="111"/>
        <v>►</v>
      </c>
      <c r="D349" s="604" t="str">
        <f t="shared" si="112"/>
        <v>►</v>
      </c>
      <c r="E349" s="604" t="str">
        <f t="shared" si="113"/>
        <v>►</v>
      </c>
      <c r="F349" s="604" t="str">
        <f t="shared" si="114"/>
        <v>►</v>
      </c>
      <c r="G349" s="604" t="str">
        <f t="shared" si="119"/>
        <v/>
      </c>
      <c r="H349" s="626" t="s">
        <v>28</v>
      </c>
      <c r="I349" s="627"/>
      <c r="J349" s="627"/>
      <c r="K349" s="627"/>
      <c r="L349" s="704"/>
      <c r="M349" s="704"/>
      <c r="N349" s="704"/>
      <c r="O349" s="704"/>
      <c r="P349" s="704"/>
      <c r="Q349" s="704"/>
      <c r="R349" s="704"/>
      <c r="S349" s="674" t="s">
        <v>28</v>
      </c>
      <c r="T349" s="638"/>
      <c r="U349" s="251"/>
      <c r="V349" s="614"/>
      <c r="W349" s="645">
        <f t="shared" si="115"/>
        <v>0</v>
      </c>
      <c r="X349" s="618" t="str">
        <f t="shared" si="116"/>
        <v/>
      </c>
      <c r="Y349" s="619">
        <f t="shared" si="125"/>
        <v>0</v>
      </c>
      <c r="Z349" s="619">
        <f t="shared" si="126"/>
        <v>0</v>
      </c>
      <c r="AA349" s="189" t="str">
        <f t="shared" si="123"/>
        <v/>
      </c>
      <c r="AB349" s="189">
        <f t="shared" si="122"/>
        <v>0</v>
      </c>
      <c r="AC349" s="189">
        <f t="shared" si="110"/>
        <v>0</v>
      </c>
      <c r="AD349" s="616"/>
      <c r="AE349" s="620">
        <f t="shared" si="124"/>
        <v>0</v>
      </c>
      <c r="AF349" s="612">
        <f t="shared" si="117"/>
        <v>0</v>
      </c>
      <c r="AG349" s="613">
        <f>IF(ISBLANK(N349), 0, (IF(AND(V349&lt;&gt;"", ISNUMBER(T349)), INDEX(AZ12:CR12, MATCH(N349, AZ11:CR11, 0)) * M349, 0)) + IFERROR(INDEX(AZ17:CR17, MATCH(N349, AZ16:CR16, 0)) * M349, 0))</f>
        <v>0</v>
      </c>
      <c r="AI349" s="603" t="str">
        <f t="shared" si="120"/>
        <v>►</v>
      </c>
      <c r="BA349"/>
      <c r="CM349" s="658"/>
      <c r="CY349" s="216">
        <v>1</v>
      </c>
    </row>
    <row r="350" spans="1:103" s="641" customFormat="1" ht="24" customHeight="1">
      <c r="A350" s="603" t="str">
        <f t="shared" si="121"/>
        <v>►</v>
      </c>
      <c r="B350" s="604" t="str">
        <f t="shared" si="118"/>
        <v>►</v>
      </c>
      <c r="C350" s="604" t="str">
        <f t="shared" si="111"/>
        <v>►</v>
      </c>
      <c r="D350" s="604" t="str">
        <f t="shared" si="112"/>
        <v>►</v>
      </c>
      <c r="E350" s="604" t="str">
        <f t="shared" si="113"/>
        <v>►</v>
      </c>
      <c r="F350" s="604" t="str">
        <f t="shared" si="114"/>
        <v>►</v>
      </c>
      <c r="G350" s="604" t="str">
        <f t="shared" si="119"/>
        <v/>
      </c>
      <c r="H350" s="626" t="s">
        <v>28</v>
      </c>
      <c r="I350" s="627"/>
      <c r="J350" s="627"/>
      <c r="K350" s="627"/>
      <c r="L350" s="704"/>
      <c r="M350" s="704"/>
      <c r="N350" s="704"/>
      <c r="O350" s="704"/>
      <c r="P350" s="704"/>
      <c r="Q350" s="704"/>
      <c r="R350" s="704"/>
      <c r="S350" s="674" t="s">
        <v>28</v>
      </c>
      <c r="T350" s="638"/>
      <c r="U350" s="251"/>
      <c r="V350" s="614"/>
      <c r="W350" s="644">
        <f t="shared" si="115"/>
        <v>0</v>
      </c>
      <c r="X350" s="643" t="str">
        <f t="shared" si="116"/>
        <v/>
      </c>
      <c r="Y350" s="615">
        <f t="shared" si="125"/>
        <v>0</v>
      </c>
      <c r="Z350" s="615">
        <f t="shared" si="126"/>
        <v>0</v>
      </c>
      <c r="AA350" s="190" t="str">
        <f t="shared" si="123"/>
        <v/>
      </c>
      <c r="AB350" s="684">
        <f t="shared" si="122"/>
        <v>0</v>
      </c>
      <c r="AC350" s="684">
        <f t="shared" si="110"/>
        <v>0</v>
      </c>
      <c r="AD350" s="616"/>
      <c r="AE350" s="617">
        <f t="shared" si="124"/>
        <v>0</v>
      </c>
      <c r="AF350" s="612">
        <f t="shared" si="117"/>
        <v>0</v>
      </c>
      <c r="AG350" s="613">
        <f>IF(ISBLANK(N350), 0, (IF(AND(V350&lt;&gt;"", ISNUMBER(T350)), INDEX(AZ12:CR12, MATCH(N350, AZ11:CR11, 0)) * M350, 0)) + IFERROR(INDEX(AZ17:CR17, MATCH(N350, AZ16:CR16, 0)) * M350, 0))</f>
        <v>0</v>
      </c>
      <c r="AI350" s="603" t="str">
        <f t="shared" si="120"/>
        <v>►</v>
      </c>
      <c r="BA350"/>
      <c r="CM350" s="658"/>
      <c r="CY350" s="216">
        <v>1</v>
      </c>
    </row>
    <row r="351" spans="1:103" s="641" customFormat="1" ht="24" customHeight="1">
      <c r="A351" s="603" t="str">
        <f t="shared" si="121"/>
        <v>►</v>
      </c>
      <c r="B351" s="604" t="str">
        <f t="shared" si="118"/>
        <v>►</v>
      </c>
      <c r="C351" s="604" t="str">
        <f t="shared" si="111"/>
        <v>►</v>
      </c>
      <c r="D351" s="604" t="str">
        <f t="shared" si="112"/>
        <v>►</v>
      </c>
      <c r="E351" s="604" t="str">
        <f t="shared" si="113"/>
        <v>►</v>
      </c>
      <c r="F351" s="604" t="str">
        <f t="shared" si="114"/>
        <v>►</v>
      </c>
      <c r="G351" s="604" t="str">
        <f t="shared" si="119"/>
        <v/>
      </c>
      <c r="H351" s="626" t="s">
        <v>28</v>
      </c>
      <c r="I351" s="627"/>
      <c r="J351" s="627"/>
      <c r="K351" s="627"/>
      <c r="L351" s="704"/>
      <c r="M351" s="704"/>
      <c r="N351" s="704"/>
      <c r="O351" s="704"/>
      <c r="P351" s="704"/>
      <c r="Q351" s="704"/>
      <c r="R351" s="704"/>
      <c r="S351" s="674" t="s">
        <v>28</v>
      </c>
      <c r="T351" s="638"/>
      <c r="U351" s="251"/>
      <c r="V351" s="614"/>
      <c r="W351" s="646">
        <f t="shared" si="115"/>
        <v>0</v>
      </c>
      <c r="X351" s="621" t="str">
        <f t="shared" si="116"/>
        <v/>
      </c>
      <c r="Y351" s="622">
        <f t="shared" si="125"/>
        <v>0</v>
      </c>
      <c r="Z351" s="622">
        <f t="shared" si="126"/>
        <v>0</v>
      </c>
      <c r="AA351" s="189" t="str">
        <f t="shared" si="123"/>
        <v/>
      </c>
      <c r="AB351" s="189">
        <f t="shared" si="122"/>
        <v>0</v>
      </c>
      <c r="AC351" s="189">
        <f t="shared" si="110"/>
        <v>0</v>
      </c>
      <c r="AD351" s="616"/>
      <c r="AE351" s="620">
        <f t="shared" si="124"/>
        <v>0</v>
      </c>
      <c r="AF351" s="612">
        <f t="shared" si="117"/>
        <v>0</v>
      </c>
      <c r="AG351" s="613">
        <f>IF(ISBLANK(N351), 0, (IF(AND(V351&lt;&gt;"", ISNUMBER(T351)), INDEX(AZ12:CR12, MATCH(N351, AZ11:CR11, 0)) * M351, 0)) + IFERROR(INDEX(AZ17:CR17, MATCH(N351, AZ16:CR16, 0)) * M351, 0))</f>
        <v>0</v>
      </c>
      <c r="AI351" s="603" t="str">
        <f t="shared" si="120"/>
        <v>►</v>
      </c>
      <c r="BA351" s="257" t="s">
        <v>5615</v>
      </c>
      <c r="CM351" s="658"/>
      <c r="CY351" s="216">
        <v>1</v>
      </c>
    </row>
    <row r="352" spans="1:103" s="641" customFormat="1" ht="24" customHeight="1">
      <c r="A352" s="603" t="str">
        <f t="shared" si="121"/>
        <v>►</v>
      </c>
      <c r="B352" s="604" t="str">
        <f t="shared" si="118"/>
        <v>►</v>
      </c>
      <c r="C352" s="604" t="str">
        <f t="shared" si="111"/>
        <v>►</v>
      </c>
      <c r="D352" s="604" t="str">
        <f t="shared" si="112"/>
        <v>►</v>
      </c>
      <c r="E352" s="604" t="str">
        <f t="shared" si="113"/>
        <v>►</v>
      </c>
      <c r="F352" s="604" t="str">
        <f t="shared" si="114"/>
        <v>►</v>
      </c>
      <c r="G352" s="604" t="str">
        <f t="shared" si="119"/>
        <v/>
      </c>
      <c r="H352" s="626" t="s">
        <v>28</v>
      </c>
      <c r="I352" s="627"/>
      <c r="J352" s="627"/>
      <c r="K352" s="627"/>
      <c r="L352" s="704"/>
      <c r="M352" s="704"/>
      <c r="N352" s="704"/>
      <c r="O352" s="704"/>
      <c r="P352" s="704"/>
      <c r="Q352" s="704"/>
      <c r="R352" s="704"/>
      <c r="S352" s="674" t="s">
        <v>28</v>
      </c>
      <c r="T352" s="638"/>
      <c r="U352" s="251"/>
      <c r="V352" s="614"/>
      <c r="W352" s="644">
        <f t="shared" si="115"/>
        <v>0</v>
      </c>
      <c r="X352" s="643" t="str">
        <f t="shared" si="116"/>
        <v/>
      </c>
      <c r="Y352" s="615">
        <f t="shared" si="125"/>
        <v>0</v>
      </c>
      <c r="Z352" s="615">
        <f t="shared" si="126"/>
        <v>0</v>
      </c>
      <c r="AA352" s="190" t="str">
        <f t="shared" si="123"/>
        <v/>
      </c>
      <c r="AB352" s="684">
        <f t="shared" si="122"/>
        <v>0</v>
      </c>
      <c r="AC352" s="684">
        <f t="shared" si="110"/>
        <v>0</v>
      </c>
      <c r="AD352" s="616"/>
      <c r="AE352" s="617">
        <f t="shared" si="124"/>
        <v>0</v>
      </c>
      <c r="AF352" s="612">
        <f t="shared" si="117"/>
        <v>0</v>
      </c>
      <c r="AG352" s="613">
        <f>IF(ISBLANK(N352), 0, (IF(AND(V352&lt;&gt;"", ISNUMBER(T352)), INDEX(AZ12:CR12, MATCH(N352, AZ11:CR11, 0)) * M352, 0)) + IFERROR(INDEX(AZ17:CR17, MATCH(N352, AZ16:CR16, 0)) * M352, 0))</f>
        <v>0</v>
      </c>
      <c r="AI352" s="603" t="str">
        <f t="shared" si="120"/>
        <v>►</v>
      </c>
      <c r="BA352"/>
      <c r="CM352" s="658"/>
      <c r="CY352" s="216">
        <v>1</v>
      </c>
    </row>
    <row r="353" spans="1:103" s="641" customFormat="1" ht="24" customHeight="1">
      <c r="A353" s="603" t="str">
        <f t="shared" si="121"/>
        <v>►</v>
      </c>
      <c r="B353" s="604" t="str">
        <f t="shared" si="118"/>
        <v>►</v>
      </c>
      <c r="C353" s="604" t="str">
        <f t="shared" si="111"/>
        <v>►</v>
      </c>
      <c r="D353" s="604" t="str">
        <f t="shared" si="112"/>
        <v>►</v>
      </c>
      <c r="E353" s="604" t="str">
        <f t="shared" si="113"/>
        <v>►</v>
      </c>
      <c r="F353" s="604" t="str">
        <f t="shared" si="114"/>
        <v>►</v>
      </c>
      <c r="G353" s="604" t="str">
        <f t="shared" si="119"/>
        <v/>
      </c>
      <c r="H353" s="626" t="s">
        <v>28</v>
      </c>
      <c r="I353" s="627"/>
      <c r="J353" s="627"/>
      <c r="K353" s="627"/>
      <c r="L353" s="704"/>
      <c r="M353" s="704"/>
      <c r="N353" s="704"/>
      <c r="O353" s="704"/>
      <c r="P353" s="704"/>
      <c r="Q353" s="704"/>
      <c r="R353" s="704"/>
      <c r="S353" s="674" t="s">
        <v>28</v>
      </c>
      <c r="T353" s="638"/>
      <c r="U353" s="251"/>
      <c r="V353" s="614"/>
      <c r="W353" s="645">
        <f t="shared" si="115"/>
        <v>0</v>
      </c>
      <c r="X353" s="618" t="str">
        <f t="shared" si="116"/>
        <v/>
      </c>
      <c r="Y353" s="619">
        <f t="shared" si="125"/>
        <v>0</v>
      </c>
      <c r="Z353" s="619">
        <f t="shared" si="126"/>
        <v>0</v>
      </c>
      <c r="AA353" s="189" t="str">
        <f t="shared" si="123"/>
        <v/>
      </c>
      <c r="AB353" s="189">
        <f t="shared" si="122"/>
        <v>0</v>
      </c>
      <c r="AC353" s="189">
        <f t="shared" si="110"/>
        <v>0</v>
      </c>
      <c r="AD353" s="616"/>
      <c r="AE353" s="620">
        <f t="shared" si="124"/>
        <v>0</v>
      </c>
      <c r="AF353" s="612">
        <f t="shared" si="117"/>
        <v>0</v>
      </c>
      <c r="AG353" s="613">
        <f>IF(ISBLANK(N353), 0, (IF(AND(V353&lt;&gt;"", ISNUMBER(T353)), INDEX(AZ12:CR12, MATCH(N353, AZ11:CR11, 0)) * M353, 0)) + IFERROR(INDEX(AZ17:CR17, MATCH(N353, AZ16:CR16, 0)) * M353, 0))</f>
        <v>0</v>
      </c>
      <c r="AI353" s="603" t="str">
        <f t="shared" si="120"/>
        <v>►</v>
      </c>
      <c r="BA353" t="s">
        <v>5616</v>
      </c>
      <c r="CM353" s="658"/>
      <c r="CY353" s="216">
        <v>1</v>
      </c>
    </row>
    <row r="354" spans="1:103" s="641" customFormat="1" ht="24" customHeight="1">
      <c r="A354" s="603" t="str">
        <f t="shared" si="121"/>
        <v>►</v>
      </c>
      <c r="B354" s="604" t="str">
        <f t="shared" si="118"/>
        <v>►</v>
      </c>
      <c r="C354" s="604" t="str">
        <f t="shared" si="111"/>
        <v>►</v>
      </c>
      <c r="D354" s="604" t="str">
        <f t="shared" si="112"/>
        <v>►</v>
      </c>
      <c r="E354" s="604" t="str">
        <f t="shared" si="113"/>
        <v>►</v>
      </c>
      <c r="F354" s="604" t="str">
        <f t="shared" si="114"/>
        <v>►</v>
      </c>
      <c r="G354" s="604" t="str">
        <f t="shared" si="119"/>
        <v/>
      </c>
      <c r="H354" s="626" t="s">
        <v>28</v>
      </c>
      <c r="I354" s="627"/>
      <c r="J354" s="627"/>
      <c r="K354" s="627"/>
      <c r="L354" s="704"/>
      <c r="M354" s="704"/>
      <c r="N354" s="704"/>
      <c r="O354" s="704"/>
      <c r="P354" s="704"/>
      <c r="Q354" s="704"/>
      <c r="R354" s="704"/>
      <c r="S354" s="674" t="s">
        <v>28</v>
      </c>
      <c r="T354" s="638"/>
      <c r="U354" s="251"/>
      <c r="V354" s="614"/>
      <c r="W354" s="644">
        <f t="shared" si="115"/>
        <v>0</v>
      </c>
      <c r="X354" s="643" t="str">
        <f t="shared" si="116"/>
        <v/>
      </c>
      <c r="Y354" s="615">
        <f t="shared" si="125"/>
        <v>0</v>
      </c>
      <c r="Z354" s="615">
        <f t="shared" si="126"/>
        <v>0</v>
      </c>
      <c r="AA354" s="190" t="str">
        <f t="shared" si="123"/>
        <v/>
      </c>
      <c r="AB354" s="684">
        <f t="shared" si="122"/>
        <v>0</v>
      </c>
      <c r="AC354" s="684">
        <f t="shared" si="110"/>
        <v>0</v>
      </c>
      <c r="AD354" s="616"/>
      <c r="AE354" s="617">
        <f t="shared" si="124"/>
        <v>0</v>
      </c>
      <c r="AF354" s="612">
        <f t="shared" si="117"/>
        <v>0</v>
      </c>
      <c r="AG354" s="613">
        <f>IF(ISBLANK(N354), 0, (IF(AND(V354&lt;&gt;"", ISNUMBER(T354)), INDEX(AZ12:CR12, MATCH(N354, AZ11:CR11, 0)) * M354, 0)) + IFERROR(INDEX(AZ17:CR17, MATCH(N354, AZ16:CR16, 0)) * M354, 0))</f>
        <v>0</v>
      </c>
      <c r="AI354" s="603" t="str">
        <f t="shared" si="120"/>
        <v>►</v>
      </c>
      <c r="BA354" s="258"/>
      <c r="CM354" s="658"/>
      <c r="CY354" s="216">
        <v>1</v>
      </c>
    </row>
    <row r="355" spans="1:103" s="641" customFormat="1" ht="24" customHeight="1">
      <c r="A355" s="603" t="str">
        <f t="shared" si="121"/>
        <v>►</v>
      </c>
      <c r="B355" s="604" t="str">
        <f t="shared" si="118"/>
        <v>►</v>
      </c>
      <c r="C355" s="604" t="str">
        <f t="shared" si="111"/>
        <v>►</v>
      </c>
      <c r="D355" s="604" t="str">
        <f t="shared" si="112"/>
        <v>►</v>
      </c>
      <c r="E355" s="604" t="str">
        <f t="shared" si="113"/>
        <v>►</v>
      </c>
      <c r="F355" s="604" t="str">
        <f t="shared" si="114"/>
        <v>►</v>
      </c>
      <c r="G355" s="604" t="str">
        <f t="shared" si="119"/>
        <v/>
      </c>
      <c r="H355" s="626" t="s">
        <v>28</v>
      </c>
      <c r="I355" s="627"/>
      <c r="J355" s="627"/>
      <c r="K355" s="627"/>
      <c r="L355" s="704"/>
      <c r="M355" s="704"/>
      <c r="N355" s="704"/>
      <c r="O355" s="704"/>
      <c r="P355" s="704"/>
      <c r="Q355" s="704"/>
      <c r="R355" s="704"/>
      <c r="S355" s="674" t="s">
        <v>28</v>
      </c>
      <c r="T355" s="638"/>
      <c r="U355" s="251"/>
      <c r="V355" s="614"/>
      <c r="W355" s="645">
        <f t="shared" si="115"/>
        <v>0</v>
      </c>
      <c r="X355" s="618" t="str">
        <f t="shared" si="116"/>
        <v/>
      </c>
      <c r="Y355" s="619">
        <f t="shared" si="125"/>
        <v>0</v>
      </c>
      <c r="Z355" s="619">
        <f t="shared" si="126"/>
        <v>0</v>
      </c>
      <c r="AA355" s="189" t="str">
        <f t="shared" si="123"/>
        <v/>
      </c>
      <c r="AB355" s="189">
        <f t="shared" si="122"/>
        <v>0</v>
      </c>
      <c r="AC355" s="189">
        <f t="shared" si="110"/>
        <v>0</v>
      </c>
      <c r="AD355" s="616"/>
      <c r="AE355" s="620">
        <f t="shared" si="124"/>
        <v>0</v>
      </c>
      <c r="AF355" s="612">
        <f t="shared" si="117"/>
        <v>0</v>
      </c>
      <c r="AG355" s="613">
        <f>IF(ISBLANK(N355), 0, (IF(AND(V355&lt;&gt;"", ISNUMBER(T355)), INDEX(AZ12:CR12, MATCH(N355, AZ11:CR11, 0)) * M355, 0)) + IFERROR(INDEX(AZ17:CR17, MATCH(N355, AZ16:CR16, 0)) * M355, 0))</f>
        <v>0</v>
      </c>
      <c r="AI355" s="603" t="str">
        <f t="shared" si="120"/>
        <v>►</v>
      </c>
      <c r="BA355" s="259" t="s">
        <v>5617</v>
      </c>
      <c r="CM355" s="658"/>
      <c r="CY355" s="216">
        <v>1</v>
      </c>
    </row>
    <row r="356" spans="1:103" s="641" customFormat="1" ht="24" customHeight="1">
      <c r="A356" s="603" t="str">
        <f t="shared" si="121"/>
        <v>►</v>
      </c>
      <c r="B356" s="604" t="str">
        <f t="shared" si="118"/>
        <v>►</v>
      </c>
      <c r="C356" s="604" t="str">
        <f t="shared" si="111"/>
        <v>►</v>
      </c>
      <c r="D356" s="604" t="str">
        <f t="shared" si="112"/>
        <v>►</v>
      </c>
      <c r="E356" s="604" t="str">
        <f t="shared" si="113"/>
        <v>►</v>
      </c>
      <c r="F356" s="604" t="str">
        <f t="shared" si="114"/>
        <v>►</v>
      </c>
      <c r="G356" s="604" t="str">
        <f t="shared" si="119"/>
        <v/>
      </c>
      <c r="H356" s="626" t="s">
        <v>28</v>
      </c>
      <c r="I356" s="627"/>
      <c r="J356" s="627"/>
      <c r="K356" s="627"/>
      <c r="L356" s="704"/>
      <c r="M356" s="704"/>
      <c r="N356" s="704"/>
      <c r="O356" s="704"/>
      <c r="P356" s="704"/>
      <c r="Q356" s="704"/>
      <c r="R356" s="704"/>
      <c r="S356" s="674" t="s">
        <v>28</v>
      </c>
      <c r="T356" s="638"/>
      <c r="U356" s="251"/>
      <c r="V356" s="614"/>
      <c r="W356" s="644">
        <f t="shared" si="115"/>
        <v>0</v>
      </c>
      <c r="X356" s="643" t="str">
        <f t="shared" si="116"/>
        <v/>
      </c>
      <c r="Y356" s="615">
        <f t="shared" si="125"/>
        <v>0</v>
      </c>
      <c r="Z356" s="615">
        <f t="shared" si="126"/>
        <v>0</v>
      </c>
      <c r="AA356" s="190" t="str">
        <f t="shared" si="123"/>
        <v/>
      </c>
      <c r="AB356" s="684">
        <f t="shared" si="122"/>
        <v>0</v>
      </c>
      <c r="AC356" s="684">
        <f t="shared" si="110"/>
        <v>0</v>
      </c>
      <c r="AD356" s="616"/>
      <c r="AE356" s="617">
        <f t="shared" si="124"/>
        <v>0</v>
      </c>
      <c r="AF356" s="612">
        <f t="shared" si="117"/>
        <v>0</v>
      </c>
      <c r="AG356" s="613">
        <f>IF(ISBLANK(N356), 0, (IF(AND(V356&lt;&gt;"", ISNUMBER(T356)), INDEX(AZ12:CR12, MATCH(N356, AZ11:CR11, 0)) * M356, 0)) + IFERROR(INDEX(AZ17:CR17, MATCH(N356, AZ16:CR16, 0)) * M356, 0))</f>
        <v>0</v>
      </c>
      <c r="AI356" s="603" t="str">
        <f t="shared" si="120"/>
        <v>►</v>
      </c>
      <c r="BA356" s="259" t="s">
        <v>5618</v>
      </c>
      <c r="CM356" s="658"/>
      <c r="CY356" s="216">
        <v>1</v>
      </c>
    </row>
    <row r="357" spans="1:103" s="641" customFormat="1" ht="24" customHeight="1">
      <c r="A357" s="603" t="str">
        <f t="shared" si="121"/>
        <v>►</v>
      </c>
      <c r="B357" s="604" t="str">
        <f t="shared" si="118"/>
        <v>►</v>
      </c>
      <c r="C357" s="604" t="str">
        <f t="shared" si="111"/>
        <v>►</v>
      </c>
      <c r="D357" s="604" t="str">
        <f t="shared" si="112"/>
        <v>►</v>
      </c>
      <c r="E357" s="604" t="str">
        <f t="shared" si="113"/>
        <v>►</v>
      </c>
      <c r="F357" s="604" t="str">
        <f t="shared" si="114"/>
        <v>►</v>
      </c>
      <c r="G357" s="604" t="str">
        <f t="shared" si="119"/>
        <v/>
      </c>
      <c r="H357" s="626" t="s">
        <v>28</v>
      </c>
      <c r="I357" s="627"/>
      <c r="J357" s="627"/>
      <c r="K357" s="627"/>
      <c r="L357" s="704"/>
      <c r="M357" s="704"/>
      <c r="N357" s="704"/>
      <c r="O357" s="704"/>
      <c r="P357" s="704"/>
      <c r="Q357" s="704"/>
      <c r="R357" s="704"/>
      <c r="S357" s="674" t="s">
        <v>28</v>
      </c>
      <c r="T357" s="638"/>
      <c r="U357" s="251"/>
      <c r="V357" s="614"/>
      <c r="W357" s="645">
        <f t="shared" si="115"/>
        <v>0</v>
      </c>
      <c r="X357" s="618" t="str">
        <f t="shared" si="116"/>
        <v/>
      </c>
      <c r="Y357" s="619">
        <f t="shared" si="125"/>
        <v>0</v>
      </c>
      <c r="Z357" s="619">
        <f t="shared" si="126"/>
        <v>0</v>
      </c>
      <c r="AA357" s="189" t="str">
        <f t="shared" si="123"/>
        <v/>
      </c>
      <c r="AB357" s="189">
        <f t="shared" si="122"/>
        <v>0</v>
      </c>
      <c r="AC357" s="189">
        <f t="shared" si="110"/>
        <v>0</v>
      </c>
      <c r="AD357" s="616"/>
      <c r="AE357" s="620">
        <f t="shared" si="124"/>
        <v>0</v>
      </c>
      <c r="AF357" s="612">
        <f t="shared" si="117"/>
        <v>0</v>
      </c>
      <c r="AG357" s="613">
        <f>IF(ISBLANK(N357), 0, (IF(AND(V357&lt;&gt;"", ISNUMBER(T357)), INDEX(AZ12:CR12, MATCH(N357, AZ11:CR11, 0)) * M357, 0)) + IFERROR(INDEX(AZ17:CR17, MATCH(N357, AZ16:CR16, 0)) * M357, 0))</f>
        <v>0</v>
      </c>
      <c r="AI357" s="603" t="str">
        <f t="shared" si="120"/>
        <v>►</v>
      </c>
      <c r="BA357"/>
      <c r="CM357" s="658"/>
      <c r="CY357" s="216">
        <v>1</v>
      </c>
    </row>
    <row r="358" spans="1:103" s="641" customFormat="1" ht="24" customHeight="1">
      <c r="A358" s="603" t="str">
        <f t="shared" si="121"/>
        <v>►</v>
      </c>
      <c r="B358" s="604" t="str">
        <f t="shared" si="118"/>
        <v>►</v>
      </c>
      <c r="C358" s="604" t="str">
        <f t="shared" si="111"/>
        <v>►</v>
      </c>
      <c r="D358" s="604" t="str">
        <f t="shared" si="112"/>
        <v>►</v>
      </c>
      <c r="E358" s="604" t="str">
        <f t="shared" si="113"/>
        <v>►</v>
      </c>
      <c r="F358" s="604" t="str">
        <f t="shared" si="114"/>
        <v>►</v>
      </c>
      <c r="G358" s="604" t="str">
        <f t="shared" si="119"/>
        <v/>
      </c>
      <c r="H358" s="626" t="s">
        <v>28</v>
      </c>
      <c r="I358" s="627"/>
      <c r="J358" s="627"/>
      <c r="K358" s="627"/>
      <c r="L358" s="704"/>
      <c r="M358" s="704"/>
      <c r="N358" s="704"/>
      <c r="O358" s="704"/>
      <c r="P358" s="704"/>
      <c r="Q358" s="704"/>
      <c r="R358" s="704"/>
      <c r="S358" s="674" t="s">
        <v>28</v>
      </c>
      <c r="T358" s="638"/>
      <c r="U358" s="251"/>
      <c r="V358" s="614"/>
      <c r="W358" s="644">
        <f t="shared" si="115"/>
        <v>0</v>
      </c>
      <c r="X358" s="643" t="str">
        <f t="shared" si="116"/>
        <v/>
      </c>
      <c r="Y358" s="615">
        <f t="shared" si="125"/>
        <v>0</v>
      </c>
      <c r="Z358" s="615">
        <f t="shared" si="126"/>
        <v>0</v>
      </c>
      <c r="AA358" s="190" t="str">
        <f t="shared" si="123"/>
        <v/>
      </c>
      <c r="AB358" s="684">
        <f t="shared" si="122"/>
        <v>0</v>
      </c>
      <c r="AC358" s="684">
        <f t="shared" si="110"/>
        <v>0</v>
      </c>
      <c r="AD358" s="616"/>
      <c r="AE358" s="617">
        <f t="shared" si="124"/>
        <v>0</v>
      </c>
      <c r="AF358" s="612">
        <f t="shared" si="117"/>
        <v>0</v>
      </c>
      <c r="AG358" s="613">
        <f>IF(ISBLANK(N358), 0, (IF(AND(V358&lt;&gt;"", ISNUMBER(T358)), INDEX(AZ12:CR12, MATCH(N358, AZ11:CR11, 0)) * M358, 0)) + IFERROR(INDEX(AZ17:CR17, MATCH(N358, AZ16:CR16, 0)) * M358, 0))</f>
        <v>0</v>
      </c>
      <c r="AI358" s="603" t="str">
        <f t="shared" si="120"/>
        <v>►</v>
      </c>
      <c r="BA358"/>
      <c r="CM358" s="658"/>
      <c r="CY358" s="216">
        <v>1</v>
      </c>
    </row>
    <row r="359" spans="1:103" s="641" customFormat="1" ht="24" customHeight="1">
      <c r="A359" s="603" t="str">
        <f t="shared" si="121"/>
        <v>►</v>
      </c>
      <c r="B359" s="604" t="str">
        <f t="shared" si="118"/>
        <v>►</v>
      </c>
      <c r="C359" s="604" t="str">
        <f t="shared" si="111"/>
        <v>►</v>
      </c>
      <c r="D359" s="604" t="str">
        <f t="shared" si="112"/>
        <v>►</v>
      </c>
      <c r="E359" s="604" t="str">
        <f t="shared" si="113"/>
        <v>►</v>
      </c>
      <c r="F359" s="604" t="str">
        <f t="shared" si="114"/>
        <v>►</v>
      </c>
      <c r="G359" s="604" t="str">
        <f t="shared" si="119"/>
        <v/>
      </c>
      <c r="H359" s="626" t="s">
        <v>28</v>
      </c>
      <c r="I359" s="627"/>
      <c r="J359" s="627"/>
      <c r="K359" s="627"/>
      <c r="L359" s="704"/>
      <c r="M359" s="704"/>
      <c r="N359" s="704"/>
      <c r="O359" s="704"/>
      <c r="P359" s="704"/>
      <c r="Q359" s="704"/>
      <c r="R359" s="704"/>
      <c r="S359" s="674" t="s">
        <v>28</v>
      </c>
      <c r="T359" s="638"/>
      <c r="U359" s="251"/>
      <c r="V359" s="614"/>
      <c r="W359" s="645">
        <f t="shared" si="115"/>
        <v>0</v>
      </c>
      <c r="X359" s="618" t="str">
        <f t="shared" si="116"/>
        <v/>
      </c>
      <c r="Y359" s="619">
        <f t="shared" si="125"/>
        <v>0</v>
      </c>
      <c r="Z359" s="619">
        <f t="shared" si="126"/>
        <v>0</v>
      </c>
      <c r="AA359" s="189" t="str">
        <f t="shared" si="123"/>
        <v/>
      </c>
      <c r="AB359" s="189">
        <f t="shared" si="122"/>
        <v>0</v>
      </c>
      <c r="AC359" s="189">
        <f t="shared" si="110"/>
        <v>0</v>
      </c>
      <c r="AD359" s="616"/>
      <c r="AE359" s="620">
        <f t="shared" si="124"/>
        <v>0</v>
      </c>
      <c r="AF359" s="612">
        <f t="shared" si="117"/>
        <v>0</v>
      </c>
      <c r="AG359" s="613">
        <f>IF(ISBLANK(N359), 0, (IF(AND(V359&lt;&gt;"", ISNUMBER(T359)), INDEX(AZ12:CR12, MATCH(N359, AZ11:CR11, 0)) * M359, 0)) + IFERROR(INDEX(AZ17:CR17, MATCH(N359, AZ16:CR16, 0)) * M359, 0))</f>
        <v>0</v>
      </c>
      <c r="AI359" s="603" t="str">
        <f t="shared" si="120"/>
        <v>►</v>
      </c>
      <c r="BA359"/>
      <c r="CM359" s="658"/>
      <c r="CY359" s="216">
        <v>1</v>
      </c>
    </row>
    <row r="360" spans="1:103" s="641" customFormat="1" ht="24" customHeight="1">
      <c r="A360" s="603" t="str">
        <f t="shared" si="121"/>
        <v>►</v>
      </c>
      <c r="B360" s="604" t="str">
        <f t="shared" si="118"/>
        <v>►</v>
      </c>
      <c r="C360" s="604" t="str">
        <f t="shared" si="111"/>
        <v>►</v>
      </c>
      <c r="D360" s="604" t="str">
        <f t="shared" si="112"/>
        <v>►</v>
      </c>
      <c r="E360" s="604" t="str">
        <f t="shared" si="113"/>
        <v>►</v>
      </c>
      <c r="F360" s="604" t="str">
        <f t="shared" si="114"/>
        <v>►</v>
      </c>
      <c r="G360" s="604" t="str">
        <f t="shared" si="119"/>
        <v/>
      </c>
      <c r="H360" s="626" t="s">
        <v>28</v>
      </c>
      <c r="I360" s="627"/>
      <c r="J360" s="627"/>
      <c r="K360" s="627"/>
      <c r="L360" s="704"/>
      <c r="M360" s="704"/>
      <c r="N360" s="704"/>
      <c r="O360" s="704"/>
      <c r="P360" s="704"/>
      <c r="Q360" s="704"/>
      <c r="R360" s="704"/>
      <c r="S360" s="674" t="s">
        <v>28</v>
      </c>
      <c r="T360" s="638"/>
      <c r="U360" s="251"/>
      <c r="V360" s="614"/>
      <c r="W360" s="644">
        <f t="shared" si="115"/>
        <v>0</v>
      </c>
      <c r="X360" s="643" t="str">
        <f t="shared" si="116"/>
        <v/>
      </c>
      <c r="Y360" s="615">
        <f t="shared" si="125"/>
        <v>0</v>
      </c>
      <c r="Z360" s="615">
        <f t="shared" si="126"/>
        <v>0</v>
      </c>
      <c r="AA360" s="190" t="str">
        <f t="shared" si="123"/>
        <v/>
      </c>
      <c r="AB360" s="684">
        <f t="shared" si="122"/>
        <v>0</v>
      </c>
      <c r="AC360" s="684">
        <f t="shared" si="110"/>
        <v>0</v>
      </c>
      <c r="AD360" s="616"/>
      <c r="AE360" s="617">
        <f t="shared" si="124"/>
        <v>0</v>
      </c>
      <c r="AF360" s="612">
        <f t="shared" si="117"/>
        <v>0</v>
      </c>
      <c r="AG360" s="613">
        <f>IF(ISBLANK(N360), 0, (IF(AND(V360&lt;&gt;"", ISNUMBER(T360)), INDEX(AZ12:CR12, MATCH(N360, AZ11:CR11, 0)) * M360, 0)) + IFERROR(INDEX(AZ17:CR17, MATCH(N360, AZ16:CR16, 0)) * M360, 0))</f>
        <v>0</v>
      </c>
      <c r="AI360" s="603" t="str">
        <f t="shared" si="120"/>
        <v>►</v>
      </c>
      <c r="BA360" t="s">
        <v>5619</v>
      </c>
      <c r="CM360" s="658"/>
      <c r="CY360" s="216">
        <v>1</v>
      </c>
    </row>
    <row r="361" spans="1:103" s="641" customFormat="1" ht="24" customHeight="1">
      <c r="A361" s="603" t="str">
        <f t="shared" si="121"/>
        <v>►</v>
      </c>
      <c r="B361" s="604" t="str">
        <f t="shared" si="118"/>
        <v>►</v>
      </c>
      <c r="C361" s="604" t="str">
        <f t="shared" si="111"/>
        <v>►</v>
      </c>
      <c r="D361" s="604" t="str">
        <f t="shared" si="112"/>
        <v>►</v>
      </c>
      <c r="E361" s="604" t="str">
        <f t="shared" si="113"/>
        <v>►</v>
      </c>
      <c r="F361" s="604" t="str">
        <f t="shared" si="114"/>
        <v>►</v>
      </c>
      <c r="G361" s="604" t="str">
        <f t="shared" si="119"/>
        <v/>
      </c>
      <c r="H361" s="626" t="s">
        <v>28</v>
      </c>
      <c r="I361" s="627"/>
      <c r="J361" s="627"/>
      <c r="K361" s="627"/>
      <c r="L361" s="704"/>
      <c r="M361" s="704"/>
      <c r="N361" s="704"/>
      <c r="O361" s="704"/>
      <c r="P361" s="704"/>
      <c r="Q361" s="704"/>
      <c r="R361" s="704"/>
      <c r="S361" s="674" t="s">
        <v>28</v>
      </c>
      <c r="T361" s="638"/>
      <c r="U361" s="251"/>
      <c r="V361" s="614"/>
      <c r="W361" s="645">
        <f t="shared" si="115"/>
        <v>0</v>
      </c>
      <c r="X361" s="618" t="str">
        <f t="shared" si="116"/>
        <v/>
      </c>
      <c r="Y361" s="619">
        <f t="shared" si="125"/>
        <v>0</v>
      </c>
      <c r="Z361" s="619">
        <f t="shared" si="126"/>
        <v>0</v>
      </c>
      <c r="AA361" s="189" t="str">
        <f t="shared" si="123"/>
        <v/>
      </c>
      <c r="AB361" s="189">
        <f t="shared" si="122"/>
        <v>0</v>
      </c>
      <c r="AC361" s="189">
        <f t="shared" si="110"/>
        <v>0</v>
      </c>
      <c r="AD361" s="616"/>
      <c r="AE361" s="620">
        <f t="shared" si="124"/>
        <v>0</v>
      </c>
      <c r="AF361" s="612">
        <f t="shared" si="117"/>
        <v>0</v>
      </c>
      <c r="AG361" s="613">
        <f>IF(ISBLANK(N361), 0, (IF(AND(V361&lt;&gt;"", ISNUMBER(T361)), INDEX(AZ12:CR12, MATCH(N361, AZ11:CR11, 0)) * M361, 0)) + IFERROR(INDEX(AZ17:CR17, MATCH(N361, AZ16:CR16, 0)) * M361, 0))</f>
        <v>0</v>
      </c>
      <c r="AI361" s="603" t="str">
        <f t="shared" si="120"/>
        <v>►</v>
      </c>
      <c r="CM361" s="658"/>
      <c r="CY361" s="216">
        <v>1</v>
      </c>
    </row>
    <row r="362" spans="1:103" s="641" customFormat="1" ht="24" customHeight="1">
      <c r="A362" s="603" t="str">
        <f t="shared" si="121"/>
        <v>►</v>
      </c>
      <c r="B362" s="604" t="str">
        <f t="shared" si="118"/>
        <v>►</v>
      </c>
      <c r="C362" s="604" t="str">
        <f t="shared" si="111"/>
        <v>►</v>
      </c>
      <c r="D362" s="604" t="str">
        <f t="shared" si="112"/>
        <v>►</v>
      </c>
      <c r="E362" s="604" t="str">
        <f t="shared" si="113"/>
        <v>►</v>
      </c>
      <c r="F362" s="604" t="str">
        <f t="shared" si="114"/>
        <v>►</v>
      </c>
      <c r="G362" s="604" t="str">
        <f t="shared" si="119"/>
        <v/>
      </c>
      <c r="H362" s="626" t="s">
        <v>28</v>
      </c>
      <c r="I362" s="627"/>
      <c r="J362" s="627"/>
      <c r="K362" s="627"/>
      <c r="L362" s="704"/>
      <c r="M362" s="704"/>
      <c r="N362" s="704"/>
      <c r="O362" s="704"/>
      <c r="P362" s="704"/>
      <c r="Q362" s="704"/>
      <c r="R362" s="704"/>
      <c r="S362" s="674" t="s">
        <v>28</v>
      </c>
      <c r="T362" s="638"/>
      <c r="U362" s="251"/>
      <c r="V362" s="614"/>
      <c r="W362" s="644">
        <f t="shared" si="115"/>
        <v>0</v>
      </c>
      <c r="X362" s="643" t="str">
        <f t="shared" si="116"/>
        <v/>
      </c>
      <c r="Y362" s="615">
        <f t="shared" si="125"/>
        <v>0</v>
      </c>
      <c r="Z362" s="615">
        <f t="shared" si="126"/>
        <v>0</v>
      </c>
      <c r="AA362" s="190" t="str">
        <f t="shared" si="123"/>
        <v/>
      </c>
      <c r="AB362" s="684">
        <f t="shared" si="122"/>
        <v>0</v>
      </c>
      <c r="AC362" s="684">
        <f t="shared" si="110"/>
        <v>0</v>
      </c>
      <c r="AD362" s="616"/>
      <c r="AE362" s="617">
        <f t="shared" si="124"/>
        <v>0</v>
      </c>
      <c r="AF362" s="612">
        <f t="shared" si="117"/>
        <v>0</v>
      </c>
      <c r="AG362" s="613">
        <f>IF(ISBLANK(N362), 0, (IF(AND(V362&lt;&gt;"", ISNUMBER(T362)), INDEX(AZ12:CR12, MATCH(N362, AZ11:CR11, 0)) * M362, 0)) + IFERROR(INDEX(AZ17:CR17, MATCH(N362, AZ16:CR16, 0)) * M362, 0))</f>
        <v>0</v>
      </c>
      <c r="AI362" s="603" t="str">
        <f t="shared" si="120"/>
        <v>►</v>
      </c>
      <c r="CM362" s="658"/>
      <c r="CY362" s="216">
        <v>1</v>
      </c>
    </row>
    <row r="363" spans="1:103" s="641" customFormat="1" ht="24" customHeight="1">
      <c r="A363" s="603" t="str">
        <f t="shared" si="121"/>
        <v>►</v>
      </c>
      <c r="B363" s="604" t="str">
        <f t="shared" si="118"/>
        <v>►</v>
      </c>
      <c r="C363" s="604" t="str">
        <f t="shared" si="111"/>
        <v>►</v>
      </c>
      <c r="D363" s="604" t="str">
        <f t="shared" si="112"/>
        <v>►</v>
      </c>
      <c r="E363" s="604" t="str">
        <f t="shared" si="113"/>
        <v>►</v>
      </c>
      <c r="F363" s="604" t="str">
        <f t="shared" si="114"/>
        <v>►</v>
      </c>
      <c r="G363" s="604" t="str">
        <f t="shared" si="119"/>
        <v/>
      </c>
      <c r="H363" s="626" t="s">
        <v>28</v>
      </c>
      <c r="I363" s="627"/>
      <c r="J363" s="627"/>
      <c r="K363" s="627"/>
      <c r="L363" s="704"/>
      <c r="M363" s="704"/>
      <c r="N363" s="704"/>
      <c r="O363" s="704"/>
      <c r="P363" s="704"/>
      <c r="Q363" s="704"/>
      <c r="R363" s="704"/>
      <c r="S363" s="674" t="s">
        <v>28</v>
      </c>
      <c r="T363" s="638"/>
      <c r="U363" s="251"/>
      <c r="V363" s="614"/>
      <c r="W363" s="645">
        <f t="shared" si="115"/>
        <v>0</v>
      </c>
      <c r="X363" s="618" t="str">
        <f t="shared" si="116"/>
        <v/>
      </c>
      <c r="Y363" s="619">
        <f t="shared" si="125"/>
        <v>0</v>
      </c>
      <c r="Z363" s="619">
        <f t="shared" si="126"/>
        <v>0</v>
      </c>
      <c r="AA363" s="189" t="str">
        <f t="shared" si="123"/>
        <v/>
      </c>
      <c r="AB363" s="189">
        <f t="shared" si="122"/>
        <v>0</v>
      </c>
      <c r="AC363" s="189">
        <f t="shared" si="110"/>
        <v>0</v>
      </c>
      <c r="AD363" s="616"/>
      <c r="AE363" s="620">
        <f t="shared" si="124"/>
        <v>0</v>
      </c>
      <c r="AF363" s="612">
        <f t="shared" si="117"/>
        <v>0</v>
      </c>
      <c r="AG363" s="613">
        <f>IF(ISBLANK(N363), 0, (IF(AND(V363&lt;&gt;"", ISNUMBER(T363)), INDEX(AZ12:CR12, MATCH(N363, AZ11:CR11, 0)) * M363, 0)) + IFERROR(INDEX(AZ17:CR17, MATCH(N363, AZ16:CR16, 0)) * M363, 0))</f>
        <v>0</v>
      </c>
      <c r="AI363" s="603" t="str">
        <f t="shared" si="120"/>
        <v>►</v>
      </c>
      <c r="CM363" s="658"/>
      <c r="CY363" s="216">
        <v>1</v>
      </c>
    </row>
    <row r="364" spans="1:103" s="641" customFormat="1" ht="24" customHeight="1">
      <c r="A364" s="603" t="str">
        <f t="shared" si="121"/>
        <v>►</v>
      </c>
      <c r="B364" s="604" t="str">
        <f t="shared" si="118"/>
        <v>►</v>
      </c>
      <c r="C364" s="604" t="str">
        <f t="shared" si="111"/>
        <v>►</v>
      </c>
      <c r="D364" s="604" t="str">
        <f t="shared" si="112"/>
        <v>►</v>
      </c>
      <c r="E364" s="604" t="str">
        <f t="shared" si="113"/>
        <v>►</v>
      </c>
      <c r="F364" s="604" t="str">
        <f t="shared" si="114"/>
        <v>►</v>
      </c>
      <c r="G364" s="604" t="str">
        <f t="shared" si="119"/>
        <v/>
      </c>
      <c r="H364" s="626" t="s">
        <v>28</v>
      </c>
      <c r="I364" s="627"/>
      <c r="J364" s="627"/>
      <c r="K364" s="627"/>
      <c r="L364" s="704"/>
      <c r="M364" s="704"/>
      <c r="N364" s="704"/>
      <c r="O364" s="704"/>
      <c r="P364" s="704"/>
      <c r="Q364" s="704"/>
      <c r="R364" s="704"/>
      <c r="S364" s="674" t="s">
        <v>28</v>
      </c>
      <c r="T364" s="638"/>
      <c r="U364" s="251"/>
      <c r="V364" s="614"/>
      <c r="W364" s="644">
        <f t="shared" si="115"/>
        <v>0</v>
      </c>
      <c r="X364" s="643" t="str">
        <f t="shared" si="116"/>
        <v/>
      </c>
      <c r="Y364" s="615">
        <f t="shared" si="125"/>
        <v>0</v>
      </c>
      <c r="Z364" s="615">
        <f t="shared" si="126"/>
        <v>0</v>
      </c>
      <c r="AA364" s="190" t="str">
        <f t="shared" si="123"/>
        <v/>
      </c>
      <c r="AB364" s="684">
        <f t="shared" si="122"/>
        <v>0</v>
      </c>
      <c r="AC364" s="684">
        <f t="shared" si="110"/>
        <v>0</v>
      </c>
      <c r="AD364" s="616"/>
      <c r="AE364" s="617">
        <f t="shared" si="124"/>
        <v>0</v>
      </c>
      <c r="AF364" s="612">
        <f t="shared" si="117"/>
        <v>0</v>
      </c>
      <c r="AG364" s="613">
        <f>IF(ISBLANK(N364), 0, (IF(AND(V364&lt;&gt;"", ISNUMBER(T364)), INDEX(AZ12:CR12, MATCH(N364, AZ11:CR11, 0)) * M364, 0)) + IFERROR(INDEX(AZ17:CR17, MATCH(N364, AZ16:CR16, 0)) * M364, 0))</f>
        <v>0</v>
      </c>
      <c r="AI364" s="603" t="str">
        <f t="shared" si="120"/>
        <v>►</v>
      </c>
      <c r="CM364" s="658"/>
      <c r="CY364" s="216">
        <v>1</v>
      </c>
    </row>
    <row r="365" spans="1:103" s="641" customFormat="1" ht="24" customHeight="1">
      <c r="A365" s="603" t="str">
        <f t="shared" si="121"/>
        <v>►</v>
      </c>
      <c r="B365" s="604" t="str">
        <f t="shared" si="118"/>
        <v>►</v>
      </c>
      <c r="C365" s="604" t="str">
        <f t="shared" si="111"/>
        <v>►</v>
      </c>
      <c r="D365" s="604" t="str">
        <f t="shared" si="112"/>
        <v>►</v>
      </c>
      <c r="E365" s="604" t="str">
        <f t="shared" si="113"/>
        <v>►</v>
      </c>
      <c r="F365" s="604" t="str">
        <f t="shared" si="114"/>
        <v>►</v>
      </c>
      <c r="G365" s="604" t="str">
        <f t="shared" si="119"/>
        <v/>
      </c>
      <c r="H365" s="626" t="s">
        <v>28</v>
      </c>
      <c r="I365" s="627"/>
      <c r="J365" s="627"/>
      <c r="K365" s="627"/>
      <c r="L365" s="704"/>
      <c r="M365" s="704"/>
      <c r="N365" s="704"/>
      <c r="O365" s="704"/>
      <c r="P365" s="704"/>
      <c r="Q365" s="704"/>
      <c r="R365" s="704"/>
      <c r="S365" s="674" t="s">
        <v>28</v>
      </c>
      <c r="T365" s="638"/>
      <c r="U365" s="251"/>
      <c r="V365" s="614"/>
      <c r="W365" s="645">
        <f t="shared" si="115"/>
        <v>0</v>
      </c>
      <c r="X365" s="618" t="str">
        <f t="shared" si="116"/>
        <v/>
      </c>
      <c r="Y365" s="619">
        <f t="shared" si="125"/>
        <v>0</v>
      </c>
      <c r="Z365" s="619">
        <f t="shared" si="126"/>
        <v>0</v>
      </c>
      <c r="AA365" s="189" t="str">
        <f t="shared" si="123"/>
        <v/>
      </c>
      <c r="AB365" s="189">
        <f t="shared" si="122"/>
        <v>0</v>
      </c>
      <c r="AC365" s="189">
        <f t="shared" si="110"/>
        <v>0</v>
      </c>
      <c r="AD365" s="616"/>
      <c r="AE365" s="620">
        <f t="shared" si="124"/>
        <v>0</v>
      </c>
      <c r="AF365" s="612">
        <f t="shared" si="117"/>
        <v>0</v>
      </c>
      <c r="AG365" s="613">
        <f>IF(ISBLANK(N365), 0, (IF(AND(V365&lt;&gt;"", ISNUMBER(T365)), INDEX(AZ12:CR12, MATCH(N365, AZ11:CR11, 0)) * M365, 0)) + IFERROR(INDEX(AZ17:CR17, MATCH(N365, AZ16:CR16, 0)) * M365, 0))</f>
        <v>0</v>
      </c>
      <c r="AI365" s="603" t="str">
        <f t="shared" si="120"/>
        <v>►</v>
      </c>
      <c r="CM365" s="658"/>
      <c r="CY365" s="216">
        <v>1</v>
      </c>
    </row>
    <row r="366" spans="1:103" s="641" customFormat="1" ht="24" customHeight="1">
      <c r="A366" s="603" t="str">
        <f t="shared" si="121"/>
        <v>►</v>
      </c>
      <c r="B366" s="604" t="str">
        <f t="shared" si="118"/>
        <v>►</v>
      </c>
      <c r="C366" s="604" t="str">
        <f t="shared" si="111"/>
        <v>►</v>
      </c>
      <c r="D366" s="604" t="str">
        <f t="shared" si="112"/>
        <v>►</v>
      </c>
      <c r="E366" s="604" t="str">
        <f t="shared" si="113"/>
        <v>►</v>
      </c>
      <c r="F366" s="604" t="str">
        <f t="shared" si="114"/>
        <v>►</v>
      </c>
      <c r="G366" s="604" t="str">
        <f t="shared" si="119"/>
        <v/>
      </c>
      <c r="H366" s="626" t="s">
        <v>28</v>
      </c>
      <c r="I366" s="627"/>
      <c r="J366" s="627"/>
      <c r="K366" s="627"/>
      <c r="L366" s="704"/>
      <c r="M366" s="704"/>
      <c r="N366" s="704"/>
      <c r="O366" s="704"/>
      <c r="P366" s="704"/>
      <c r="Q366" s="704"/>
      <c r="R366" s="704"/>
      <c r="S366" s="674" t="s">
        <v>28</v>
      </c>
      <c r="T366" s="638"/>
      <c r="U366" s="251"/>
      <c r="V366" s="614"/>
      <c r="W366" s="644">
        <f t="shared" si="115"/>
        <v>0</v>
      </c>
      <c r="X366" s="643" t="str">
        <f t="shared" si="116"/>
        <v/>
      </c>
      <c r="Y366" s="615">
        <f t="shared" si="125"/>
        <v>0</v>
      </c>
      <c r="Z366" s="615">
        <f t="shared" si="126"/>
        <v>0</v>
      </c>
      <c r="AA366" s="190" t="str">
        <f t="shared" si="123"/>
        <v/>
      </c>
      <c r="AB366" s="684">
        <f t="shared" si="122"/>
        <v>0</v>
      </c>
      <c r="AC366" s="684">
        <f t="shared" si="110"/>
        <v>0</v>
      </c>
      <c r="AD366" s="616"/>
      <c r="AE366" s="617">
        <f t="shared" si="124"/>
        <v>0</v>
      </c>
      <c r="AF366" s="612">
        <f t="shared" si="117"/>
        <v>0</v>
      </c>
      <c r="AG366" s="613">
        <f>IF(ISBLANK(N366), 0, (IF(AND(V366&lt;&gt;"", ISNUMBER(T366)), INDEX(AZ12:CR12, MATCH(N366, AZ11:CR11, 0)) * M366, 0)) + IFERROR(INDEX(AZ17:CR17, MATCH(N366, AZ16:CR16, 0)) * M366, 0))</f>
        <v>0</v>
      </c>
      <c r="AI366" s="603" t="str">
        <f t="shared" si="120"/>
        <v>►</v>
      </c>
      <c r="CM366" s="658"/>
      <c r="CY366" s="216">
        <v>1</v>
      </c>
    </row>
    <row r="367" spans="1:103" s="641" customFormat="1" ht="24" customHeight="1">
      <c r="A367" s="603" t="str">
        <f t="shared" si="121"/>
        <v>►</v>
      </c>
      <c r="B367" s="604" t="str">
        <f t="shared" si="118"/>
        <v>►</v>
      </c>
      <c r="C367" s="604" t="str">
        <f t="shared" si="111"/>
        <v>►</v>
      </c>
      <c r="D367" s="604" t="str">
        <f t="shared" si="112"/>
        <v>►</v>
      </c>
      <c r="E367" s="604" t="str">
        <f t="shared" si="113"/>
        <v>►</v>
      </c>
      <c r="F367" s="604" t="str">
        <f t="shared" si="114"/>
        <v>►</v>
      </c>
      <c r="G367" s="604" t="str">
        <f t="shared" si="119"/>
        <v/>
      </c>
      <c r="H367" s="626" t="s">
        <v>28</v>
      </c>
      <c r="I367" s="627"/>
      <c r="J367" s="627"/>
      <c r="K367" s="627"/>
      <c r="L367" s="704"/>
      <c r="M367" s="704"/>
      <c r="N367" s="704"/>
      <c r="O367" s="704"/>
      <c r="P367" s="704"/>
      <c r="Q367" s="704"/>
      <c r="R367" s="704"/>
      <c r="S367" s="674" t="s">
        <v>28</v>
      </c>
      <c r="T367" s="638"/>
      <c r="U367" s="251"/>
      <c r="V367" s="614"/>
      <c r="W367" s="645">
        <f t="shared" si="115"/>
        <v>0</v>
      </c>
      <c r="X367" s="618" t="str">
        <f t="shared" si="116"/>
        <v/>
      </c>
      <c r="Y367" s="619">
        <f t="shared" si="125"/>
        <v>0</v>
      </c>
      <c r="Z367" s="619">
        <f t="shared" si="126"/>
        <v>0</v>
      </c>
      <c r="AA367" s="189" t="str">
        <f t="shared" si="123"/>
        <v/>
      </c>
      <c r="AB367" s="189">
        <f t="shared" si="122"/>
        <v>0</v>
      </c>
      <c r="AC367" s="189">
        <f t="shared" si="110"/>
        <v>0</v>
      </c>
      <c r="AD367" s="616"/>
      <c r="AE367" s="620">
        <f t="shared" si="124"/>
        <v>0</v>
      </c>
      <c r="AF367" s="612">
        <f t="shared" si="117"/>
        <v>0</v>
      </c>
      <c r="AG367" s="613">
        <f>IF(ISBLANK(N367), 0, (IF(AND(V367&lt;&gt;"", ISNUMBER(T367)), INDEX(AZ12:CR12, MATCH(N367, AZ11:CR11, 0)) * M367, 0)) + IFERROR(INDEX(AZ17:CR17, MATCH(N367, AZ16:CR16, 0)) * M367, 0))</f>
        <v>0</v>
      </c>
      <c r="AI367" s="603" t="str">
        <f t="shared" si="120"/>
        <v>►</v>
      </c>
      <c r="CM367" s="658"/>
      <c r="CY367" s="216">
        <v>1</v>
      </c>
    </row>
    <row r="368" spans="1:103" s="641" customFormat="1" ht="24" customHeight="1">
      <c r="A368" s="603" t="str">
        <f t="shared" si="121"/>
        <v>►</v>
      </c>
      <c r="B368" s="604" t="str">
        <f t="shared" si="118"/>
        <v>►</v>
      </c>
      <c r="C368" s="604" t="str">
        <f t="shared" si="111"/>
        <v>►</v>
      </c>
      <c r="D368" s="604" t="str">
        <f t="shared" si="112"/>
        <v>►</v>
      </c>
      <c r="E368" s="604" t="str">
        <f t="shared" si="113"/>
        <v>►</v>
      </c>
      <c r="F368" s="604" t="str">
        <f t="shared" si="114"/>
        <v>►</v>
      </c>
      <c r="G368" s="604" t="str">
        <f t="shared" si="119"/>
        <v/>
      </c>
      <c r="H368" s="626" t="s">
        <v>28</v>
      </c>
      <c r="I368" s="627"/>
      <c r="J368" s="627"/>
      <c r="K368" s="627"/>
      <c r="L368" s="704"/>
      <c r="M368" s="704"/>
      <c r="N368" s="704"/>
      <c r="O368" s="704"/>
      <c r="P368" s="704"/>
      <c r="Q368" s="704"/>
      <c r="R368" s="704"/>
      <c r="S368" s="674" t="s">
        <v>28</v>
      </c>
      <c r="T368" s="638"/>
      <c r="U368" s="251"/>
      <c r="V368" s="614"/>
      <c r="W368" s="644">
        <f t="shared" si="115"/>
        <v>0</v>
      </c>
      <c r="X368" s="643" t="str">
        <f t="shared" si="116"/>
        <v/>
      </c>
      <c r="Y368" s="615">
        <f t="shared" si="125"/>
        <v>0</v>
      </c>
      <c r="Z368" s="615">
        <f t="shared" si="126"/>
        <v>0</v>
      </c>
      <c r="AA368" s="190" t="str">
        <f t="shared" si="123"/>
        <v/>
      </c>
      <c r="AB368" s="684">
        <f t="shared" si="122"/>
        <v>0</v>
      </c>
      <c r="AC368" s="684">
        <f t="shared" si="110"/>
        <v>0</v>
      </c>
      <c r="AD368" s="616"/>
      <c r="AE368" s="617">
        <f t="shared" si="124"/>
        <v>0</v>
      </c>
      <c r="AF368" s="612">
        <f t="shared" si="117"/>
        <v>0</v>
      </c>
      <c r="AG368" s="613">
        <f>IF(ISBLANK(N368), 0, (IF(AND(V368&lt;&gt;"", ISNUMBER(T368)), INDEX(AZ12:CR12, MATCH(N368, AZ11:CR11, 0)) * M368, 0)) + IFERROR(INDEX(AZ17:CR17, MATCH(N368, AZ16:CR16, 0)) * M368, 0))</f>
        <v>0</v>
      </c>
      <c r="AI368" s="603" t="str">
        <f t="shared" si="120"/>
        <v>►</v>
      </c>
      <c r="CM368" s="658"/>
      <c r="CY368" s="216">
        <v>1</v>
      </c>
    </row>
    <row r="369" spans="1:103" s="641" customFormat="1" ht="24" customHeight="1">
      <c r="A369" s="603" t="str">
        <f t="shared" si="121"/>
        <v>►</v>
      </c>
      <c r="B369" s="604" t="str">
        <f t="shared" si="118"/>
        <v>►</v>
      </c>
      <c r="C369" s="604" t="str">
        <f t="shared" si="111"/>
        <v>►</v>
      </c>
      <c r="D369" s="604" t="str">
        <f t="shared" si="112"/>
        <v>►</v>
      </c>
      <c r="E369" s="604" t="str">
        <f t="shared" si="113"/>
        <v>►</v>
      </c>
      <c r="F369" s="604" t="str">
        <f t="shared" si="114"/>
        <v>►</v>
      </c>
      <c r="G369" s="604" t="str">
        <f t="shared" si="119"/>
        <v/>
      </c>
      <c r="H369" s="626" t="s">
        <v>28</v>
      </c>
      <c r="I369" s="627"/>
      <c r="J369" s="627"/>
      <c r="K369" s="627"/>
      <c r="L369" s="704"/>
      <c r="M369" s="704"/>
      <c r="N369" s="704"/>
      <c r="O369" s="704"/>
      <c r="P369" s="704"/>
      <c r="Q369" s="704"/>
      <c r="R369" s="704"/>
      <c r="S369" s="674" t="s">
        <v>28</v>
      </c>
      <c r="T369" s="638"/>
      <c r="U369" s="251"/>
      <c r="V369" s="614"/>
      <c r="W369" s="645">
        <f t="shared" si="115"/>
        <v>0</v>
      </c>
      <c r="X369" s="618" t="str">
        <f t="shared" si="116"/>
        <v/>
      </c>
      <c r="Y369" s="619">
        <f t="shared" si="125"/>
        <v>0</v>
      </c>
      <c r="Z369" s="619">
        <f t="shared" si="126"/>
        <v>0</v>
      </c>
      <c r="AA369" s="189" t="str">
        <f t="shared" si="123"/>
        <v/>
      </c>
      <c r="AB369" s="189">
        <f t="shared" si="122"/>
        <v>0</v>
      </c>
      <c r="AC369" s="189">
        <f t="shared" si="110"/>
        <v>0</v>
      </c>
      <c r="AD369" s="616"/>
      <c r="AE369" s="620">
        <f t="shared" si="124"/>
        <v>0</v>
      </c>
      <c r="AF369" s="612">
        <f t="shared" si="117"/>
        <v>0</v>
      </c>
      <c r="AG369" s="613">
        <f>IF(ISBLANK(N369), 0, (IF(AND(V369&lt;&gt;"", ISNUMBER(T369)), INDEX(AZ12:CR12, MATCH(N369, AZ11:CR11, 0)) * M369, 0)) + IFERROR(INDEX(AZ17:CR17, MATCH(N369, AZ16:CR16, 0)) * M369, 0))</f>
        <v>0</v>
      </c>
      <c r="AI369" s="603" t="str">
        <f t="shared" si="120"/>
        <v>►</v>
      </c>
      <c r="CM369" s="658"/>
      <c r="CY369" s="216">
        <v>1</v>
      </c>
    </row>
    <row r="370" spans="1:103" s="641" customFormat="1" ht="24" customHeight="1">
      <c r="A370" s="603" t="str">
        <f t="shared" si="121"/>
        <v>►</v>
      </c>
      <c r="B370" s="604" t="str">
        <f t="shared" si="118"/>
        <v>►</v>
      </c>
      <c r="C370" s="604" t="str">
        <f t="shared" si="111"/>
        <v>►</v>
      </c>
      <c r="D370" s="604" t="str">
        <f t="shared" si="112"/>
        <v>►</v>
      </c>
      <c r="E370" s="604" t="str">
        <f t="shared" si="113"/>
        <v>►</v>
      </c>
      <c r="F370" s="604" t="str">
        <f t="shared" si="114"/>
        <v>►</v>
      </c>
      <c r="G370" s="604" t="str">
        <f t="shared" si="119"/>
        <v/>
      </c>
      <c r="H370" s="626" t="s">
        <v>28</v>
      </c>
      <c r="I370" s="627"/>
      <c r="J370" s="627"/>
      <c r="K370" s="627"/>
      <c r="L370" s="704"/>
      <c r="M370" s="704"/>
      <c r="N370" s="704"/>
      <c r="O370" s="704"/>
      <c r="P370" s="704"/>
      <c r="Q370" s="704"/>
      <c r="R370" s="704"/>
      <c r="S370" s="674" t="s">
        <v>28</v>
      </c>
      <c r="T370" s="638"/>
      <c r="U370" s="251"/>
      <c r="V370" s="614"/>
      <c r="W370" s="644">
        <f t="shared" si="115"/>
        <v>0</v>
      </c>
      <c r="X370" s="643" t="str">
        <f t="shared" si="116"/>
        <v/>
      </c>
      <c r="Y370" s="615">
        <f t="shared" si="125"/>
        <v>0</v>
      </c>
      <c r="Z370" s="615">
        <f t="shared" si="126"/>
        <v>0</v>
      </c>
      <c r="AA370" s="190" t="str">
        <f t="shared" si="123"/>
        <v/>
      </c>
      <c r="AB370" s="684">
        <f t="shared" si="122"/>
        <v>0</v>
      </c>
      <c r="AC370" s="684">
        <f t="shared" si="110"/>
        <v>0</v>
      </c>
      <c r="AD370" s="616"/>
      <c r="AE370" s="617">
        <f t="shared" si="124"/>
        <v>0</v>
      </c>
      <c r="AF370" s="612">
        <f t="shared" si="117"/>
        <v>0</v>
      </c>
      <c r="AG370" s="613">
        <f>IF(ISBLANK(N370), 0, (IF(AND(V370&lt;&gt;"", ISNUMBER(T370)), INDEX(AZ12:CR12, MATCH(N370, AZ11:CR11, 0)) * M370, 0)) + IFERROR(INDEX(AZ17:CR17, MATCH(N370, AZ16:CR16, 0)) * M370, 0))</f>
        <v>0</v>
      </c>
      <c r="AI370" s="603" t="str">
        <f t="shared" si="120"/>
        <v>►</v>
      </c>
      <c r="CM370" s="658"/>
      <c r="CY370" s="216">
        <v>1</v>
      </c>
    </row>
    <row r="371" spans="1:103" s="641" customFormat="1" ht="24" customHeight="1">
      <c r="A371" s="603" t="str">
        <f t="shared" si="121"/>
        <v>►</v>
      </c>
      <c r="B371" s="604" t="str">
        <f t="shared" si="118"/>
        <v>►</v>
      </c>
      <c r="C371" s="604" t="str">
        <f t="shared" si="111"/>
        <v>►</v>
      </c>
      <c r="D371" s="604" t="str">
        <f t="shared" si="112"/>
        <v>►</v>
      </c>
      <c r="E371" s="604" t="str">
        <f t="shared" si="113"/>
        <v>►</v>
      </c>
      <c r="F371" s="604" t="str">
        <f t="shared" si="114"/>
        <v>►</v>
      </c>
      <c r="G371" s="604" t="str">
        <f t="shared" si="119"/>
        <v/>
      </c>
      <c r="H371" s="626" t="s">
        <v>28</v>
      </c>
      <c r="I371" s="627"/>
      <c r="J371" s="627"/>
      <c r="K371" s="627"/>
      <c r="L371" s="704"/>
      <c r="M371" s="704"/>
      <c r="N371" s="704"/>
      <c r="O371" s="704"/>
      <c r="P371" s="704"/>
      <c r="Q371" s="704"/>
      <c r="R371" s="704"/>
      <c r="S371" s="674" t="s">
        <v>28</v>
      </c>
      <c r="T371" s="638"/>
      <c r="U371" s="251"/>
      <c r="V371" s="614"/>
      <c r="W371" s="645">
        <f t="shared" si="115"/>
        <v>0</v>
      </c>
      <c r="X371" s="618" t="str">
        <f t="shared" si="116"/>
        <v/>
      </c>
      <c r="Y371" s="619">
        <f t="shared" si="125"/>
        <v>0</v>
      </c>
      <c r="Z371" s="619">
        <f t="shared" si="126"/>
        <v>0</v>
      </c>
      <c r="AA371" s="189" t="str">
        <f t="shared" si="123"/>
        <v/>
      </c>
      <c r="AB371" s="189">
        <f t="shared" si="122"/>
        <v>0</v>
      </c>
      <c r="AC371" s="189">
        <f t="shared" si="110"/>
        <v>0</v>
      </c>
      <c r="AD371" s="616"/>
      <c r="AE371" s="620">
        <f t="shared" si="124"/>
        <v>0</v>
      </c>
      <c r="AF371" s="612">
        <f t="shared" si="117"/>
        <v>0</v>
      </c>
      <c r="AG371" s="613">
        <f>IF(ISBLANK(N371), 0, (IF(AND(V371&lt;&gt;"", ISNUMBER(T371)), INDEX(AZ12:CR12, MATCH(N371, AZ11:CR11, 0)) * M371, 0)) + IFERROR(INDEX(AZ17:CR17, MATCH(N371, AZ16:CR16, 0)) * M371, 0))</f>
        <v>0</v>
      </c>
      <c r="AI371" s="603" t="str">
        <f t="shared" si="120"/>
        <v>►</v>
      </c>
      <c r="CM371" s="658"/>
      <c r="CY371" s="216">
        <v>1</v>
      </c>
    </row>
    <row r="372" spans="1:103" s="641" customFormat="1" ht="24" customHeight="1">
      <c r="A372" s="603" t="str">
        <f t="shared" si="121"/>
        <v>►</v>
      </c>
      <c r="B372" s="604" t="str">
        <f t="shared" si="118"/>
        <v>►</v>
      </c>
      <c r="C372" s="604" t="str">
        <f t="shared" si="111"/>
        <v>►</v>
      </c>
      <c r="D372" s="604" t="str">
        <f t="shared" si="112"/>
        <v>►</v>
      </c>
      <c r="E372" s="604" t="str">
        <f t="shared" si="113"/>
        <v>►</v>
      </c>
      <c r="F372" s="604" t="str">
        <f t="shared" si="114"/>
        <v>►</v>
      </c>
      <c r="G372" s="604" t="str">
        <f t="shared" si="119"/>
        <v/>
      </c>
      <c r="H372" s="626" t="s">
        <v>28</v>
      </c>
      <c r="I372" s="627"/>
      <c r="J372" s="627"/>
      <c r="K372" s="627"/>
      <c r="L372" s="704"/>
      <c r="M372" s="704"/>
      <c r="N372" s="704"/>
      <c r="O372" s="704"/>
      <c r="P372" s="704"/>
      <c r="Q372" s="704"/>
      <c r="R372" s="704"/>
      <c r="S372" s="674" t="s">
        <v>28</v>
      </c>
      <c r="T372" s="638"/>
      <c r="U372" s="251"/>
      <c r="V372" s="614"/>
      <c r="W372" s="644">
        <f t="shared" si="115"/>
        <v>0</v>
      </c>
      <c r="X372" s="643" t="str">
        <f t="shared" si="116"/>
        <v/>
      </c>
      <c r="Y372" s="615">
        <f t="shared" si="125"/>
        <v>0</v>
      </c>
      <c r="Z372" s="615">
        <f t="shared" si="126"/>
        <v>0</v>
      </c>
      <c r="AA372" s="190" t="str">
        <f t="shared" si="123"/>
        <v/>
      </c>
      <c r="AB372" s="684">
        <f t="shared" si="122"/>
        <v>0</v>
      </c>
      <c r="AC372" s="684">
        <f t="shared" si="110"/>
        <v>0</v>
      </c>
      <c r="AD372" s="616"/>
      <c r="AE372" s="617">
        <f t="shared" si="124"/>
        <v>0</v>
      </c>
      <c r="AF372" s="612">
        <f t="shared" si="117"/>
        <v>0</v>
      </c>
      <c r="AG372" s="613">
        <f>IF(ISBLANK(N372), 0, (IF(AND(V372&lt;&gt;"", ISNUMBER(T372)), INDEX(AZ12:CR12, MATCH(N372, AZ11:CR11, 0)) * M372, 0)) + IFERROR(INDEX(AZ17:CR17, MATCH(N372, AZ16:CR16, 0)) * M372, 0))</f>
        <v>0</v>
      </c>
      <c r="AI372" s="603" t="str">
        <f t="shared" si="120"/>
        <v>►</v>
      </c>
      <c r="CM372" s="658"/>
      <c r="CY372" s="216">
        <v>1</v>
      </c>
    </row>
    <row r="373" spans="1:103" s="641" customFormat="1" ht="24" customHeight="1">
      <c r="A373" s="603" t="str">
        <f t="shared" si="121"/>
        <v>►</v>
      </c>
      <c r="B373" s="604" t="str">
        <f t="shared" si="118"/>
        <v>►</v>
      </c>
      <c r="C373" s="604" t="str">
        <f t="shared" si="111"/>
        <v>►</v>
      </c>
      <c r="D373" s="604" t="str">
        <f t="shared" si="112"/>
        <v>►</v>
      </c>
      <c r="E373" s="604" t="str">
        <f t="shared" si="113"/>
        <v>►</v>
      </c>
      <c r="F373" s="604" t="str">
        <f t="shared" si="114"/>
        <v>►</v>
      </c>
      <c r="G373" s="604" t="str">
        <f t="shared" si="119"/>
        <v/>
      </c>
      <c r="H373" s="626" t="s">
        <v>28</v>
      </c>
      <c r="I373" s="627"/>
      <c r="J373" s="627"/>
      <c r="K373" s="627"/>
      <c r="L373" s="704"/>
      <c r="M373" s="704"/>
      <c r="N373" s="704"/>
      <c r="O373" s="704"/>
      <c r="P373" s="704"/>
      <c r="Q373" s="704"/>
      <c r="R373" s="704"/>
      <c r="S373" s="674" t="s">
        <v>28</v>
      </c>
      <c r="T373" s="638"/>
      <c r="U373" s="251"/>
      <c r="V373" s="614"/>
      <c r="W373" s="645">
        <f t="shared" si="115"/>
        <v>0</v>
      </c>
      <c r="X373" s="618" t="str">
        <f t="shared" si="116"/>
        <v/>
      </c>
      <c r="Y373" s="619">
        <f t="shared" si="125"/>
        <v>0</v>
      </c>
      <c r="Z373" s="619">
        <f t="shared" si="126"/>
        <v>0</v>
      </c>
      <c r="AA373" s="189" t="str">
        <f t="shared" si="123"/>
        <v/>
      </c>
      <c r="AB373" s="189">
        <f t="shared" si="122"/>
        <v>0</v>
      </c>
      <c r="AC373" s="189">
        <f t="shared" si="110"/>
        <v>0</v>
      </c>
      <c r="AD373" s="616"/>
      <c r="AE373" s="620">
        <f t="shared" si="124"/>
        <v>0</v>
      </c>
      <c r="AF373" s="612">
        <f t="shared" si="117"/>
        <v>0</v>
      </c>
      <c r="AG373" s="613">
        <f>IF(ISBLANK(N373), 0, (IF(AND(V373&lt;&gt;"", ISNUMBER(T373)), INDEX(AZ12:CR12, MATCH(N373, AZ11:CR11, 0)) * M373, 0)) + IFERROR(INDEX(AZ17:CR17, MATCH(N373, AZ16:CR16, 0)) * M373, 0))</f>
        <v>0</v>
      </c>
      <c r="AI373" s="603" t="str">
        <f t="shared" si="120"/>
        <v>►</v>
      </c>
      <c r="CM373" s="658"/>
      <c r="CY373" s="216">
        <v>1</v>
      </c>
    </row>
    <row r="374" spans="1:103" s="641" customFormat="1" ht="24" customHeight="1">
      <c r="A374" s="603" t="str">
        <f t="shared" si="121"/>
        <v>►</v>
      </c>
      <c r="B374" s="604" t="str">
        <f t="shared" si="118"/>
        <v>►</v>
      </c>
      <c r="C374" s="604" t="str">
        <f t="shared" si="111"/>
        <v>►</v>
      </c>
      <c r="D374" s="604" t="str">
        <f t="shared" si="112"/>
        <v>►</v>
      </c>
      <c r="E374" s="604" t="str">
        <f t="shared" si="113"/>
        <v>►</v>
      </c>
      <c r="F374" s="604" t="str">
        <f t="shared" si="114"/>
        <v>►</v>
      </c>
      <c r="G374" s="604" t="str">
        <f t="shared" si="119"/>
        <v/>
      </c>
      <c r="H374" s="626" t="s">
        <v>28</v>
      </c>
      <c r="I374" s="627"/>
      <c r="J374" s="627"/>
      <c r="K374" s="627"/>
      <c r="L374" s="704"/>
      <c r="M374" s="704"/>
      <c r="N374" s="704"/>
      <c r="O374" s="704"/>
      <c r="P374" s="704"/>
      <c r="Q374" s="704"/>
      <c r="R374" s="704"/>
      <c r="S374" s="674" t="s">
        <v>28</v>
      </c>
      <c r="T374" s="638"/>
      <c r="U374" s="251"/>
      <c r="V374" s="614"/>
      <c r="W374" s="644">
        <f t="shared" si="115"/>
        <v>0</v>
      </c>
      <c r="X374" s="643" t="str">
        <f t="shared" si="116"/>
        <v/>
      </c>
      <c r="Y374" s="615">
        <f t="shared" si="125"/>
        <v>0</v>
      </c>
      <c r="Z374" s="615">
        <f t="shared" si="126"/>
        <v>0</v>
      </c>
      <c r="AA374" s="190" t="str">
        <f t="shared" si="123"/>
        <v/>
      </c>
      <c r="AB374" s="684">
        <f t="shared" si="122"/>
        <v>0</v>
      </c>
      <c r="AC374" s="684">
        <f t="shared" si="110"/>
        <v>0</v>
      </c>
      <c r="AD374" s="616"/>
      <c r="AE374" s="617">
        <f t="shared" si="124"/>
        <v>0</v>
      </c>
      <c r="AF374" s="612">
        <f t="shared" si="117"/>
        <v>0</v>
      </c>
      <c r="AG374" s="613">
        <f>IF(ISBLANK(N374), 0, (IF(AND(V374&lt;&gt;"", ISNUMBER(T374)), INDEX(AZ12:CR12, MATCH(N374, AZ11:CR11, 0)) * M374, 0)) + IFERROR(INDEX(AZ17:CR17, MATCH(N374, AZ16:CR16, 0)) * M374, 0))</f>
        <v>0</v>
      </c>
      <c r="AI374" s="603" t="str">
        <f t="shared" si="120"/>
        <v>►</v>
      </c>
      <c r="CM374" s="658"/>
      <c r="CY374" s="216">
        <v>1</v>
      </c>
    </row>
    <row r="375" spans="1:103" s="641" customFormat="1" ht="24" customHeight="1">
      <c r="A375" s="603" t="str">
        <f t="shared" si="121"/>
        <v>►</v>
      </c>
      <c r="B375" s="604" t="str">
        <f t="shared" si="118"/>
        <v>►</v>
      </c>
      <c r="C375" s="604" t="str">
        <f t="shared" si="111"/>
        <v>►</v>
      </c>
      <c r="D375" s="604" t="str">
        <f t="shared" si="112"/>
        <v>►</v>
      </c>
      <c r="E375" s="604" t="str">
        <f t="shared" si="113"/>
        <v>►</v>
      </c>
      <c r="F375" s="604" t="str">
        <f t="shared" si="114"/>
        <v>►</v>
      </c>
      <c r="G375" s="604" t="str">
        <f t="shared" si="119"/>
        <v/>
      </c>
      <c r="H375" s="626" t="s">
        <v>28</v>
      </c>
      <c r="I375" s="627"/>
      <c r="J375" s="627"/>
      <c r="K375" s="627"/>
      <c r="L375" s="704"/>
      <c r="M375" s="704"/>
      <c r="N375" s="704"/>
      <c r="O375" s="704"/>
      <c r="P375" s="704"/>
      <c r="Q375" s="704"/>
      <c r="R375" s="704"/>
      <c r="S375" s="674" t="s">
        <v>28</v>
      </c>
      <c r="T375" s="638"/>
      <c r="U375" s="251"/>
      <c r="V375" s="614"/>
      <c r="W375" s="645">
        <f t="shared" si="115"/>
        <v>0</v>
      </c>
      <c r="X375" s="618" t="str">
        <f t="shared" si="116"/>
        <v/>
      </c>
      <c r="Y375" s="619">
        <f t="shared" si="125"/>
        <v>0</v>
      </c>
      <c r="Z375" s="619">
        <f t="shared" si="126"/>
        <v>0</v>
      </c>
      <c r="AA375" s="189" t="str">
        <f t="shared" si="123"/>
        <v/>
      </c>
      <c r="AB375" s="189">
        <f t="shared" si="122"/>
        <v>0</v>
      </c>
      <c r="AC375" s="189">
        <f t="shared" si="110"/>
        <v>0</v>
      </c>
      <c r="AD375" s="616"/>
      <c r="AE375" s="620">
        <f t="shared" si="124"/>
        <v>0</v>
      </c>
      <c r="AF375" s="612">
        <f t="shared" si="117"/>
        <v>0</v>
      </c>
      <c r="AG375" s="613">
        <f>IF(ISBLANK(N375), 0, (IF(AND(V375&lt;&gt;"", ISNUMBER(T375)), INDEX(AZ12:CR12, MATCH(N375, AZ11:CR11, 0)) * M375, 0)) + IFERROR(INDEX(AZ17:CR17, MATCH(N375, AZ16:CR16, 0)) * M375, 0))</f>
        <v>0</v>
      </c>
      <c r="AI375" s="603" t="str">
        <f t="shared" si="120"/>
        <v>►</v>
      </c>
      <c r="CM375" s="658"/>
      <c r="CY375" s="216">
        <v>1</v>
      </c>
    </row>
    <row r="376" spans="1:103" s="641" customFormat="1" ht="24" customHeight="1">
      <c r="A376" s="603" t="str">
        <f t="shared" si="121"/>
        <v>►</v>
      </c>
      <c r="B376" s="604" t="str">
        <f t="shared" si="118"/>
        <v>►</v>
      </c>
      <c r="C376" s="604" t="str">
        <f t="shared" si="111"/>
        <v>►</v>
      </c>
      <c r="D376" s="604" t="str">
        <f t="shared" si="112"/>
        <v>►</v>
      </c>
      <c r="E376" s="604" t="str">
        <f t="shared" si="113"/>
        <v>►</v>
      </c>
      <c r="F376" s="604" t="str">
        <f t="shared" si="114"/>
        <v>►</v>
      </c>
      <c r="G376" s="604" t="str">
        <f t="shared" si="119"/>
        <v/>
      </c>
      <c r="H376" s="626" t="s">
        <v>28</v>
      </c>
      <c r="I376" s="627"/>
      <c r="J376" s="627"/>
      <c r="K376" s="627"/>
      <c r="L376" s="704"/>
      <c r="M376" s="704"/>
      <c r="N376" s="704"/>
      <c r="O376" s="704"/>
      <c r="P376" s="704"/>
      <c r="Q376" s="704"/>
      <c r="R376" s="704"/>
      <c r="S376" s="674" t="s">
        <v>28</v>
      </c>
      <c r="T376" s="638"/>
      <c r="U376" s="251"/>
      <c r="V376" s="614"/>
      <c r="W376" s="644">
        <f t="shared" si="115"/>
        <v>0</v>
      </c>
      <c r="X376" s="643" t="str">
        <f t="shared" si="116"/>
        <v/>
      </c>
      <c r="Y376" s="615">
        <f t="shared" si="125"/>
        <v>0</v>
      </c>
      <c r="Z376" s="615">
        <f t="shared" si="126"/>
        <v>0</v>
      </c>
      <c r="AA376" s="190" t="str">
        <f t="shared" si="123"/>
        <v/>
      </c>
      <c r="AB376" s="684">
        <f t="shared" si="122"/>
        <v>0</v>
      </c>
      <c r="AC376" s="684">
        <f t="shared" si="110"/>
        <v>0</v>
      </c>
      <c r="AD376" s="616"/>
      <c r="AE376" s="617">
        <f t="shared" si="124"/>
        <v>0</v>
      </c>
      <c r="AF376" s="612">
        <f t="shared" si="117"/>
        <v>0</v>
      </c>
      <c r="AG376" s="613">
        <f>IF(ISBLANK(N376), 0, (IF(AND(V376&lt;&gt;"", ISNUMBER(T376)), INDEX(AZ12:CR12, MATCH(N376, AZ11:CR11, 0)) * M376, 0)) + IFERROR(INDEX(AZ17:CR17, MATCH(N376, AZ16:CR16, 0)) * M376, 0))</f>
        <v>0</v>
      </c>
      <c r="AI376" s="603" t="str">
        <f t="shared" si="120"/>
        <v>►</v>
      </c>
      <c r="CM376" s="658"/>
      <c r="CY376" s="216">
        <v>1</v>
      </c>
    </row>
    <row r="377" spans="1:103" s="641" customFormat="1" ht="24" customHeight="1">
      <c r="A377" s="603" t="str">
        <f t="shared" si="121"/>
        <v>►</v>
      </c>
      <c r="B377" s="604" t="str">
        <f t="shared" si="118"/>
        <v>►</v>
      </c>
      <c r="C377" s="604" t="str">
        <f t="shared" si="111"/>
        <v>►</v>
      </c>
      <c r="D377" s="604" t="str">
        <f t="shared" si="112"/>
        <v>►</v>
      </c>
      <c r="E377" s="604" t="str">
        <f t="shared" si="113"/>
        <v>►</v>
      </c>
      <c r="F377" s="604" t="str">
        <f t="shared" si="114"/>
        <v>►</v>
      </c>
      <c r="G377" s="604" t="str">
        <f t="shared" si="119"/>
        <v/>
      </c>
      <c r="H377" s="626" t="s">
        <v>28</v>
      </c>
      <c r="I377" s="627"/>
      <c r="J377" s="627"/>
      <c r="K377" s="627"/>
      <c r="L377" s="704"/>
      <c r="M377" s="704"/>
      <c r="N377" s="704"/>
      <c r="O377" s="704"/>
      <c r="P377" s="704"/>
      <c r="Q377" s="704"/>
      <c r="R377" s="704"/>
      <c r="S377" s="674" t="s">
        <v>28</v>
      </c>
      <c r="T377" s="638"/>
      <c r="U377" s="251"/>
      <c r="V377" s="614"/>
      <c r="W377" s="645">
        <f t="shared" si="115"/>
        <v>0</v>
      </c>
      <c r="X377" s="618" t="str">
        <f t="shared" si="116"/>
        <v/>
      </c>
      <c r="Y377" s="619">
        <f t="shared" si="125"/>
        <v>0</v>
      </c>
      <c r="Z377" s="619">
        <f t="shared" si="126"/>
        <v>0</v>
      </c>
      <c r="AA377" s="189" t="str">
        <f t="shared" si="123"/>
        <v/>
      </c>
      <c r="AB377" s="189">
        <f t="shared" si="122"/>
        <v>0</v>
      </c>
      <c r="AC377" s="189">
        <f t="shared" si="110"/>
        <v>0</v>
      </c>
      <c r="AD377" s="616"/>
      <c r="AE377" s="620">
        <f t="shared" si="124"/>
        <v>0</v>
      </c>
      <c r="AF377" s="612">
        <f t="shared" si="117"/>
        <v>0</v>
      </c>
      <c r="AG377" s="613">
        <f>IF(ISBLANK(N377), 0, (IF(AND(V377&lt;&gt;"", ISNUMBER(T377)), INDEX(AZ12:CR12, MATCH(N377, AZ11:CR11, 0)) * M377, 0)) + IFERROR(INDEX(AZ17:CR17, MATCH(N377, AZ16:CR16, 0)) * M377, 0))</f>
        <v>0</v>
      </c>
      <c r="AI377" s="603" t="str">
        <f t="shared" si="120"/>
        <v>►</v>
      </c>
      <c r="CM377" s="658"/>
      <c r="CY377" s="216">
        <v>1</v>
      </c>
    </row>
    <row r="378" spans="1:103" s="641" customFormat="1" ht="24" customHeight="1">
      <c r="A378" s="603" t="str">
        <f t="shared" si="121"/>
        <v>►</v>
      </c>
      <c r="B378" s="604" t="str">
        <f t="shared" si="118"/>
        <v>►</v>
      </c>
      <c r="C378" s="604" t="str">
        <f t="shared" si="111"/>
        <v>►</v>
      </c>
      <c r="D378" s="604" t="str">
        <f t="shared" si="112"/>
        <v>►</v>
      </c>
      <c r="E378" s="604" t="str">
        <f t="shared" si="113"/>
        <v>►</v>
      </c>
      <c r="F378" s="604" t="str">
        <f t="shared" si="114"/>
        <v>►</v>
      </c>
      <c r="G378" s="604" t="str">
        <f t="shared" si="119"/>
        <v/>
      </c>
      <c r="H378" s="626" t="s">
        <v>28</v>
      </c>
      <c r="I378" s="627"/>
      <c r="J378" s="627"/>
      <c r="K378" s="627"/>
      <c r="L378" s="704"/>
      <c r="M378" s="704"/>
      <c r="N378" s="704"/>
      <c r="O378" s="704"/>
      <c r="P378" s="704"/>
      <c r="Q378" s="704"/>
      <c r="R378" s="704"/>
      <c r="S378" s="674" t="s">
        <v>28</v>
      </c>
      <c r="T378" s="638"/>
      <c r="U378" s="251"/>
      <c r="V378" s="614"/>
      <c r="W378" s="644">
        <f t="shared" si="115"/>
        <v>0</v>
      </c>
      <c r="X378" s="643" t="str">
        <f t="shared" si="116"/>
        <v/>
      </c>
      <c r="Y378" s="615">
        <f t="shared" si="125"/>
        <v>0</v>
      </c>
      <c r="Z378" s="615">
        <f t="shared" si="126"/>
        <v>0</v>
      </c>
      <c r="AA378" s="190" t="str">
        <f t="shared" si="123"/>
        <v/>
      </c>
      <c r="AB378" s="684">
        <f t="shared" si="122"/>
        <v>0</v>
      </c>
      <c r="AC378" s="684">
        <f t="shared" si="110"/>
        <v>0</v>
      </c>
      <c r="AD378" s="616"/>
      <c r="AE378" s="617">
        <f t="shared" si="124"/>
        <v>0</v>
      </c>
      <c r="AF378" s="612">
        <f t="shared" si="117"/>
        <v>0</v>
      </c>
      <c r="AG378" s="613">
        <f>IF(ISBLANK(N378), 0, (IF(AND(V378&lt;&gt;"", ISNUMBER(T378)), INDEX(AZ12:CR12, MATCH(N378, AZ11:CR11, 0)) * M378, 0)) + IFERROR(INDEX(AZ17:CR17, MATCH(N378, AZ16:CR16, 0)) * M378, 0))</f>
        <v>0</v>
      </c>
      <c r="AI378" s="603" t="str">
        <f t="shared" si="120"/>
        <v>►</v>
      </c>
      <c r="CM378" s="658"/>
      <c r="CY378" s="216">
        <v>1</v>
      </c>
    </row>
    <row r="379" spans="1:103" s="641" customFormat="1" ht="24" customHeight="1">
      <c r="A379" s="603" t="str">
        <f t="shared" si="121"/>
        <v>►</v>
      </c>
      <c r="B379" s="604" t="str">
        <f t="shared" si="118"/>
        <v>►</v>
      </c>
      <c r="C379" s="604" t="str">
        <f t="shared" si="111"/>
        <v>►</v>
      </c>
      <c r="D379" s="604" t="str">
        <f t="shared" si="112"/>
        <v>►</v>
      </c>
      <c r="E379" s="604" t="str">
        <f t="shared" si="113"/>
        <v>►</v>
      </c>
      <c r="F379" s="604" t="str">
        <f t="shared" si="114"/>
        <v>►</v>
      </c>
      <c r="G379" s="604" t="str">
        <f t="shared" si="119"/>
        <v/>
      </c>
      <c r="H379" s="626" t="s">
        <v>28</v>
      </c>
      <c r="I379" s="627"/>
      <c r="J379" s="627"/>
      <c r="K379" s="627"/>
      <c r="L379" s="704"/>
      <c r="M379" s="704"/>
      <c r="N379" s="704"/>
      <c r="O379" s="704"/>
      <c r="P379" s="704"/>
      <c r="Q379" s="704"/>
      <c r="R379" s="704"/>
      <c r="S379" s="674" t="s">
        <v>28</v>
      </c>
      <c r="T379" s="638"/>
      <c r="U379" s="251"/>
      <c r="V379" s="614"/>
      <c r="W379" s="645">
        <f t="shared" si="115"/>
        <v>0</v>
      </c>
      <c r="X379" s="618" t="str">
        <f t="shared" si="116"/>
        <v/>
      </c>
      <c r="Y379" s="619">
        <f t="shared" si="125"/>
        <v>0</v>
      </c>
      <c r="Z379" s="619">
        <f t="shared" si="126"/>
        <v>0</v>
      </c>
      <c r="AA379" s="189" t="str">
        <f t="shared" si="123"/>
        <v/>
      </c>
      <c r="AB379" s="189">
        <f t="shared" si="122"/>
        <v>0</v>
      </c>
      <c r="AC379" s="189">
        <f t="shared" si="110"/>
        <v>0</v>
      </c>
      <c r="AD379" s="616"/>
      <c r="AE379" s="620">
        <f t="shared" si="124"/>
        <v>0</v>
      </c>
      <c r="AF379" s="612">
        <f t="shared" si="117"/>
        <v>0</v>
      </c>
      <c r="AG379" s="613">
        <f>IF(ISBLANK(N379), 0, (IF(AND(V379&lt;&gt;"", ISNUMBER(T379)), INDEX(AZ12:CR12, MATCH(N379, AZ11:CR11, 0)) * M379, 0)) + IFERROR(INDEX(AZ17:CR17, MATCH(N379, AZ16:CR16, 0)) * M379, 0))</f>
        <v>0</v>
      </c>
      <c r="AI379" s="603" t="str">
        <f t="shared" si="120"/>
        <v>►</v>
      </c>
      <c r="CM379" s="658"/>
      <c r="CY379" s="216">
        <v>1</v>
      </c>
    </row>
    <row r="380" spans="1:103" s="641" customFormat="1" ht="24" customHeight="1">
      <c r="A380" s="603" t="str">
        <f t="shared" si="121"/>
        <v>►</v>
      </c>
      <c r="B380" s="604" t="str">
        <f t="shared" si="118"/>
        <v>►</v>
      </c>
      <c r="C380" s="604" t="str">
        <f t="shared" si="111"/>
        <v>►</v>
      </c>
      <c r="D380" s="604" t="str">
        <f t="shared" si="112"/>
        <v>►</v>
      </c>
      <c r="E380" s="604" t="str">
        <f t="shared" si="113"/>
        <v>►</v>
      </c>
      <c r="F380" s="604" t="str">
        <f t="shared" si="114"/>
        <v>►</v>
      </c>
      <c r="G380" s="604" t="str">
        <f t="shared" si="119"/>
        <v/>
      </c>
      <c r="H380" s="626" t="s">
        <v>28</v>
      </c>
      <c r="I380" s="627"/>
      <c r="J380" s="627"/>
      <c r="K380" s="627"/>
      <c r="L380" s="704"/>
      <c r="M380" s="704"/>
      <c r="N380" s="704"/>
      <c r="O380" s="704"/>
      <c r="P380" s="704"/>
      <c r="Q380" s="704"/>
      <c r="R380" s="704"/>
      <c r="S380" s="674" t="s">
        <v>28</v>
      </c>
      <c r="T380" s="638"/>
      <c r="U380" s="251"/>
      <c r="V380" s="614"/>
      <c r="W380" s="644">
        <f t="shared" si="115"/>
        <v>0</v>
      </c>
      <c r="X380" s="643" t="str">
        <f t="shared" si="116"/>
        <v/>
      </c>
      <c r="Y380" s="615">
        <f t="shared" si="125"/>
        <v>0</v>
      </c>
      <c r="Z380" s="615">
        <f t="shared" si="126"/>
        <v>0</v>
      </c>
      <c r="AA380" s="190" t="str">
        <f t="shared" si="123"/>
        <v/>
      </c>
      <c r="AB380" s="684">
        <f t="shared" si="122"/>
        <v>0</v>
      </c>
      <c r="AC380" s="684">
        <f t="shared" si="110"/>
        <v>0</v>
      </c>
      <c r="AD380" s="616"/>
      <c r="AE380" s="617">
        <f t="shared" si="124"/>
        <v>0</v>
      </c>
      <c r="AF380" s="612">
        <f t="shared" si="117"/>
        <v>0</v>
      </c>
      <c r="AG380" s="613">
        <f>IF(ISBLANK(N380), 0, (IF(AND(V380&lt;&gt;"", ISNUMBER(T380)), INDEX(AZ12:CR12, MATCH(N380, AZ11:CR11, 0)) * M380, 0)) + IFERROR(INDEX(AZ17:CR17, MATCH(N380, AZ16:CR16, 0)) * M380, 0))</f>
        <v>0</v>
      </c>
      <c r="AI380" s="603" t="str">
        <f t="shared" si="120"/>
        <v>►</v>
      </c>
      <c r="CM380" s="658"/>
      <c r="CY380" s="216">
        <v>1</v>
      </c>
    </row>
    <row r="381" spans="1:103" s="641" customFormat="1" ht="24" customHeight="1">
      <c r="A381" s="603" t="str">
        <f t="shared" si="121"/>
        <v>►</v>
      </c>
      <c r="B381" s="604" t="str">
        <f t="shared" si="118"/>
        <v>►</v>
      </c>
      <c r="C381" s="604" t="str">
        <f t="shared" si="111"/>
        <v>►</v>
      </c>
      <c r="D381" s="604" t="str">
        <f t="shared" si="112"/>
        <v>►</v>
      </c>
      <c r="E381" s="604" t="str">
        <f t="shared" si="113"/>
        <v>►</v>
      </c>
      <c r="F381" s="604" t="str">
        <f t="shared" si="114"/>
        <v>►</v>
      </c>
      <c r="G381" s="604" t="str">
        <f t="shared" si="119"/>
        <v/>
      </c>
      <c r="H381" s="626" t="s">
        <v>28</v>
      </c>
      <c r="I381" s="627"/>
      <c r="J381" s="627"/>
      <c r="K381" s="627"/>
      <c r="L381" s="704"/>
      <c r="M381" s="704"/>
      <c r="N381" s="704"/>
      <c r="O381" s="704"/>
      <c r="P381" s="704"/>
      <c r="Q381" s="704"/>
      <c r="R381" s="704"/>
      <c r="S381" s="674" t="s">
        <v>28</v>
      </c>
      <c r="T381" s="638"/>
      <c r="U381" s="251"/>
      <c r="V381" s="614"/>
      <c r="W381" s="645">
        <f t="shared" si="115"/>
        <v>0</v>
      </c>
      <c r="X381" s="618" t="str">
        <f t="shared" si="116"/>
        <v/>
      </c>
      <c r="Y381" s="619">
        <f t="shared" si="125"/>
        <v>0</v>
      </c>
      <c r="Z381" s="619">
        <f t="shared" si="126"/>
        <v>0</v>
      </c>
      <c r="AA381" s="189" t="str">
        <f t="shared" si="123"/>
        <v/>
      </c>
      <c r="AB381" s="189">
        <f t="shared" si="122"/>
        <v>0</v>
      </c>
      <c r="AC381" s="189">
        <f t="shared" si="110"/>
        <v>0</v>
      </c>
      <c r="AD381" s="616"/>
      <c r="AE381" s="620">
        <f t="shared" si="124"/>
        <v>0</v>
      </c>
      <c r="AF381" s="612">
        <f t="shared" si="117"/>
        <v>0</v>
      </c>
      <c r="AG381" s="613">
        <f>IF(ISBLANK(N381), 0, (IF(AND(V381&lt;&gt;"", ISNUMBER(T381)), INDEX(AZ12:CR12, MATCH(N381, AZ11:CR11, 0)) * M381, 0)) + IFERROR(INDEX(AZ17:CR17, MATCH(N381, AZ16:CR16, 0)) * M381, 0))</f>
        <v>0</v>
      </c>
      <c r="AI381" s="603" t="str">
        <f t="shared" si="120"/>
        <v>►</v>
      </c>
      <c r="CM381" s="658"/>
      <c r="CY381" s="216">
        <v>1</v>
      </c>
    </row>
    <row r="382" spans="1:103" s="641" customFormat="1" ht="24" customHeight="1">
      <c r="A382" s="603" t="str">
        <f t="shared" si="121"/>
        <v>►</v>
      </c>
      <c r="B382" s="604" t="str">
        <f t="shared" si="118"/>
        <v>►</v>
      </c>
      <c r="C382" s="604" t="str">
        <f t="shared" si="111"/>
        <v>►</v>
      </c>
      <c r="D382" s="604" t="str">
        <f t="shared" si="112"/>
        <v>►</v>
      </c>
      <c r="E382" s="604" t="str">
        <f t="shared" si="113"/>
        <v>►</v>
      </c>
      <c r="F382" s="604" t="str">
        <f t="shared" si="114"/>
        <v>►</v>
      </c>
      <c r="G382" s="604" t="str">
        <f t="shared" si="119"/>
        <v/>
      </c>
      <c r="H382" s="626" t="s">
        <v>28</v>
      </c>
      <c r="I382" s="627"/>
      <c r="J382" s="627"/>
      <c r="K382" s="627"/>
      <c r="L382" s="704"/>
      <c r="M382" s="704"/>
      <c r="N382" s="704"/>
      <c r="O382" s="704"/>
      <c r="P382" s="704"/>
      <c r="Q382" s="704"/>
      <c r="R382" s="704"/>
      <c r="S382" s="674" t="s">
        <v>28</v>
      </c>
      <c r="T382" s="638"/>
      <c r="U382" s="251"/>
      <c r="V382" s="614"/>
      <c r="W382" s="644">
        <f t="shared" si="115"/>
        <v>0</v>
      </c>
      <c r="X382" s="643" t="str">
        <f t="shared" si="116"/>
        <v/>
      </c>
      <c r="Y382" s="615">
        <f t="shared" si="125"/>
        <v>0</v>
      </c>
      <c r="Z382" s="615">
        <f t="shared" si="126"/>
        <v>0</v>
      </c>
      <c r="AA382" s="190" t="str">
        <f t="shared" si="123"/>
        <v/>
      </c>
      <c r="AB382" s="684">
        <f t="shared" si="122"/>
        <v>0</v>
      </c>
      <c r="AC382" s="684">
        <f t="shared" si="110"/>
        <v>0</v>
      </c>
      <c r="AD382" s="616"/>
      <c r="AE382" s="617">
        <f t="shared" si="124"/>
        <v>0</v>
      </c>
      <c r="AF382" s="612">
        <f t="shared" si="117"/>
        <v>0</v>
      </c>
      <c r="AG382" s="613">
        <f>IF(ISBLANK(N382), 0, (IF(AND(V382&lt;&gt;"", ISNUMBER(T382)), INDEX(AZ12:CR12, MATCH(N382, AZ11:CR11, 0)) * M382, 0)) + IFERROR(INDEX(AZ17:CR17, MATCH(N382, AZ16:CR16, 0)) * M382, 0))</f>
        <v>0</v>
      </c>
      <c r="AI382" s="603" t="str">
        <f t="shared" si="120"/>
        <v>►</v>
      </c>
      <c r="CM382" s="658"/>
      <c r="CY382" s="216">
        <v>1</v>
      </c>
    </row>
    <row r="383" spans="1:103" s="641" customFormat="1" ht="24" customHeight="1">
      <c r="A383" s="603" t="str">
        <f t="shared" si="121"/>
        <v>►</v>
      </c>
      <c r="B383" s="604" t="str">
        <f t="shared" si="118"/>
        <v>►</v>
      </c>
      <c r="C383" s="604" t="str">
        <f t="shared" si="111"/>
        <v>►</v>
      </c>
      <c r="D383" s="604" t="str">
        <f t="shared" si="112"/>
        <v>►</v>
      </c>
      <c r="E383" s="604" t="str">
        <f t="shared" si="113"/>
        <v>►</v>
      </c>
      <c r="F383" s="604" t="str">
        <f t="shared" si="114"/>
        <v>►</v>
      </c>
      <c r="G383" s="604" t="str">
        <f t="shared" si="119"/>
        <v/>
      </c>
      <c r="H383" s="626" t="s">
        <v>28</v>
      </c>
      <c r="I383" s="627"/>
      <c r="J383" s="627"/>
      <c r="K383" s="627"/>
      <c r="L383" s="704"/>
      <c r="M383" s="704"/>
      <c r="N383" s="704"/>
      <c r="O383" s="704"/>
      <c r="P383" s="704"/>
      <c r="Q383" s="704"/>
      <c r="R383" s="704"/>
      <c r="S383" s="674" t="s">
        <v>28</v>
      </c>
      <c r="T383" s="638"/>
      <c r="U383" s="251"/>
      <c r="V383" s="614"/>
      <c r="W383" s="645">
        <f t="shared" si="115"/>
        <v>0</v>
      </c>
      <c r="X383" s="618" t="str">
        <f t="shared" si="116"/>
        <v/>
      </c>
      <c r="Y383" s="619">
        <f t="shared" si="125"/>
        <v>0</v>
      </c>
      <c r="Z383" s="619">
        <f t="shared" si="126"/>
        <v>0</v>
      </c>
      <c r="AA383" s="189" t="str">
        <f t="shared" si="123"/>
        <v/>
      </c>
      <c r="AB383" s="189">
        <f t="shared" si="122"/>
        <v>0</v>
      </c>
      <c r="AC383" s="189">
        <f t="shared" si="110"/>
        <v>0</v>
      </c>
      <c r="AD383" s="616"/>
      <c r="AE383" s="620">
        <f t="shared" si="124"/>
        <v>0</v>
      </c>
      <c r="AF383" s="612">
        <f t="shared" si="117"/>
        <v>0</v>
      </c>
      <c r="AG383" s="613">
        <f>IF(ISBLANK(N383), 0, (IF(AND(V383&lt;&gt;"", ISNUMBER(T383)), INDEX(AZ12:CR12, MATCH(N383, AZ11:CR11, 0)) * M383, 0)) + IFERROR(INDEX(AZ17:CR17, MATCH(N383, AZ16:CR16, 0)) * M383, 0))</f>
        <v>0</v>
      </c>
      <c r="AI383" s="603" t="str">
        <f t="shared" si="120"/>
        <v>►</v>
      </c>
      <c r="CM383" s="658"/>
      <c r="CY383" s="216">
        <v>1</v>
      </c>
    </row>
    <row r="384" spans="1:103" s="641" customFormat="1" ht="24" customHeight="1">
      <c r="A384" s="603" t="str">
        <f t="shared" si="121"/>
        <v>►</v>
      </c>
      <c r="B384" s="604" t="str">
        <f t="shared" si="118"/>
        <v>►</v>
      </c>
      <c r="C384" s="604" t="str">
        <f t="shared" si="111"/>
        <v>►</v>
      </c>
      <c r="D384" s="604" t="str">
        <f t="shared" si="112"/>
        <v>►</v>
      </c>
      <c r="E384" s="604" t="str">
        <f t="shared" si="113"/>
        <v>►</v>
      </c>
      <c r="F384" s="604" t="str">
        <f t="shared" si="114"/>
        <v>►</v>
      </c>
      <c r="G384" s="604" t="str">
        <f t="shared" si="119"/>
        <v/>
      </c>
      <c r="H384" s="626" t="s">
        <v>28</v>
      </c>
      <c r="I384" s="627"/>
      <c r="J384" s="627"/>
      <c r="K384" s="627"/>
      <c r="L384" s="704"/>
      <c r="M384" s="704"/>
      <c r="N384" s="704"/>
      <c r="O384" s="704"/>
      <c r="P384" s="704"/>
      <c r="Q384" s="704"/>
      <c r="R384" s="704"/>
      <c r="S384" s="674" t="s">
        <v>28</v>
      </c>
      <c r="T384" s="638"/>
      <c r="U384" s="251"/>
      <c r="V384" s="614"/>
      <c r="W384" s="644">
        <f t="shared" si="115"/>
        <v>0</v>
      </c>
      <c r="X384" s="643" t="str">
        <f t="shared" si="116"/>
        <v/>
      </c>
      <c r="Y384" s="615">
        <f t="shared" si="125"/>
        <v>0</v>
      </c>
      <c r="Z384" s="615">
        <f t="shared" si="126"/>
        <v>0</v>
      </c>
      <c r="AA384" s="190" t="str">
        <f t="shared" si="123"/>
        <v/>
      </c>
      <c r="AB384" s="684">
        <f t="shared" si="122"/>
        <v>0</v>
      </c>
      <c r="AC384" s="684">
        <f t="shared" si="110"/>
        <v>0</v>
      </c>
      <c r="AD384" s="616"/>
      <c r="AE384" s="617">
        <f t="shared" si="124"/>
        <v>0</v>
      </c>
      <c r="AF384" s="612">
        <f t="shared" si="117"/>
        <v>0</v>
      </c>
      <c r="AG384" s="613">
        <f>IF(ISBLANK(N384), 0, (IF(AND(V384&lt;&gt;"", ISNUMBER(T384)), INDEX(AZ12:CR12, MATCH(N384, AZ11:CR11, 0)) * M384, 0)) + IFERROR(INDEX(AZ17:CR17, MATCH(N384, AZ16:CR16, 0)) * M384, 0))</f>
        <v>0</v>
      </c>
      <c r="AI384" s="603" t="str">
        <f t="shared" si="120"/>
        <v>►</v>
      </c>
      <c r="CM384" s="658"/>
      <c r="CY384" s="216">
        <v>1</v>
      </c>
    </row>
    <row r="385" spans="1:103" s="641" customFormat="1" ht="24" customHeight="1">
      <c r="A385" s="603" t="str">
        <f t="shared" si="121"/>
        <v>►</v>
      </c>
      <c r="B385" s="604" t="str">
        <f t="shared" si="118"/>
        <v>►</v>
      </c>
      <c r="C385" s="604" t="str">
        <f t="shared" si="111"/>
        <v>►</v>
      </c>
      <c r="D385" s="604" t="str">
        <f t="shared" si="112"/>
        <v>►</v>
      </c>
      <c r="E385" s="604" t="str">
        <f t="shared" si="113"/>
        <v>►</v>
      </c>
      <c r="F385" s="604" t="str">
        <f t="shared" si="114"/>
        <v>►</v>
      </c>
      <c r="G385" s="604" t="str">
        <f t="shared" si="119"/>
        <v/>
      </c>
      <c r="H385" s="626" t="s">
        <v>28</v>
      </c>
      <c r="I385" s="627"/>
      <c r="J385" s="627"/>
      <c r="K385" s="627"/>
      <c r="L385" s="704"/>
      <c r="M385" s="704"/>
      <c r="N385" s="704"/>
      <c r="O385" s="704"/>
      <c r="P385" s="704"/>
      <c r="Q385" s="704"/>
      <c r="R385" s="704"/>
      <c r="S385" s="674" t="s">
        <v>28</v>
      </c>
      <c r="T385" s="638"/>
      <c r="U385" s="251"/>
      <c r="V385" s="614"/>
      <c r="W385" s="645">
        <f t="shared" si="115"/>
        <v>0</v>
      </c>
      <c r="X385" s="618" t="str">
        <f t="shared" si="116"/>
        <v/>
      </c>
      <c r="Y385" s="619">
        <f t="shared" si="125"/>
        <v>0</v>
      </c>
      <c r="Z385" s="619">
        <f t="shared" si="126"/>
        <v>0</v>
      </c>
      <c r="AA385" s="189" t="str">
        <f t="shared" si="123"/>
        <v/>
      </c>
      <c r="AB385" s="189">
        <f t="shared" si="122"/>
        <v>0</v>
      </c>
      <c r="AC385" s="189">
        <f t="shared" si="110"/>
        <v>0</v>
      </c>
      <c r="AD385" s="616"/>
      <c r="AE385" s="620">
        <f t="shared" si="124"/>
        <v>0</v>
      </c>
      <c r="AF385" s="612">
        <f t="shared" si="117"/>
        <v>0</v>
      </c>
      <c r="AG385" s="613">
        <f>IF(ISBLANK(N385), 0, (IF(AND(V385&lt;&gt;"", ISNUMBER(T385)), INDEX(AZ12:CR12, MATCH(N385, AZ11:CR11, 0)) * M385, 0)) + IFERROR(INDEX(AZ17:CR17, MATCH(N385, AZ16:CR16, 0)) * M385, 0))</f>
        <v>0</v>
      </c>
      <c r="AI385" s="603" t="str">
        <f t="shared" si="120"/>
        <v>►</v>
      </c>
      <c r="CM385" s="658"/>
      <c r="CY385" s="216">
        <v>1</v>
      </c>
    </row>
    <row r="386" spans="1:103" s="641" customFormat="1" ht="24" customHeight="1">
      <c r="A386" s="603" t="str">
        <f t="shared" si="121"/>
        <v>►</v>
      </c>
      <c r="B386" s="604" t="str">
        <f t="shared" si="118"/>
        <v>►</v>
      </c>
      <c r="C386" s="604" t="str">
        <f t="shared" si="111"/>
        <v>►</v>
      </c>
      <c r="D386" s="604" t="str">
        <f t="shared" si="112"/>
        <v>►</v>
      </c>
      <c r="E386" s="604" t="str">
        <f t="shared" si="113"/>
        <v>►</v>
      </c>
      <c r="F386" s="604" t="str">
        <f t="shared" si="114"/>
        <v>►</v>
      </c>
      <c r="G386" s="604" t="str">
        <f t="shared" si="119"/>
        <v/>
      </c>
      <c r="H386" s="626" t="s">
        <v>28</v>
      </c>
      <c r="I386" s="627"/>
      <c r="J386" s="627"/>
      <c r="K386" s="627"/>
      <c r="L386" s="704"/>
      <c r="M386" s="704"/>
      <c r="N386" s="704"/>
      <c r="O386" s="704"/>
      <c r="P386" s="704"/>
      <c r="Q386" s="704"/>
      <c r="R386" s="704"/>
      <c r="S386" s="674" t="s">
        <v>28</v>
      </c>
      <c r="T386" s="638"/>
      <c r="U386" s="251"/>
      <c r="V386" s="614"/>
      <c r="W386" s="644">
        <f t="shared" si="115"/>
        <v>0</v>
      </c>
      <c r="X386" s="643" t="str">
        <f t="shared" si="116"/>
        <v/>
      </c>
      <c r="Y386" s="615">
        <f t="shared" si="125"/>
        <v>0</v>
      </c>
      <c r="Z386" s="615">
        <f t="shared" si="126"/>
        <v>0</v>
      </c>
      <c r="AA386" s="190" t="str">
        <f t="shared" si="123"/>
        <v/>
      </c>
      <c r="AB386" s="684">
        <f t="shared" si="122"/>
        <v>0</v>
      </c>
      <c r="AC386" s="684">
        <f t="shared" si="110"/>
        <v>0</v>
      </c>
      <c r="AD386" s="616"/>
      <c r="AE386" s="617">
        <f t="shared" si="124"/>
        <v>0</v>
      </c>
      <c r="AF386" s="612">
        <f t="shared" si="117"/>
        <v>0</v>
      </c>
      <c r="AG386" s="613">
        <f>IF(ISBLANK(N386), 0, (IF(AND(V386&lt;&gt;"", ISNUMBER(T386)), INDEX(AZ12:CR12, MATCH(N386, AZ11:CR11, 0)) * M386, 0)) + IFERROR(INDEX(AZ17:CR17, MATCH(N386, AZ16:CR16, 0)) * M386, 0))</f>
        <v>0</v>
      </c>
      <c r="AI386" s="603" t="str">
        <f t="shared" si="120"/>
        <v>►</v>
      </c>
      <c r="CM386" s="658"/>
      <c r="CY386" s="216">
        <v>1</v>
      </c>
    </row>
    <row r="387" spans="1:103" s="641" customFormat="1" ht="24" customHeight="1">
      <c r="A387" s="603" t="str">
        <f t="shared" si="121"/>
        <v>►</v>
      </c>
      <c r="B387" s="604" t="str">
        <f t="shared" si="118"/>
        <v>►</v>
      </c>
      <c r="C387" s="604" t="str">
        <f t="shared" si="111"/>
        <v>►</v>
      </c>
      <c r="D387" s="604" t="str">
        <f t="shared" si="112"/>
        <v>►</v>
      </c>
      <c r="E387" s="604" t="str">
        <f t="shared" si="113"/>
        <v>►</v>
      </c>
      <c r="F387" s="604" t="str">
        <f t="shared" si="114"/>
        <v>►</v>
      </c>
      <c r="G387" s="604" t="str">
        <f t="shared" si="119"/>
        <v/>
      </c>
      <c r="H387" s="626" t="s">
        <v>28</v>
      </c>
      <c r="I387" s="627"/>
      <c r="J387" s="627"/>
      <c r="K387" s="627"/>
      <c r="L387" s="704"/>
      <c r="M387" s="704"/>
      <c r="N387" s="704"/>
      <c r="O387" s="704"/>
      <c r="P387" s="704"/>
      <c r="Q387" s="704"/>
      <c r="R387" s="704"/>
      <c r="S387" s="674" t="s">
        <v>28</v>
      </c>
      <c r="T387" s="638"/>
      <c r="U387" s="251"/>
      <c r="V387" s="614"/>
      <c r="W387" s="645">
        <f t="shared" si="115"/>
        <v>0</v>
      </c>
      <c r="X387" s="618" t="str">
        <f t="shared" si="116"/>
        <v/>
      </c>
      <c r="Y387" s="619">
        <f t="shared" si="125"/>
        <v>0</v>
      </c>
      <c r="Z387" s="619">
        <f t="shared" si="126"/>
        <v>0</v>
      </c>
      <c r="AA387" s="189" t="str">
        <f t="shared" si="123"/>
        <v/>
      </c>
      <c r="AB387" s="189">
        <f t="shared" si="122"/>
        <v>0</v>
      </c>
      <c r="AC387" s="189">
        <f t="shared" si="110"/>
        <v>0</v>
      </c>
      <c r="AD387" s="616"/>
      <c r="AE387" s="620">
        <f t="shared" si="124"/>
        <v>0</v>
      </c>
      <c r="AF387" s="612">
        <f t="shared" si="117"/>
        <v>0</v>
      </c>
      <c r="AG387" s="613">
        <f>IF(ISBLANK(N387), 0, (IF(AND(V387&lt;&gt;"", ISNUMBER(T387)), INDEX(AZ12:CR12, MATCH(N387, AZ11:CR11, 0)) * M387, 0)) + IFERROR(INDEX(AZ17:CR17, MATCH(N387, AZ16:CR16, 0)) * M387, 0))</f>
        <v>0</v>
      </c>
      <c r="AI387" s="603" t="str">
        <f t="shared" si="120"/>
        <v>►</v>
      </c>
      <c r="CM387" s="658"/>
      <c r="CY387" s="216">
        <v>1</v>
      </c>
    </row>
    <row r="388" spans="1:103" s="641" customFormat="1" ht="24" customHeight="1">
      <c r="A388" s="603" t="str">
        <f t="shared" si="121"/>
        <v>►</v>
      </c>
      <c r="B388" s="604" t="str">
        <f t="shared" si="118"/>
        <v>►</v>
      </c>
      <c r="C388" s="604" t="str">
        <f t="shared" si="111"/>
        <v>►</v>
      </c>
      <c r="D388" s="604" t="str">
        <f t="shared" si="112"/>
        <v>►</v>
      </c>
      <c r="E388" s="604" t="str">
        <f t="shared" si="113"/>
        <v>►</v>
      </c>
      <c r="F388" s="604" t="str">
        <f t="shared" si="114"/>
        <v>►</v>
      </c>
      <c r="G388" s="604" t="str">
        <f t="shared" si="119"/>
        <v/>
      </c>
      <c r="H388" s="626" t="s">
        <v>28</v>
      </c>
      <c r="I388" s="627"/>
      <c r="J388" s="627"/>
      <c r="K388" s="627"/>
      <c r="L388" s="704"/>
      <c r="M388" s="704"/>
      <c r="N388" s="704"/>
      <c r="O388" s="704"/>
      <c r="P388" s="704"/>
      <c r="Q388" s="704"/>
      <c r="R388" s="704"/>
      <c r="S388" s="674" t="s">
        <v>28</v>
      </c>
      <c r="T388" s="638"/>
      <c r="U388" s="251"/>
      <c r="V388" s="614"/>
      <c r="W388" s="644">
        <f t="shared" si="115"/>
        <v>0</v>
      </c>
      <c r="X388" s="643" t="str">
        <f t="shared" si="116"/>
        <v/>
      </c>
      <c r="Y388" s="615">
        <f t="shared" si="125"/>
        <v>0</v>
      </c>
      <c r="Z388" s="615">
        <f t="shared" si="126"/>
        <v>0</v>
      </c>
      <c r="AA388" s="190" t="str">
        <f t="shared" si="123"/>
        <v/>
      </c>
      <c r="AB388" s="684">
        <f t="shared" si="122"/>
        <v>0</v>
      </c>
      <c r="AC388" s="684">
        <f t="shared" si="110"/>
        <v>0</v>
      </c>
      <c r="AD388" s="616"/>
      <c r="AE388" s="617">
        <f t="shared" si="124"/>
        <v>0</v>
      </c>
      <c r="AF388" s="612">
        <f t="shared" si="117"/>
        <v>0</v>
      </c>
      <c r="AG388" s="613">
        <f>IF(ISBLANK(N388), 0, (IF(AND(V388&lt;&gt;"", ISNUMBER(T388)), INDEX(AZ12:CR12, MATCH(N388, AZ11:CR11, 0)) * M388, 0)) + IFERROR(INDEX(AZ17:CR17, MATCH(N388, AZ16:CR16, 0)) * M388, 0))</f>
        <v>0</v>
      </c>
      <c r="AI388" s="603" t="str">
        <f t="shared" si="120"/>
        <v>►</v>
      </c>
      <c r="CM388" s="658"/>
      <c r="CY388" s="216">
        <v>1</v>
      </c>
    </row>
    <row r="389" spans="1:103" s="641" customFormat="1" ht="24" customHeight="1">
      <c r="A389" s="603" t="str">
        <f t="shared" si="121"/>
        <v>►</v>
      </c>
      <c r="B389" s="604" t="str">
        <f t="shared" si="118"/>
        <v>►</v>
      </c>
      <c r="C389" s="604" t="str">
        <f t="shared" si="111"/>
        <v>►</v>
      </c>
      <c r="D389" s="604" t="str">
        <f t="shared" si="112"/>
        <v>►</v>
      </c>
      <c r="E389" s="604" t="str">
        <f t="shared" si="113"/>
        <v>►</v>
      </c>
      <c r="F389" s="604" t="str">
        <f t="shared" si="114"/>
        <v>►</v>
      </c>
      <c r="G389" s="604" t="str">
        <f t="shared" si="119"/>
        <v/>
      </c>
      <c r="H389" s="626" t="s">
        <v>28</v>
      </c>
      <c r="I389" s="627"/>
      <c r="J389" s="627"/>
      <c r="K389" s="627"/>
      <c r="L389" s="704"/>
      <c r="M389" s="704"/>
      <c r="N389" s="704"/>
      <c r="O389" s="704"/>
      <c r="P389" s="704"/>
      <c r="Q389" s="704"/>
      <c r="R389" s="704"/>
      <c r="S389" s="674" t="s">
        <v>28</v>
      </c>
      <c r="T389" s="638"/>
      <c r="U389" s="251"/>
      <c r="V389" s="614"/>
      <c r="W389" s="646">
        <f t="shared" si="115"/>
        <v>0</v>
      </c>
      <c r="X389" s="621" t="str">
        <f t="shared" si="116"/>
        <v/>
      </c>
      <c r="Y389" s="622">
        <f t="shared" si="125"/>
        <v>0</v>
      </c>
      <c r="Z389" s="622">
        <f t="shared" si="126"/>
        <v>0</v>
      </c>
      <c r="AA389" s="189" t="str">
        <f t="shared" si="123"/>
        <v/>
      </c>
      <c r="AB389" s="189">
        <f t="shared" si="122"/>
        <v>0</v>
      </c>
      <c r="AC389" s="189">
        <f t="shared" si="110"/>
        <v>0</v>
      </c>
      <c r="AD389" s="616"/>
      <c r="AE389" s="620">
        <f t="shared" si="124"/>
        <v>0</v>
      </c>
      <c r="AF389" s="612">
        <f t="shared" si="117"/>
        <v>0</v>
      </c>
      <c r="AG389" s="613">
        <f>IF(ISBLANK(N389), 0, (IF(AND(V389&lt;&gt;"", ISNUMBER(T389)), INDEX(AZ12:CR12, MATCH(N389, AZ11:CR11, 0)) * M389, 0)) + IFERROR(INDEX(AZ17:CR17, MATCH(N389, AZ16:CR16, 0)) * M389, 0))</f>
        <v>0</v>
      </c>
      <c r="AI389" s="603" t="str">
        <f t="shared" si="120"/>
        <v>►</v>
      </c>
      <c r="CM389" s="658"/>
      <c r="CY389" s="216">
        <v>1</v>
      </c>
    </row>
    <row r="390" spans="1:103" ht="24" customHeight="1">
      <c r="A390" s="603" t="str">
        <f t="shared" si="121"/>
        <v>►</v>
      </c>
      <c r="B390" s="604" t="str">
        <f t="shared" si="118"/>
        <v>►</v>
      </c>
      <c r="C390" s="604" t="str">
        <f t="shared" si="111"/>
        <v>►</v>
      </c>
      <c r="D390" s="604" t="str">
        <f t="shared" si="112"/>
        <v>►</v>
      </c>
      <c r="E390" s="604" t="str">
        <f t="shared" si="113"/>
        <v>►</v>
      </c>
      <c r="F390" s="604" t="str">
        <f t="shared" si="114"/>
        <v>►</v>
      </c>
      <c r="G390" s="604" t="str">
        <f t="shared" si="119"/>
        <v/>
      </c>
      <c r="H390" s="626" t="s">
        <v>28</v>
      </c>
      <c r="I390" s="627"/>
      <c r="J390" s="627"/>
      <c r="K390" s="627"/>
      <c r="L390" s="704"/>
      <c r="M390" s="704"/>
      <c r="N390" s="704"/>
      <c r="O390" s="704"/>
      <c r="P390" s="704"/>
      <c r="Q390" s="704"/>
      <c r="R390" s="704"/>
      <c r="S390" s="674" t="s">
        <v>28</v>
      </c>
      <c r="T390" s="638"/>
      <c r="U390" s="251"/>
      <c r="V390" s="614"/>
      <c r="W390" s="644">
        <f t="shared" si="115"/>
        <v>0</v>
      </c>
      <c r="X390" s="643" t="str">
        <f t="shared" si="116"/>
        <v/>
      </c>
      <c r="Y390" s="615">
        <f t="shared" si="125"/>
        <v>0</v>
      </c>
      <c r="Z390" s="615">
        <f t="shared" si="126"/>
        <v>0</v>
      </c>
      <c r="AA390" s="190" t="str">
        <f t="shared" si="123"/>
        <v/>
      </c>
      <c r="AB390" s="684">
        <f t="shared" si="122"/>
        <v>0</v>
      </c>
      <c r="AC390" s="684">
        <f t="shared" si="110"/>
        <v>0</v>
      </c>
      <c r="AD390" s="616"/>
      <c r="AE390" s="617">
        <f t="shared" si="124"/>
        <v>0</v>
      </c>
      <c r="AF390" s="612">
        <f t="shared" si="117"/>
        <v>0</v>
      </c>
      <c r="AG390" s="613">
        <f>IF(ISBLANK(N390), 0, (IF(AND(V390&lt;&gt;"", ISNUMBER(T390)), INDEX(AZ12:CR12, MATCH(N390, AZ11:CR11, 0)) * M390, 0)) + IFERROR(INDEX(AZ17:CR17, MATCH(N390, AZ16:CR16, 0)) * M390, 0))</f>
        <v>0</v>
      </c>
      <c r="AI390" s="603" t="str">
        <f t="shared" si="120"/>
        <v>►</v>
      </c>
      <c r="AJ390" s="641"/>
      <c r="AK390" s="641"/>
      <c r="AL390" s="641"/>
      <c r="AM390" s="641"/>
      <c r="AN390" s="641"/>
      <c r="AO390" s="641"/>
      <c r="AP390" s="641"/>
      <c r="AQ390" s="641"/>
      <c r="AR390" s="641"/>
      <c r="AS390" s="641"/>
      <c r="AT390" s="641"/>
      <c r="AU390" s="641"/>
      <c r="AV390" s="641"/>
      <c r="AW390" s="641"/>
      <c r="AX390" s="641"/>
      <c r="AY390" s="641"/>
      <c r="CY390" s="216">
        <v>1</v>
      </c>
    </row>
    <row r="391" spans="1:103" ht="24" customHeight="1">
      <c r="A391" s="603" t="str">
        <f t="shared" si="121"/>
        <v>►</v>
      </c>
      <c r="B391" s="604" t="str">
        <f t="shared" si="118"/>
        <v>►</v>
      </c>
      <c r="C391" s="604" t="str">
        <f t="shared" si="111"/>
        <v>►</v>
      </c>
      <c r="D391" s="604" t="str">
        <f t="shared" si="112"/>
        <v>►</v>
      </c>
      <c r="E391" s="604" t="str">
        <f t="shared" si="113"/>
        <v>►</v>
      </c>
      <c r="F391" s="604" t="str">
        <f t="shared" si="114"/>
        <v>►</v>
      </c>
      <c r="G391" s="604" t="str">
        <f t="shared" si="119"/>
        <v/>
      </c>
      <c r="H391" s="626" t="s">
        <v>28</v>
      </c>
      <c r="I391" s="627"/>
      <c r="J391" s="627"/>
      <c r="K391" s="627"/>
      <c r="L391" s="704"/>
      <c r="M391" s="704"/>
      <c r="N391" s="704"/>
      <c r="O391" s="704"/>
      <c r="P391" s="704"/>
      <c r="Q391" s="704"/>
      <c r="R391" s="704"/>
      <c r="S391" s="674" t="s">
        <v>28</v>
      </c>
      <c r="T391" s="638"/>
      <c r="U391" s="251"/>
      <c r="V391" s="614"/>
      <c r="W391" s="645">
        <f t="shared" si="115"/>
        <v>0</v>
      </c>
      <c r="X391" s="618" t="str">
        <f t="shared" si="116"/>
        <v/>
      </c>
      <c r="Y391" s="619">
        <f t="shared" si="125"/>
        <v>0</v>
      </c>
      <c r="Z391" s="619">
        <f t="shared" si="126"/>
        <v>0</v>
      </c>
      <c r="AA391" s="189" t="str">
        <f t="shared" si="123"/>
        <v/>
      </c>
      <c r="AB391" s="189">
        <f t="shared" si="122"/>
        <v>0</v>
      </c>
      <c r="AC391" s="189">
        <f t="shared" si="110"/>
        <v>0</v>
      </c>
      <c r="AD391" s="616"/>
      <c r="AE391" s="620">
        <f t="shared" si="124"/>
        <v>0</v>
      </c>
      <c r="AF391" s="612">
        <f t="shared" si="117"/>
        <v>0</v>
      </c>
      <c r="AG391" s="613">
        <f>IF(ISBLANK(N391), 0, (IF(AND(V391&lt;&gt;"", ISNUMBER(T391)), INDEX(AZ12:CR12, MATCH(N391, AZ11:CR11, 0)) * M391, 0)) + IFERROR(INDEX(AZ17:CR17, MATCH(N391, AZ16:CR16, 0)) * M391, 0))</f>
        <v>0</v>
      </c>
      <c r="AI391" s="603" t="str">
        <f t="shared" si="120"/>
        <v>►</v>
      </c>
      <c r="AJ391" s="641"/>
      <c r="AK391" s="641"/>
      <c r="AL391" s="641"/>
      <c r="AM391" s="641"/>
      <c r="AN391" s="641"/>
      <c r="AO391" s="641"/>
      <c r="AP391" s="641"/>
      <c r="AQ391" s="641"/>
      <c r="AR391" s="641"/>
      <c r="AS391" s="641"/>
      <c r="AT391" s="641"/>
      <c r="AU391" s="641"/>
      <c r="AV391" s="641"/>
      <c r="AW391" s="641"/>
      <c r="AX391" s="641"/>
      <c r="AY391" s="641"/>
      <c r="CY391" s="216">
        <v>1</v>
      </c>
    </row>
    <row r="392" spans="1:103" ht="24" customHeight="1">
      <c r="A392" s="603" t="str">
        <f t="shared" si="121"/>
        <v>►</v>
      </c>
      <c r="B392" s="604" t="str">
        <f t="shared" si="118"/>
        <v>►</v>
      </c>
      <c r="C392" s="604" t="str">
        <f t="shared" si="111"/>
        <v>►</v>
      </c>
      <c r="D392" s="604" t="str">
        <f t="shared" si="112"/>
        <v>►</v>
      </c>
      <c r="E392" s="604" t="str">
        <f t="shared" si="113"/>
        <v>►</v>
      </c>
      <c r="F392" s="604" t="str">
        <f t="shared" si="114"/>
        <v>►</v>
      </c>
      <c r="G392" s="604" t="str">
        <f t="shared" si="119"/>
        <v/>
      </c>
      <c r="H392" s="626" t="s">
        <v>28</v>
      </c>
      <c r="I392" s="627"/>
      <c r="J392" s="627"/>
      <c r="K392" s="627"/>
      <c r="L392" s="704"/>
      <c r="M392" s="704"/>
      <c r="N392" s="704"/>
      <c r="O392" s="704"/>
      <c r="P392" s="704"/>
      <c r="Q392" s="704"/>
      <c r="R392" s="704"/>
      <c r="S392" s="674" t="s">
        <v>28</v>
      </c>
      <c r="T392" s="638"/>
      <c r="U392" s="251"/>
      <c r="V392" s="614"/>
      <c r="W392" s="644">
        <f t="shared" si="115"/>
        <v>0</v>
      </c>
      <c r="X392" s="643" t="str">
        <f t="shared" si="116"/>
        <v/>
      </c>
      <c r="Y392" s="615">
        <f t="shared" si="125"/>
        <v>0</v>
      </c>
      <c r="Z392" s="615">
        <f t="shared" si="126"/>
        <v>0</v>
      </c>
      <c r="AA392" s="190" t="str">
        <f t="shared" si="123"/>
        <v/>
      </c>
      <c r="AB392" s="684">
        <f t="shared" si="122"/>
        <v>0</v>
      </c>
      <c r="AC392" s="684">
        <f t="shared" si="110"/>
        <v>0</v>
      </c>
      <c r="AD392" s="616"/>
      <c r="AE392" s="617">
        <f t="shared" si="124"/>
        <v>0</v>
      </c>
      <c r="AF392" s="612">
        <f t="shared" si="117"/>
        <v>0</v>
      </c>
      <c r="AG392" s="613">
        <f>IF(ISBLANK(N392), 0, (IF(AND(V392&lt;&gt;"", ISNUMBER(T392)), INDEX(AZ12:CR12, MATCH(N392, AZ11:CR11, 0)) * M392, 0)) + IFERROR(INDEX(AZ17:CR17, MATCH(N392, AZ16:CR16, 0)) * M392, 0))</f>
        <v>0</v>
      </c>
      <c r="AI392" s="603" t="str">
        <f t="shared" si="120"/>
        <v>►</v>
      </c>
      <c r="AJ392" s="641"/>
      <c r="AK392" s="641"/>
      <c r="AL392" s="641"/>
      <c r="AM392" s="641"/>
      <c r="AN392" s="641"/>
      <c r="AO392" s="641"/>
      <c r="AP392" s="641"/>
      <c r="AQ392" s="641"/>
      <c r="AR392" s="641"/>
      <c r="AS392" s="641"/>
      <c r="AT392" s="641"/>
      <c r="AU392" s="641"/>
      <c r="AV392" s="641"/>
      <c r="AW392" s="641"/>
      <c r="AX392" s="641"/>
      <c r="AY392" s="641"/>
      <c r="CY392" s="216">
        <v>1</v>
      </c>
    </row>
    <row r="393" spans="1:103" ht="24" customHeight="1">
      <c r="A393" s="603" t="str">
        <f t="shared" si="121"/>
        <v>►</v>
      </c>
      <c r="B393" s="604" t="str">
        <f t="shared" si="118"/>
        <v>►</v>
      </c>
      <c r="C393" s="604" t="str">
        <f t="shared" si="111"/>
        <v>►</v>
      </c>
      <c r="D393" s="604" t="str">
        <f t="shared" si="112"/>
        <v>►</v>
      </c>
      <c r="E393" s="604" t="str">
        <f t="shared" si="113"/>
        <v>►</v>
      </c>
      <c r="F393" s="604" t="str">
        <f t="shared" si="114"/>
        <v>►</v>
      </c>
      <c r="G393" s="604" t="str">
        <f t="shared" si="119"/>
        <v/>
      </c>
      <c r="H393" s="626" t="s">
        <v>28</v>
      </c>
      <c r="I393" s="627"/>
      <c r="J393" s="627"/>
      <c r="K393" s="627"/>
      <c r="L393" s="704"/>
      <c r="M393" s="704"/>
      <c r="N393" s="704"/>
      <c r="O393" s="704"/>
      <c r="P393" s="704"/>
      <c r="Q393" s="704"/>
      <c r="R393" s="704"/>
      <c r="S393" s="674" t="s">
        <v>28</v>
      </c>
      <c r="T393" s="638"/>
      <c r="U393" s="251"/>
      <c r="V393" s="614"/>
      <c r="W393" s="645">
        <f t="shared" si="115"/>
        <v>0</v>
      </c>
      <c r="X393" s="618" t="str">
        <f t="shared" si="116"/>
        <v/>
      </c>
      <c r="Y393" s="619">
        <f t="shared" si="125"/>
        <v>0</v>
      </c>
      <c r="Z393" s="619">
        <f t="shared" si="126"/>
        <v>0</v>
      </c>
      <c r="AA393" s="189" t="str">
        <f t="shared" si="123"/>
        <v/>
      </c>
      <c r="AB393" s="189">
        <f t="shared" si="122"/>
        <v>0</v>
      </c>
      <c r="AC393" s="189">
        <f t="shared" si="110"/>
        <v>0</v>
      </c>
      <c r="AD393" s="616"/>
      <c r="AE393" s="620">
        <f t="shared" si="124"/>
        <v>0</v>
      </c>
      <c r="AF393" s="612">
        <f t="shared" si="117"/>
        <v>0</v>
      </c>
      <c r="AG393" s="613">
        <f>IF(ISBLANK(N393), 0, (IF(AND(V393&lt;&gt;"", ISNUMBER(T393)), INDEX(AZ12:CR12, MATCH(N393, AZ11:CR11, 0)) * M393, 0)) + IFERROR(INDEX(AZ17:CR17, MATCH(N393, AZ16:CR16, 0)) * M393, 0))</f>
        <v>0</v>
      </c>
      <c r="AI393" s="603" t="str">
        <f t="shared" si="120"/>
        <v>►</v>
      </c>
      <c r="AJ393" s="641"/>
      <c r="AK393" s="641"/>
      <c r="AL393" s="641"/>
      <c r="AM393" s="641"/>
      <c r="AN393" s="641"/>
      <c r="AO393" s="641"/>
      <c r="AP393" s="641"/>
      <c r="AQ393" s="641"/>
      <c r="AR393" s="641"/>
      <c r="AS393" s="641"/>
      <c r="AT393" s="641"/>
      <c r="AU393" s="641"/>
      <c r="AV393" s="641"/>
      <c r="AW393" s="641"/>
      <c r="AX393" s="641"/>
      <c r="AY393" s="641"/>
      <c r="CY393" s="216">
        <v>1</v>
      </c>
    </row>
    <row r="394" spans="1:103" ht="24" customHeight="1">
      <c r="A394" s="603" t="str">
        <f t="shared" si="121"/>
        <v>►</v>
      </c>
      <c r="B394" s="604" t="str">
        <f t="shared" si="118"/>
        <v>►</v>
      </c>
      <c r="C394" s="604" t="str">
        <f t="shared" si="111"/>
        <v>►</v>
      </c>
      <c r="D394" s="604" t="str">
        <f t="shared" si="112"/>
        <v>►</v>
      </c>
      <c r="E394" s="604" t="str">
        <f t="shared" si="113"/>
        <v>►</v>
      </c>
      <c r="F394" s="604" t="str">
        <f t="shared" si="114"/>
        <v>►</v>
      </c>
      <c r="G394" s="604" t="str">
        <f t="shared" si="119"/>
        <v/>
      </c>
      <c r="H394" s="626" t="s">
        <v>28</v>
      </c>
      <c r="I394" s="627"/>
      <c r="J394" s="627"/>
      <c r="K394" s="627"/>
      <c r="L394" s="704"/>
      <c r="M394" s="704"/>
      <c r="N394" s="704"/>
      <c r="O394" s="704"/>
      <c r="P394" s="704"/>
      <c r="Q394" s="704"/>
      <c r="R394" s="704"/>
      <c r="S394" s="674" t="s">
        <v>28</v>
      </c>
      <c r="T394" s="638"/>
      <c r="U394" s="251"/>
      <c r="V394" s="614"/>
      <c r="W394" s="644">
        <f t="shared" si="115"/>
        <v>0</v>
      </c>
      <c r="X394" s="643" t="str">
        <f t="shared" si="116"/>
        <v/>
      </c>
      <c r="Y394" s="615">
        <f t="shared" si="125"/>
        <v>0</v>
      </c>
      <c r="Z394" s="615">
        <f t="shared" si="126"/>
        <v>0</v>
      </c>
      <c r="AA394" s="190" t="str">
        <f t="shared" si="123"/>
        <v/>
      </c>
      <c r="AB394" s="684">
        <f t="shared" si="122"/>
        <v>0</v>
      </c>
      <c r="AC394" s="684">
        <f t="shared" ref="AC394:AC457" si="127">IF(ISBLANK(V394), 0, IF(AND(W394=0, ISTEXT(O394)), M394*AF394 &amp; " " &amp; O394, 0))</f>
        <v>0</v>
      </c>
      <c r="AD394" s="616"/>
      <c r="AE394" s="617">
        <f t="shared" si="124"/>
        <v>0</v>
      </c>
      <c r="AF394" s="612">
        <f t="shared" si="117"/>
        <v>0</v>
      </c>
      <c r="AG394" s="613">
        <f>IF(ISBLANK(N394), 0, (IF(AND(V394&lt;&gt;"", ISNUMBER(T394)), INDEX(AZ12:CR12, MATCH(N394, AZ11:CR11, 0)) * M394, 0)) + IFERROR(INDEX(AZ17:CR17, MATCH(N394, AZ16:CR16, 0)) * M394, 0))</f>
        <v>0</v>
      </c>
      <c r="AI394" s="603" t="str">
        <f t="shared" si="120"/>
        <v>►</v>
      </c>
      <c r="AJ394" s="641"/>
      <c r="AK394" s="641"/>
      <c r="AL394" s="641"/>
      <c r="AM394" s="641"/>
      <c r="AN394" s="641"/>
      <c r="AO394" s="641"/>
      <c r="AP394" s="641"/>
      <c r="AQ394" s="641"/>
      <c r="AR394" s="641"/>
      <c r="AS394" s="641"/>
      <c r="AT394" s="641"/>
      <c r="AU394" s="641"/>
      <c r="AV394" s="641"/>
      <c r="AW394" s="641"/>
      <c r="AX394" s="641"/>
      <c r="AY394" s="641"/>
      <c r="CY394" s="216">
        <v>1</v>
      </c>
    </row>
    <row r="395" spans="1:103" ht="24" customHeight="1">
      <c r="A395" s="603" t="str">
        <f t="shared" si="121"/>
        <v>►</v>
      </c>
      <c r="B395" s="604" t="str">
        <f t="shared" si="118"/>
        <v>►</v>
      </c>
      <c r="C395" s="604" t="str">
        <f t="shared" si="111"/>
        <v>►</v>
      </c>
      <c r="D395" s="604" t="str">
        <f t="shared" si="112"/>
        <v>►</v>
      </c>
      <c r="E395" s="604" t="str">
        <f t="shared" si="113"/>
        <v>►</v>
      </c>
      <c r="F395" s="604" t="str">
        <f t="shared" si="114"/>
        <v>►</v>
      </c>
      <c r="G395" s="604" t="str">
        <f t="shared" si="119"/>
        <v/>
      </c>
      <c r="H395" s="626" t="s">
        <v>28</v>
      </c>
      <c r="I395" s="627"/>
      <c r="J395" s="627"/>
      <c r="K395" s="627"/>
      <c r="L395" s="704"/>
      <c r="M395" s="704"/>
      <c r="N395" s="704"/>
      <c r="O395" s="704"/>
      <c r="P395" s="704"/>
      <c r="Q395" s="704"/>
      <c r="R395" s="704"/>
      <c r="S395" s="674" t="s">
        <v>28</v>
      </c>
      <c r="T395" s="638"/>
      <c r="U395" s="251"/>
      <c r="V395" s="614"/>
      <c r="W395" s="645">
        <f t="shared" si="115"/>
        <v>0</v>
      </c>
      <c r="X395" s="618" t="str">
        <f t="shared" si="116"/>
        <v/>
      </c>
      <c r="Y395" s="619">
        <f t="shared" si="125"/>
        <v>0</v>
      </c>
      <c r="Z395" s="619">
        <f t="shared" si="126"/>
        <v>0</v>
      </c>
      <c r="AA395" s="189" t="str">
        <f t="shared" si="123"/>
        <v/>
      </c>
      <c r="AB395" s="189">
        <f t="shared" si="122"/>
        <v>0</v>
      </c>
      <c r="AC395" s="189">
        <f t="shared" si="127"/>
        <v>0</v>
      </c>
      <c r="AD395" s="616"/>
      <c r="AE395" s="620">
        <f t="shared" si="124"/>
        <v>0</v>
      </c>
      <c r="AF395" s="612">
        <f t="shared" si="117"/>
        <v>0</v>
      </c>
      <c r="AG395" s="613">
        <f>IF(ISBLANK(N395), 0, (IF(AND(V395&lt;&gt;"", ISNUMBER(T395)), INDEX(AZ12:CR12, MATCH(N395, AZ11:CR11, 0)) * M395, 0)) + IFERROR(INDEX(AZ17:CR17, MATCH(N395, AZ16:CR16, 0)) * M395, 0))</f>
        <v>0</v>
      </c>
      <c r="AI395" s="603" t="str">
        <f t="shared" si="120"/>
        <v>►</v>
      </c>
      <c r="AJ395" s="641"/>
      <c r="AK395" s="641"/>
      <c r="AL395" s="641"/>
      <c r="AM395" s="641"/>
      <c r="AN395" s="641"/>
      <c r="AO395" s="641"/>
      <c r="AP395" s="641"/>
      <c r="AQ395" s="641"/>
      <c r="AR395" s="641"/>
      <c r="AS395" s="641"/>
      <c r="AT395" s="641"/>
      <c r="AU395" s="641"/>
      <c r="AV395" s="641"/>
      <c r="AW395" s="641"/>
      <c r="AX395" s="641"/>
      <c r="AY395" s="641"/>
      <c r="CY395" s="216">
        <v>1</v>
      </c>
    </row>
    <row r="396" spans="1:103" ht="24" customHeight="1">
      <c r="A396" s="603" t="str">
        <f t="shared" si="121"/>
        <v>►</v>
      </c>
      <c r="B396" s="604" t="str">
        <f t="shared" si="118"/>
        <v>►</v>
      </c>
      <c r="C396" s="604" t="str">
        <f t="shared" si="111"/>
        <v>►</v>
      </c>
      <c r="D396" s="604" t="str">
        <f t="shared" si="112"/>
        <v>►</v>
      </c>
      <c r="E396" s="604" t="str">
        <f t="shared" si="113"/>
        <v>►</v>
      </c>
      <c r="F396" s="604" t="str">
        <f t="shared" si="114"/>
        <v>►</v>
      </c>
      <c r="G396" s="604" t="str">
        <f t="shared" si="119"/>
        <v/>
      </c>
      <c r="H396" s="626" t="s">
        <v>28</v>
      </c>
      <c r="I396" s="627"/>
      <c r="J396" s="627"/>
      <c r="K396" s="627"/>
      <c r="L396" s="704"/>
      <c r="M396" s="704"/>
      <c r="N396" s="704"/>
      <c r="O396" s="704"/>
      <c r="P396" s="704"/>
      <c r="Q396" s="704"/>
      <c r="R396" s="704"/>
      <c r="S396" s="674" t="s">
        <v>28</v>
      </c>
      <c r="T396" s="638"/>
      <c r="U396" s="251"/>
      <c r="V396" s="614"/>
      <c r="W396" s="644">
        <f t="shared" si="115"/>
        <v>0</v>
      </c>
      <c r="X396" s="643" t="str">
        <f t="shared" si="116"/>
        <v/>
      </c>
      <c r="Y396" s="615">
        <f t="shared" si="125"/>
        <v>0</v>
      </c>
      <c r="Z396" s="615">
        <f t="shared" si="126"/>
        <v>0</v>
      </c>
      <c r="AA396" s="190" t="str">
        <f t="shared" si="123"/>
        <v/>
      </c>
      <c r="AB396" s="684">
        <f t="shared" si="122"/>
        <v>0</v>
      </c>
      <c r="AC396" s="684">
        <f t="shared" si="127"/>
        <v>0</v>
      </c>
      <c r="AD396" s="616"/>
      <c r="AE396" s="617">
        <f t="shared" si="124"/>
        <v>0</v>
      </c>
      <c r="AF396" s="612">
        <f t="shared" si="117"/>
        <v>0</v>
      </c>
      <c r="AG396" s="613">
        <f>IF(ISBLANK(N396), 0, (IF(AND(V396&lt;&gt;"", ISNUMBER(T396)), INDEX(AZ12:CR12, MATCH(N396, AZ11:CR11, 0)) * M396, 0)) + IFERROR(INDEX(AZ17:CR17, MATCH(N396, AZ16:CR16, 0)) * M396, 0))</f>
        <v>0</v>
      </c>
      <c r="AI396" s="603" t="str">
        <f t="shared" si="120"/>
        <v>►</v>
      </c>
      <c r="AJ396" s="641"/>
      <c r="AK396" s="641"/>
      <c r="AL396" s="641"/>
      <c r="AM396" s="641"/>
      <c r="AN396" s="641"/>
      <c r="AO396" s="641"/>
      <c r="AP396" s="641"/>
      <c r="AQ396" s="641"/>
      <c r="AR396" s="641"/>
      <c r="AS396" s="641"/>
      <c r="AT396" s="641"/>
      <c r="AU396" s="641"/>
      <c r="AV396" s="641"/>
      <c r="AW396" s="641"/>
      <c r="AX396" s="641"/>
      <c r="AY396" s="641"/>
      <c r="CY396" s="216">
        <v>1</v>
      </c>
    </row>
    <row r="397" spans="1:103" ht="24" customHeight="1">
      <c r="A397" s="603" t="str">
        <f t="shared" si="121"/>
        <v>►</v>
      </c>
      <c r="B397" s="604" t="str">
        <f t="shared" si="118"/>
        <v>►</v>
      </c>
      <c r="C397" s="604" t="str">
        <f t="shared" si="111"/>
        <v>►</v>
      </c>
      <c r="D397" s="604" t="str">
        <f t="shared" si="112"/>
        <v>►</v>
      </c>
      <c r="E397" s="604" t="str">
        <f t="shared" si="113"/>
        <v>►</v>
      </c>
      <c r="F397" s="604" t="str">
        <f t="shared" si="114"/>
        <v>►</v>
      </c>
      <c r="G397" s="604" t="str">
        <f t="shared" si="119"/>
        <v/>
      </c>
      <c r="H397" s="626" t="s">
        <v>28</v>
      </c>
      <c r="I397" s="627"/>
      <c r="J397" s="627"/>
      <c r="K397" s="627"/>
      <c r="L397" s="704"/>
      <c r="M397" s="704"/>
      <c r="N397" s="704"/>
      <c r="O397" s="704"/>
      <c r="P397" s="704"/>
      <c r="Q397" s="704"/>
      <c r="R397" s="704"/>
      <c r="S397" s="674" t="s">
        <v>28</v>
      </c>
      <c r="T397" s="638"/>
      <c r="U397" s="251"/>
      <c r="V397" s="614"/>
      <c r="W397" s="645">
        <f t="shared" si="115"/>
        <v>0</v>
      </c>
      <c r="X397" s="618" t="str">
        <f t="shared" si="116"/>
        <v/>
      </c>
      <c r="Y397" s="619">
        <f t="shared" si="125"/>
        <v>0</v>
      </c>
      <c r="Z397" s="619">
        <f t="shared" si="126"/>
        <v>0</v>
      </c>
      <c r="AA397" s="189" t="str">
        <f t="shared" si="123"/>
        <v/>
      </c>
      <c r="AB397" s="189">
        <f t="shared" si="122"/>
        <v>0</v>
      </c>
      <c r="AC397" s="189">
        <f t="shared" si="127"/>
        <v>0</v>
      </c>
      <c r="AD397" s="616"/>
      <c r="AE397" s="620">
        <f t="shared" si="124"/>
        <v>0</v>
      </c>
      <c r="AF397" s="612">
        <f t="shared" si="117"/>
        <v>0</v>
      </c>
      <c r="AG397" s="613">
        <f>IF(ISBLANK(N397), 0, (IF(AND(V397&lt;&gt;"", ISNUMBER(T397)), INDEX(AZ12:CR12, MATCH(N397, AZ11:CR11, 0)) * M397, 0)) + IFERROR(INDEX(AZ17:CR17, MATCH(N397, AZ16:CR16, 0)) * M397, 0))</f>
        <v>0</v>
      </c>
      <c r="AI397" s="603" t="str">
        <f t="shared" si="120"/>
        <v>►</v>
      </c>
      <c r="AJ397" s="641"/>
      <c r="AK397" s="641"/>
      <c r="AL397" s="641"/>
      <c r="AM397" s="641"/>
      <c r="AN397" s="641"/>
      <c r="AO397" s="641"/>
      <c r="AP397" s="641"/>
      <c r="AQ397" s="641"/>
      <c r="AR397" s="641"/>
      <c r="AS397" s="641"/>
      <c r="AT397" s="641"/>
      <c r="AU397" s="641"/>
      <c r="AV397" s="641"/>
      <c r="AW397" s="641"/>
      <c r="AX397" s="641"/>
      <c r="AY397" s="641"/>
      <c r="CY397" s="216">
        <v>1</v>
      </c>
    </row>
    <row r="398" spans="1:103" ht="24" customHeight="1">
      <c r="A398" s="603" t="str">
        <f t="shared" si="121"/>
        <v>►</v>
      </c>
      <c r="B398" s="604" t="str">
        <f t="shared" si="118"/>
        <v>►</v>
      </c>
      <c r="C398" s="604" t="str">
        <f t="shared" si="111"/>
        <v>►</v>
      </c>
      <c r="D398" s="604" t="str">
        <f t="shared" si="112"/>
        <v>►</v>
      </c>
      <c r="E398" s="604" t="str">
        <f t="shared" si="113"/>
        <v>►</v>
      </c>
      <c r="F398" s="604" t="str">
        <f t="shared" si="114"/>
        <v>►</v>
      </c>
      <c r="G398" s="604" t="str">
        <f t="shared" si="119"/>
        <v/>
      </c>
      <c r="H398" s="626" t="s">
        <v>28</v>
      </c>
      <c r="I398" s="627"/>
      <c r="J398" s="627"/>
      <c r="K398" s="627"/>
      <c r="L398" s="704"/>
      <c r="M398" s="704"/>
      <c r="N398" s="704"/>
      <c r="O398" s="704"/>
      <c r="P398" s="704"/>
      <c r="Q398" s="704"/>
      <c r="R398" s="704"/>
      <c r="S398" s="674" t="s">
        <v>28</v>
      </c>
      <c r="T398" s="638"/>
      <c r="U398" s="251"/>
      <c r="V398" s="614"/>
      <c r="W398" s="644">
        <f t="shared" si="115"/>
        <v>0</v>
      </c>
      <c r="X398" s="643" t="str">
        <f t="shared" si="116"/>
        <v/>
      </c>
      <c r="Y398" s="615">
        <f t="shared" si="125"/>
        <v>0</v>
      </c>
      <c r="Z398" s="615">
        <f t="shared" si="126"/>
        <v>0</v>
      </c>
      <c r="AA398" s="190" t="str">
        <f t="shared" si="123"/>
        <v/>
      </c>
      <c r="AB398" s="684">
        <f t="shared" si="122"/>
        <v>0</v>
      </c>
      <c r="AC398" s="684">
        <f t="shared" si="127"/>
        <v>0</v>
      </c>
      <c r="AD398" s="616"/>
      <c r="AE398" s="617">
        <f t="shared" si="124"/>
        <v>0</v>
      </c>
      <c r="AF398" s="612">
        <f t="shared" si="117"/>
        <v>0</v>
      </c>
      <c r="AG398" s="613">
        <f>IF(ISBLANK(N398), 0, (IF(AND(V398&lt;&gt;"", ISNUMBER(T398)), INDEX(AZ12:CR12, MATCH(N398, AZ11:CR11, 0)) * M398, 0)) + IFERROR(INDEX(AZ17:CR17, MATCH(N398, AZ16:CR16, 0)) * M398, 0))</f>
        <v>0</v>
      </c>
      <c r="AI398" s="603" t="str">
        <f t="shared" si="120"/>
        <v>►</v>
      </c>
      <c r="AJ398" s="641"/>
      <c r="AK398" s="641"/>
      <c r="AL398" s="641"/>
      <c r="AM398" s="641"/>
      <c r="AN398" s="641"/>
      <c r="AO398" s="641"/>
      <c r="AP398" s="641"/>
      <c r="AQ398" s="641"/>
      <c r="AR398" s="641"/>
      <c r="AS398" s="641"/>
      <c r="AT398" s="641"/>
      <c r="AU398" s="641"/>
      <c r="AV398" s="641"/>
      <c r="AW398" s="641"/>
      <c r="AX398" s="641"/>
      <c r="AY398" s="641"/>
      <c r="CY398" s="216">
        <v>1</v>
      </c>
    </row>
    <row r="399" spans="1:103" ht="24" customHeight="1">
      <c r="A399" s="603" t="str">
        <f t="shared" si="121"/>
        <v>►</v>
      </c>
      <c r="B399" s="604" t="str">
        <f t="shared" si="118"/>
        <v>►</v>
      </c>
      <c r="C399" s="604" t="str">
        <f t="shared" ref="C399:C462" si="128">IF(B399="►","►",IFERROR(LEFT(B399,SEARCH(".",B399)-1),0))</f>
        <v>►</v>
      </c>
      <c r="D399" s="604" t="str">
        <f t="shared" ref="D399:D462" si="129">IF(B399="►","►",IFERROR(MID(B399,SEARCH(".",B399)+1,SEARCH(".",B399,SEARCH(".",B399)+1)-SEARCH(".",B399)-1),0))</f>
        <v>►</v>
      </c>
      <c r="E399" s="604" t="str">
        <f t="shared" ref="E399:E462" si="130">IF(B399="►","►",IFERROR(MID(B399,SEARCH(".",B399,SEARCH(".",B399)+1)+1,SEARCH(".",B399,SEARCH(".",B399,SEARCH(".",B399)+1)+1)-SEARCH(".",B399,SEARCH(".",B399)+1)-1),0))</f>
        <v>►</v>
      </c>
      <c r="F399" s="604" t="str">
        <f t="shared" ref="F399:F462" si="131">IF(B399="►","►",IFERROR(MID(I399,SEARCH(".",B399,SEARCH(".",B399,SEARCH(".",B399)+1)+1)+1,SEARCH(".",B399,SEARCH(".",B399,SEARCH(".",B399,SEARCH(".",B399)+1)+1)+1)-SEARCH(".",B399,SEARCH(".",B399,SEARCH(".",B399)+1)+1)-1),0))</f>
        <v>►</v>
      </c>
      <c r="G399" s="604" t="str">
        <f t="shared" si="119"/>
        <v/>
      </c>
      <c r="H399" s="626" t="s">
        <v>28</v>
      </c>
      <c r="I399" s="627"/>
      <c r="J399" s="627"/>
      <c r="K399" s="627"/>
      <c r="L399" s="704"/>
      <c r="M399" s="704"/>
      <c r="N399" s="704"/>
      <c r="O399" s="704"/>
      <c r="P399" s="704"/>
      <c r="Q399" s="704"/>
      <c r="R399" s="704"/>
      <c r="S399" s="674" t="s">
        <v>28</v>
      </c>
      <c r="T399" s="638"/>
      <c r="U399" s="251"/>
      <c r="V399" s="614"/>
      <c r="W399" s="645">
        <f t="shared" si="115"/>
        <v>0</v>
      </c>
      <c r="X399" s="618" t="str">
        <f t="shared" si="116"/>
        <v/>
      </c>
      <c r="Y399" s="619">
        <f t="shared" si="125"/>
        <v>0</v>
      </c>
      <c r="Z399" s="619">
        <f t="shared" si="126"/>
        <v>0</v>
      </c>
      <c r="AA399" s="189" t="str">
        <f t="shared" si="123"/>
        <v/>
      </c>
      <c r="AB399" s="189">
        <f t="shared" si="122"/>
        <v>0</v>
      </c>
      <c r="AC399" s="189">
        <f t="shared" si="127"/>
        <v>0</v>
      </c>
      <c r="AD399" s="616"/>
      <c r="AE399" s="620">
        <f t="shared" si="124"/>
        <v>0</v>
      </c>
      <c r="AF399" s="612">
        <f t="shared" si="117"/>
        <v>0</v>
      </c>
      <c r="AG399" s="613">
        <f>IF(ISBLANK(N399), 0, (IF(AND(V399&lt;&gt;"", ISNUMBER(T399)), INDEX(AZ12:CR12, MATCH(N399, AZ11:CR11, 0)) * M399, 0)) + IFERROR(INDEX(AZ17:CR17, MATCH(N399, AZ16:CR16, 0)) * M399, 0))</f>
        <v>0</v>
      </c>
      <c r="AI399" s="603" t="str">
        <f t="shared" si="120"/>
        <v>►</v>
      </c>
      <c r="AJ399" s="641"/>
      <c r="AK399" s="641"/>
      <c r="AL399" s="641"/>
      <c r="AM399" s="641"/>
      <c r="AN399" s="641"/>
      <c r="AO399" s="641"/>
      <c r="AP399" s="641"/>
      <c r="AQ399" s="641"/>
      <c r="AR399" s="641"/>
      <c r="AS399" s="641"/>
      <c r="AT399" s="641"/>
      <c r="AU399" s="641"/>
      <c r="AV399" s="641"/>
      <c r="AW399" s="641"/>
      <c r="AX399" s="641"/>
      <c r="AY399" s="641"/>
      <c r="CY399" s="216">
        <v>1</v>
      </c>
    </row>
    <row r="400" spans="1:103" ht="24" customHeight="1">
      <c r="A400" s="603" t="str">
        <f t="shared" si="121"/>
        <v>►</v>
      </c>
      <c r="B400" s="604" t="str">
        <f t="shared" si="118"/>
        <v>►</v>
      </c>
      <c r="C400" s="604" t="str">
        <f t="shared" si="128"/>
        <v>►</v>
      </c>
      <c r="D400" s="604" t="str">
        <f t="shared" si="129"/>
        <v>►</v>
      </c>
      <c r="E400" s="604" t="str">
        <f t="shared" si="130"/>
        <v>►</v>
      </c>
      <c r="F400" s="604" t="str">
        <f t="shared" si="131"/>
        <v>►</v>
      </c>
      <c r="G400" s="604" t="str">
        <f t="shared" si="119"/>
        <v/>
      </c>
      <c r="H400" s="626" t="s">
        <v>28</v>
      </c>
      <c r="I400" s="627"/>
      <c r="J400" s="627"/>
      <c r="K400" s="627"/>
      <c r="L400" s="704"/>
      <c r="M400" s="704"/>
      <c r="N400" s="704"/>
      <c r="O400" s="704"/>
      <c r="P400" s="704"/>
      <c r="Q400" s="704"/>
      <c r="R400" s="704"/>
      <c r="S400" s="674" t="s">
        <v>28</v>
      </c>
      <c r="T400" s="638"/>
      <c r="U400" s="251"/>
      <c r="V400" s="614"/>
      <c r="W400" s="644">
        <f t="shared" ref="W400:W463" si="132">IFERROR(IF(V400&gt;0,(AG400*AF400)*Q400,0),0)</f>
        <v>0</v>
      </c>
      <c r="X400" s="643" t="str">
        <f t="shared" ref="X400:X463" si="133">IF(W400=0, "", IF(OR(N400="Kg", N400="g"), "Kg", "L"))</f>
        <v/>
      </c>
      <c r="Y400" s="615">
        <f t="shared" si="125"/>
        <v>0</v>
      </c>
      <c r="Z400" s="615">
        <f t="shared" si="126"/>
        <v>0</v>
      </c>
      <c r="AA400" s="190" t="str">
        <f t="shared" si="123"/>
        <v/>
      </c>
      <c r="AB400" s="684">
        <f t="shared" si="122"/>
        <v>0</v>
      </c>
      <c r="AC400" s="684">
        <f t="shared" si="127"/>
        <v>0</v>
      </c>
      <c r="AD400" s="616"/>
      <c r="AE400" s="617">
        <f t="shared" si="124"/>
        <v>0</v>
      </c>
      <c r="AF400" s="612">
        <f t="shared" ref="AF400:AF463" si="134">IFERROR(IF(ISNUMBER(V400)*ISNUMBER(T400),V400/T400,0),0)</f>
        <v>0</v>
      </c>
      <c r="AG400" s="613">
        <f>IF(ISBLANK(N400), 0, (IF(AND(V400&lt;&gt;"", ISNUMBER(T400)), INDEX(AZ12:CR12, MATCH(N400, AZ11:CR11, 0)) * M400, 0)) + IFERROR(INDEX(AZ17:CR17, MATCH(N400, AZ16:CR16, 0)) * M400, 0))</f>
        <v>0</v>
      </c>
      <c r="AI400" s="603" t="str">
        <f t="shared" si="120"/>
        <v>►</v>
      </c>
      <c r="AJ400" s="641"/>
      <c r="AK400" s="641"/>
      <c r="AL400" s="641"/>
      <c r="AM400" s="641"/>
      <c r="AN400" s="641"/>
      <c r="AO400" s="641"/>
      <c r="AP400" s="641"/>
      <c r="AQ400" s="641"/>
      <c r="AR400" s="641"/>
      <c r="AS400" s="641"/>
      <c r="AT400" s="641"/>
      <c r="AU400" s="641"/>
      <c r="AV400" s="641"/>
      <c r="AW400" s="641"/>
      <c r="AX400" s="641"/>
      <c r="AY400" s="641"/>
      <c r="CY400" s="216">
        <v>1</v>
      </c>
    </row>
    <row r="401" spans="1:103" s="664" customFormat="1" ht="24" customHeight="1">
      <c r="A401" s="603" t="str">
        <f t="shared" si="121"/>
        <v>►</v>
      </c>
      <c r="B401" s="604" t="str">
        <f t="shared" ref="B401:B464" si="135">IF(A401="►","►",IF(A401="A",IF(AND(ISTEXT(I401),ISTEXT(I401)),I401,IF(ISTEXT(I401),I401,IF(ISBLANK(I401),I401,I401)))))</f>
        <v>►</v>
      </c>
      <c r="C401" s="604" t="str">
        <f t="shared" si="128"/>
        <v>►</v>
      </c>
      <c r="D401" s="604" t="str">
        <f t="shared" si="129"/>
        <v>►</v>
      </c>
      <c r="E401" s="604" t="str">
        <f t="shared" si="130"/>
        <v>►</v>
      </c>
      <c r="F401" s="604" t="str">
        <f t="shared" si="131"/>
        <v>►</v>
      </c>
      <c r="G401" s="604" t="str">
        <f t="shared" ref="G401:G464" si="136">IF(ISBLANK(B401),"►",IFERROR(RIGHT(B401,LEN(B401)-FIND("Couleur",B401)+1),""))</f>
        <v/>
      </c>
      <c r="H401" s="626" t="s">
        <v>28</v>
      </c>
      <c r="I401" s="627"/>
      <c r="J401" s="627"/>
      <c r="K401" s="627"/>
      <c r="L401" s="704"/>
      <c r="M401" s="704"/>
      <c r="N401" s="704"/>
      <c r="O401" s="704"/>
      <c r="P401" s="704"/>
      <c r="Q401" s="704"/>
      <c r="R401" s="704"/>
      <c r="S401" s="674" t="s">
        <v>28</v>
      </c>
      <c r="T401" s="638"/>
      <c r="U401" s="251"/>
      <c r="V401" s="614"/>
      <c r="W401" s="645">
        <f t="shared" si="132"/>
        <v>0</v>
      </c>
      <c r="X401" s="618" t="str">
        <f t="shared" si="133"/>
        <v/>
      </c>
      <c r="Y401" s="619">
        <f t="shared" si="125"/>
        <v>0</v>
      </c>
      <c r="Z401" s="619">
        <f t="shared" si="126"/>
        <v>0</v>
      </c>
      <c r="AA401" s="189" t="str">
        <f t="shared" si="123"/>
        <v/>
      </c>
      <c r="AB401" s="189">
        <f t="shared" si="122"/>
        <v>0</v>
      </c>
      <c r="AC401" s="189">
        <f t="shared" si="127"/>
        <v>0</v>
      </c>
      <c r="AD401" s="616"/>
      <c r="AE401" s="620">
        <f t="shared" si="124"/>
        <v>0</v>
      </c>
      <c r="AF401" s="612">
        <f t="shared" si="134"/>
        <v>0</v>
      </c>
      <c r="AG401" s="613">
        <f>IF(ISBLANK(N401), 0, (IF(AND(V401&lt;&gt;"", ISNUMBER(T401)), INDEX(AZ12:CR12, MATCH(N401, AZ11:CR11, 0)) * M401, 0)) + IFERROR(INDEX(AZ17:CR17, MATCH(N401, AZ16:CR16, 0)) * M401, 0))</f>
        <v>0</v>
      </c>
      <c r="AI401" s="603" t="str">
        <f t="shared" ref="AI401:AI464" si="137">A401</f>
        <v>►</v>
      </c>
      <c r="AJ401" s="641"/>
      <c r="AK401" s="641"/>
      <c r="AL401" s="641"/>
      <c r="AM401" s="641"/>
      <c r="AN401" s="641"/>
      <c r="AO401" s="641"/>
      <c r="AP401" s="641"/>
      <c r="AQ401" s="641"/>
      <c r="AR401" s="641"/>
      <c r="AS401" s="641"/>
      <c r="AT401" s="641"/>
      <c r="AU401" s="641"/>
      <c r="AV401" s="641"/>
      <c r="AW401" s="641"/>
      <c r="AX401" s="641"/>
      <c r="AY401" s="641"/>
      <c r="AZ401" s="641"/>
      <c r="BA401" s="641"/>
      <c r="CM401" s="658"/>
      <c r="CY401" s="216">
        <v>1</v>
      </c>
    </row>
    <row r="402" spans="1:103" s="664" customFormat="1" ht="24" customHeight="1">
      <c r="A402" s="603" t="str">
        <f t="shared" si="121"/>
        <v>►</v>
      </c>
      <c r="B402" s="604" t="str">
        <f t="shared" si="135"/>
        <v>►</v>
      </c>
      <c r="C402" s="604" t="str">
        <f t="shared" si="128"/>
        <v>►</v>
      </c>
      <c r="D402" s="604" t="str">
        <f t="shared" si="129"/>
        <v>►</v>
      </c>
      <c r="E402" s="604" t="str">
        <f t="shared" si="130"/>
        <v>►</v>
      </c>
      <c r="F402" s="604" t="str">
        <f t="shared" si="131"/>
        <v>►</v>
      </c>
      <c r="G402" s="604" t="str">
        <f t="shared" si="136"/>
        <v/>
      </c>
      <c r="H402" s="626" t="s">
        <v>28</v>
      </c>
      <c r="I402" s="627"/>
      <c r="J402" s="627"/>
      <c r="K402" s="627"/>
      <c r="L402" s="704"/>
      <c r="M402" s="704"/>
      <c r="N402" s="704"/>
      <c r="O402" s="704"/>
      <c r="P402" s="704"/>
      <c r="Q402" s="704"/>
      <c r="R402" s="704"/>
      <c r="S402" s="674" t="s">
        <v>28</v>
      </c>
      <c r="T402" s="638"/>
      <c r="U402" s="251"/>
      <c r="V402" s="614"/>
      <c r="W402" s="644">
        <f t="shared" si="132"/>
        <v>0</v>
      </c>
      <c r="X402" s="643" t="str">
        <f t="shared" si="133"/>
        <v/>
      </c>
      <c r="Y402" s="615">
        <f t="shared" si="125"/>
        <v>0</v>
      </c>
      <c r="Z402" s="615">
        <f t="shared" si="126"/>
        <v>0</v>
      </c>
      <c r="AA402" s="190" t="str">
        <f t="shared" si="123"/>
        <v/>
      </c>
      <c r="AB402" s="684">
        <f t="shared" si="122"/>
        <v>0</v>
      </c>
      <c r="AC402" s="684">
        <f t="shared" si="127"/>
        <v>0</v>
      </c>
      <c r="AD402" s="616"/>
      <c r="AE402" s="617">
        <f t="shared" si="124"/>
        <v>0</v>
      </c>
      <c r="AF402" s="612">
        <f t="shared" si="134"/>
        <v>0</v>
      </c>
      <c r="AG402" s="613">
        <f>IF(ISBLANK(N402), 0, (IF(AND(V402&lt;&gt;"", ISNUMBER(T402)), INDEX(AZ12:CR12, MATCH(N402, AZ11:CR11, 0)) * M402, 0)) + IFERROR(INDEX(AZ17:CR17, MATCH(N402, AZ16:CR16, 0)) * M402, 0))</f>
        <v>0</v>
      </c>
      <c r="AI402" s="603" t="str">
        <f t="shared" si="137"/>
        <v>►</v>
      </c>
      <c r="AJ402" s="641"/>
      <c r="AK402" s="641"/>
      <c r="AL402" s="641"/>
      <c r="AM402" s="641"/>
      <c r="AN402" s="641"/>
      <c r="AO402" s="641"/>
      <c r="AP402" s="641"/>
      <c r="AQ402" s="641"/>
      <c r="AR402" s="641"/>
      <c r="AS402" s="641"/>
      <c r="AT402" s="641"/>
      <c r="AU402" s="641"/>
      <c r="AV402" s="641"/>
      <c r="AW402" s="641"/>
      <c r="AX402" s="641"/>
      <c r="AY402" s="641"/>
      <c r="AZ402" s="641"/>
      <c r="BA402" s="641"/>
      <c r="CM402" s="658"/>
      <c r="CY402" s="216">
        <v>1</v>
      </c>
    </row>
    <row r="403" spans="1:103" s="664" customFormat="1" ht="24" customHeight="1">
      <c r="A403" s="603" t="str">
        <f t="shared" si="121"/>
        <v>►</v>
      </c>
      <c r="B403" s="604" t="str">
        <f t="shared" si="135"/>
        <v>►</v>
      </c>
      <c r="C403" s="604" t="str">
        <f t="shared" si="128"/>
        <v>►</v>
      </c>
      <c r="D403" s="604" t="str">
        <f t="shared" si="129"/>
        <v>►</v>
      </c>
      <c r="E403" s="604" t="str">
        <f t="shared" si="130"/>
        <v>►</v>
      </c>
      <c r="F403" s="604" t="str">
        <f t="shared" si="131"/>
        <v>►</v>
      </c>
      <c r="G403" s="604" t="str">
        <f t="shared" si="136"/>
        <v/>
      </c>
      <c r="H403" s="626" t="s">
        <v>28</v>
      </c>
      <c r="I403" s="627"/>
      <c r="J403" s="627"/>
      <c r="K403" s="627"/>
      <c r="L403" s="704"/>
      <c r="M403" s="704"/>
      <c r="N403" s="704"/>
      <c r="O403" s="704"/>
      <c r="P403" s="704"/>
      <c r="Q403" s="704"/>
      <c r="R403" s="704"/>
      <c r="S403" s="674" t="s">
        <v>28</v>
      </c>
      <c r="T403" s="638"/>
      <c r="U403" s="251"/>
      <c r="V403" s="614"/>
      <c r="W403" s="645">
        <f t="shared" si="132"/>
        <v>0</v>
      </c>
      <c r="X403" s="618" t="str">
        <f t="shared" si="133"/>
        <v/>
      </c>
      <c r="Y403" s="619">
        <f t="shared" si="125"/>
        <v>0</v>
      </c>
      <c r="Z403" s="619">
        <f t="shared" si="126"/>
        <v>0</v>
      </c>
      <c r="AA403" s="189" t="str">
        <f t="shared" si="123"/>
        <v/>
      </c>
      <c r="AB403" s="189">
        <f t="shared" si="122"/>
        <v>0</v>
      </c>
      <c r="AC403" s="189">
        <f t="shared" si="127"/>
        <v>0</v>
      </c>
      <c r="AD403" s="616"/>
      <c r="AE403" s="620">
        <f t="shared" si="124"/>
        <v>0</v>
      </c>
      <c r="AF403" s="612">
        <f t="shared" si="134"/>
        <v>0</v>
      </c>
      <c r="AG403" s="613">
        <f>IF(ISBLANK(N403), 0, (IF(AND(V403&lt;&gt;"", ISNUMBER(T403)), INDEX(AZ12:CR12, MATCH(N403, AZ11:CR11, 0)) * M403, 0)) + IFERROR(INDEX(AZ17:CR17, MATCH(N403, AZ16:CR16, 0)) * M403, 0))</f>
        <v>0</v>
      </c>
      <c r="AI403" s="603" t="str">
        <f t="shared" si="137"/>
        <v>►</v>
      </c>
      <c r="AJ403" s="641"/>
      <c r="AK403" s="641"/>
      <c r="AL403" s="641"/>
      <c r="AM403" s="641"/>
      <c r="AN403" s="641"/>
      <c r="AO403" s="641"/>
      <c r="AP403" s="641"/>
      <c r="AQ403" s="641"/>
      <c r="AR403" s="641"/>
      <c r="AS403" s="641"/>
      <c r="AT403" s="641"/>
      <c r="AU403" s="641"/>
      <c r="AV403" s="641"/>
      <c r="AW403" s="641"/>
      <c r="AX403" s="641"/>
      <c r="AY403" s="641"/>
      <c r="AZ403" s="641"/>
      <c r="BA403" s="641"/>
      <c r="CM403" s="658"/>
      <c r="CY403" s="216">
        <v>1</v>
      </c>
    </row>
    <row r="404" spans="1:103" s="664" customFormat="1" ht="24" customHeight="1">
      <c r="A404" s="603" t="str">
        <f t="shared" si="121"/>
        <v>►</v>
      </c>
      <c r="B404" s="604" t="str">
        <f t="shared" si="135"/>
        <v>►</v>
      </c>
      <c r="C404" s="604" t="str">
        <f t="shared" si="128"/>
        <v>►</v>
      </c>
      <c r="D404" s="604" t="str">
        <f t="shared" si="129"/>
        <v>►</v>
      </c>
      <c r="E404" s="604" t="str">
        <f t="shared" si="130"/>
        <v>►</v>
      </c>
      <c r="F404" s="604" t="str">
        <f t="shared" si="131"/>
        <v>►</v>
      </c>
      <c r="G404" s="604" t="str">
        <f t="shared" si="136"/>
        <v/>
      </c>
      <c r="H404" s="626" t="s">
        <v>28</v>
      </c>
      <c r="I404" s="627"/>
      <c r="J404" s="627"/>
      <c r="K404" s="627"/>
      <c r="L404" s="704"/>
      <c r="M404" s="704"/>
      <c r="N404" s="704"/>
      <c r="O404" s="704"/>
      <c r="P404" s="704"/>
      <c r="Q404" s="704"/>
      <c r="R404" s="704"/>
      <c r="S404" s="674" t="s">
        <v>28</v>
      </c>
      <c r="T404" s="638"/>
      <c r="U404" s="251"/>
      <c r="V404" s="614"/>
      <c r="W404" s="644">
        <f t="shared" si="132"/>
        <v>0</v>
      </c>
      <c r="X404" s="643" t="str">
        <f t="shared" si="133"/>
        <v/>
      </c>
      <c r="Y404" s="615">
        <f t="shared" si="125"/>
        <v>0</v>
      </c>
      <c r="Z404" s="615">
        <f t="shared" si="126"/>
        <v>0</v>
      </c>
      <c r="AA404" s="190" t="str">
        <f t="shared" si="123"/>
        <v/>
      </c>
      <c r="AB404" s="684">
        <f t="shared" si="122"/>
        <v>0</v>
      </c>
      <c r="AC404" s="684">
        <f t="shared" si="127"/>
        <v>0</v>
      </c>
      <c r="AD404" s="616"/>
      <c r="AE404" s="617">
        <f t="shared" si="124"/>
        <v>0</v>
      </c>
      <c r="AF404" s="612">
        <f t="shared" si="134"/>
        <v>0</v>
      </c>
      <c r="AG404" s="613">
        <f>IF(ISBLANK(N404), 0, (IF(AND(V404&lt;&gt;"", ISNUMBER(T404)), INDEX(AZ12:CR12, MATCH(N404, AZ11:CR11, 0)) * M404, 0)) + IFERROR(INDEX(AZ17:CR17, MATCH(N404, AZ16:CR16, 0)) * M404, 0))</f>
        <v>0</v>
      </c>
      <c r="AI404" s="603" t="str">
        <f t="shared" si="137"/>
        <v>►</v>
      </c>
      <c r="AJ404" s="641"/>
      <c r="AK404" s="641"/>
      <c r="AL404" s="641"/>
      <c r="AM404" s="641"/>
      <c r="AN404" s="641"/>
      <c r="AO404" s="641"/>
      <c r="AP404" s="641"/>
      <c r="AQ404" s="641"/>
      <c r="AR404" s="641"/>
      <c r="AS404" s="641"/>
      <c r="AT404" s="641"/>
      <c r="AU404" s="641"/>
      <c r="AV404" s="641"/>
      <c r="AW404" s="641"/>
      <c r="AX404" s="641"/>
      <c r="AY404" s="641"/>
      <c r="AZ404" s="641"/>
      <c r="BA404" s="641"/>
      <c r="CM404" s="658"/>
      <c r="CY404" s="216">
        <v>1</v>
      </c>
    </row>
    <row r="405" spans="1:103" s="664" customFormat="1" ht="24" customHeight="1">
      <c r="A405" s="603" t="str">
        <f t="shared" si="121"/>
        <v>►</v>
      </c>
      <c r="B405" s="604" t="str">
        <f t="shared" si="135"/>
        <v>►</v>
      </c>
      <c r="C405" s="604" t="str">
        <f t="shared" si="128"/>
        <v>►</v>
      </c>
      <c r="D405" s="604" t="str">
        <f t="shared" si="129"/>
        <v>►</v>
      </c>
      <c r="E405" s="604" t="str">
        <f t="shared" si="130"/>
        <v>►</v>
      </c>
      <c r="F405" s="604" t="str">
        <f t="shared" si="131"/>
        <v>►</v>
      </c>
      <c r="G405" s="604" t="str">
        <f t="shared" si="136"/>
        <v/>
      </c>
      <c r="H405" s="626" t="s">
        <v>28</v>
      </c>
      <c r="I405" s="627"/>
      <c r="J405" s="627"/>
      <c r="K405" s="627"/>
      <c r="L405" s="704"/>
      <c r="M405" s="704"/>
      <c r="N405" s="704"/>
      <c r="O405" s="704"/>
      <c r="P405" s="704"/>
      <c r="Q405" s="704"/>
      <c r="R405" s="704"/>
      <c r="S405" s="674" t="s">
        <v>28</v>
      </c>
      <c r="T405" s="638"/>
      <c r="U405" s="251"/>
      <c r="V405" s="614"/>
      <c r="W405" s="645">
        <f t="shared" si="132"/>
        <v>0</v>
      </c>
      <c r="X405" s="618" t="str">
        <f t="shared" si="133"/>
        <v/>
      </c>
      <c r="Y405" s="619">
        <f t="shared" si="125"/>
        <v>0</v>
      </c>
      <c r="Z405" s="619">
        <f t="shared" si="126"/>
        <v>0</v>
      </c>
      <c r="AA405" s="189" t="str">
        <f t="shared" si="123"/>
        <v/>
      </c>
      <c r="AB405" s="189">
        <f t="shared" si="122"/>
        <v>0</v>
      </c>
      <c r="AC405" s="189">
        <f t="shared" si="127"/>
        <v>0</v>
      </c>
      <c r="AD405" s="616"/>
      <c r="AE405" s="620">
        <f t="shared" si="124"/>
        <v>0</v>
      </c>
      <c r="AF405" s="612">
        <f t="shared" si="134"/>
        <v>0</v>
      </c>
      <c r="AG405" s="613">
        <f>IF(ISBLANK(N405), 0, (IF(AND(V405&lt;&gt;"", ISNUMBER(T405)), INDEX(AZ12:CR12, MATCH(N405, AZ11:CR11, 0)) * M405, 0)) + IFERROR(INDEX(AZ17:CR17, MATCH(N405, AZ16:CR16, 0)) * M405, 0))</f>
        <v>0</v>
      </c>
      <c r="AI405" s="603" t="str">
        <f t="shared" si="137"/>
        <v>►</v>
      </c>
      <c r="AJ405" s="641"/>
      <c r="AK405" s="641"/>
      <c r="AL405" s="641"/>
      <c r="AM405" s="641"/>
      <c r="AN405" s="641"/>
      <c r="AO405" s="641"/>
      <c r="AP405" s="641"/>
      <c r="AQ405" s="641"/>
      <c r="AR405" s="641"/>
      <c r="AS405" s="641"/>
      <c r="AT405" s="641"/>
      <c r="AU405" s="641"/>
      <c r="AV405" s="641"/>
      <c r="AW405" s="641"/>
      <c r="AX405" s="641"/>
      <c r="AY405" s="641"/>
      <c r="AZ405" s="641"/>
      <c r="BA405" s="641"/>
      <c r="CM405" s="658"/>
      <c r="CY405" s="216">
        <v>1</v>
      </c>
    </row>
    <row r="406" spans="1:103" s="664" customFormat="1" ht="24" customHeight="1">
      <c r="A406" s="603" t="str">
        <f t="shared" si="121"/>
        <v>►</v>
      </c>
      <c r="B406" s="604" t="str">
        <f t="shared" si="135"/>
        <v>►</v>
      </c>
      <c r="C406" s="604" t="str">
        <f t="shared" si="128"/>
        <v>►</v>
      </c>
      <c r="D406" s="604" t="str">
        <f t="shared" si="129"/>
        <v>►</v>
      </c>
      <c r="E406" s="604" t="str">
        <f t="shared" si="130"/>
        <v>►</v>
      </c>
      <c r="F406" s="604" t="str">
        <f t="shared" si="131"/>
        <v>►</v>
      </c>
      <c r="G406" s="604" t="str">
        <f t="shared" si="136"/>
        <v/>
      </c>
      <c r="H406" s="626" t="s">
        <v>28</v>
      </c>
      <c r="I406" s="627"/>
      <c r="J406" s="627"/>
      <c r="K406" s="627"/>
      <c r="L406" s="704"/>
      <c r="M406" s="704"/>
      <c r="N406" s="704"/>
      <c r="O406" s="704"/>
      <c r="P406" s="704"/>
      <c r="Q406" s="704"/>
      <c r="R406" s="704"/>
      <c r="S406" s="674" t="s">
        <v>28</v>
      </c>
      <c r="T406" s="638"/>
      <c r="U406" s="251"/>
      <c r="V406" s="614"/>
      <c r="W406" s="644">
        <f t="shared" si="132"/>
        <v>0</v>
      </c>
      <c r="X406" s="643" t="str">
        <f t="shared" si="133"/>
        <v/>
      </c>
      <c r="Y406" s="615">
        <f t="shared" si="125"/>
        <v>0</v>
      </c>
      <c r="Z406" s="615">
        <f t="shared" si="126"/>
        <v>0</v>
      </c>
      <c r="AA406" s="190" t="str">
        <f t="shared" si="123"/>
        <v/>
      </c>
      <c r="AB406" s="684">
        <f t="shared" si="122"/>
        <v>0</v>
      </c>
      <c r="AC406" s="684">
        <f t="shared" si="127"/>
        <v>0</v>
      </c>
      <c r="AD406" s="616"/>
      <c r="AE406" s="617">
        <f t="shared" si="124"/>
        <v>0</v>
      </c>
      <c r="AF406" s="612">
        <f t="shared" si="134"/>
        <v>0</v>
      </c>
      <c r="AG406" s="613">
        <f>IF(ISBLANK(N406), 0, (IF(AND(V406&lt;&gt;"", ISNUMBER(T406)), INDEX(AZ12:CR12, MATCH(N406, AZ11:CR11, 0)) * M406, 0)) + IFERROR(INDEX(AZ17:CR17, MATCH(N406, AZ16:CR16, 0)) * M406, 0))</f>
        <v>0</v>
      </c>
      <c r="AI406" s="603" t="str">
        <f t="shared" si="137"/>
        <v>►</v>
      </c>
      <c r="AJ406" s="641"/>
      <c r="AK406" s="641"/>
      <c r="AL406" s="641"/>
      <c r="AM406" s="641"/>
      <c r="AN406" s="641"/>
      <c r="AO406" s="641"/>
      <c r="AP406" s="641"/>
      <c r="AQ406" s="641"/>
      <c r="AR406" s="641"/>
      <c r="AS406" s="641"/>
      <c r="AT406" s="641"/>
      <c r="AU406" s="641"/>
      <c r="AV406" s="641"/>
      <c r="AW406" s="641"/>
      <c r="AX406" s="641"/>
      <c r="AY406" s="641"/>
      <c r="AZ406" s="641"/>
      <c r="BA406" s="641"/>
      <c r="CM406" s="658"/>
      <c r="CY406" s="216">
        <v>1</v>
      </c>
    </row>
    <row r="407" spans="1:103" s="664" customFormat="1" ht="24" customHeight="1">
      <c r="A407" s="603" t="str">
        <f t="shared" si="121"/>
        <v>►</v>
      </c>
      <c r="B407" s="604" t="str">
        <f t="shared" si="135"/>
        <v>►</v>
      </c>
      <c r="C407" s="604" t="str">
        <f t="shared" si="128"/>
        <v>►</v>
      </c>
      <c r="D407" s="604" t="str">
        <f t="shared" si="129"/>
        <v>►</v>
      </c>
      <c r="E407" s="604" t="str">
        <f t="shared" si="130"/>
        <v>►</v>
      </c>
      <c r="F407" s="604" t="str">
        <f t="shared" si="131"/>
        <v>►</v>
      </c>
      <c r="G407" s="604" t="str">
        <f t="shared" si="136"/>
        <v/>
      </c>
      <c r="H407" s="626" t="s">
        <v>28</v>
      </c>
      <c r="I407" s="627"/>
      <c r="J407" s="627"/>
      <c r="K407" s="627"/>
      <c r="L407" s="704"/>
      <c r="M407" s="704"/>
      <c r="N407" s="704"/>
      <c r="O407" s="704"/>
      <c r="P407" s="704"/>
      <c r="Q407" s="704"/>
      <c r="R407" s="704"/>
      <c r="S407" s="674" t="s">
        <v>28</v>
      </c>
      <c r="T407" s="638"/>
      <c r="U407" s="251"/>
      <c r="V407" s="614"/>
      <c r="W407" s="645">
        <f t="shared" si="132"/>
        <v>0</v>
      </c>
      <c r="X407" s="618" t="str">
        <f t="shared" si="133"/>
        <v/>
      </c>
      <c r="Y407" s="619">
        <f t="shared" si="125"/>
        <v>0</v>
      </c>
      <c r="Z407" s="619">
        <f t="shared" si="126"/>
        <v>0</v>
      </c>
      <c r="AA407" s="189" t="str">
        <f t="shared" si="123"/>
        <v/>
      </c>
      <c r="AB407" s="189">
        <f t="shared" si="122"/>
        <v>0</v>
      </c>
      <c r="AC407" s="189">
        <f t="shared" si="127"/>
        <v>0</v>
      </c>
      <c r="AD407" s="616"/>
      <c r="AE407" s="620">
        <f t="shared" si="124"/>
        <v>0</v>
      </c>
      <c r="AF407" s="612">
        <f t="shared" si="134"/>
        <v>0</v>
      </c>
      <c r="AG407" s="613">
        <f>IF(ISBLANK(N407), 0, (IF(AND(V407&lt;&gt;"", ISNUMBER(T407)), INDEX(AZ12:CR12, MATCH(N407, AZ11:CR11, 0)) * M407, 0)) + IFERROR(INDEX(AZ17:CR17, MATCH(N407, AZ16:CR16, 0)) * M407, 0))</f>
        <v>0</v>
      </c>
      <c r="AI407" s="603" t="str">
        <f t="shared" si="137"/>
        <v>►</v>
      </c>
      <c r="AJ407" s="641"/>
      <c r="AK407" s="641"/>
      <c r="AL407" s="641"/>
      <c r="AM407" s="641"/>
      <c r="AN407" s="641"/>
      <c r="AO407" s="641"/>
      <c r="AP407" s="641"/>
      <c r="AQ407" s="641"/>
      <c r="AR407" s="641"/>
      <c r="AS407" s="641"/>
      <c r="AT407" s="641"/>
      <c r="AU407" s="641"/>
      <c r="AV407" s="641"/>
      <c r="AW407" s="641"/>
      <c r="AX407" s="641"/>
      <c r="AY407" s="641"/>
      <c r="AZ407" s="641"/>
      <c r="BA407" s="641"/>
      <c r="CM407" s="658"/>
      <c r="CY407" s="216">
        <v>1</v>
      </c>
    </row>
    <row r="408" spans="1:103" s="664" customFormat="1" ht="24" customHeight="1">
      <c r="A408" s="603" t="str">
        <f t="shared" ref="A408:A471" si="138">IF(OR(H408="A",T408="A"),"A",IF(AND(H408="►",T408="►"),"►",IF(AND(ISBLANK(H408),ISBLANK(T408)),"►","►")))</f>
        <v>►</v>
      </c>
      <c r="B408" s="604" t="str">
        <f t="shared" si="135"/>
        <v>►</v>
      </c>
      <c r="C408" s="604" t="str">
        <f t="shared" si="128"/>
        <v>►</v>
      </c>
      <c r="D408" s="604" t="str">
        <f t="shared" si="129"/>
        <v>►</v>
      </c>
      <c r="E408" s="604" t="str">
        <f t="shared" si="130"/>
        <v>►</v>
      </c>
      <c r="F408" s="604" t="str">
        <f t="shared" si="131"/>
        <v>►</v>
      </c>
      <c r="G408" s="604" t="str">
        <f t="shared" si="136"/>
        <v/>
      </c>
      <c r="H408" s="626" t="s">
        <v>28</v>
      </c>
      <c r="I408" s="627"/>
      <c r="J408" s="627"/>
      <c r="K408" s="627"/>
      <c r="L408" s="704"/>
      <c r="M408" s="704"/>
      <c r="N408" s="704"/>
      <c r="O408" s="704"/>
      <c r="P408" s="704"/>
      <c r="Q408" s="704"/>
      <c r="R408" s="704"/>
      <c r="S408" s="674" t="s">
        <v>28</v>
      </c>
      <c r="T408" s="638"/>
      <c r="U408" s="251"/>
      <c r="V408" s="614"/>
      <c r="W408" s="644">
        <f t="shared" si="132"/>
        <v>0</v>
      </c>
      <c r="X408" s="643" t="str">
        <f t="shared" si="133"/>
        <v/>
      </c>
      <c r="Y408" s="615">
        <f t="shared" si="125"/>
        <v>0</v>
      </c>
      <c r="Z408" s="615">
        <f t="shared" si="126"/>
        <v>0</v>
      </c>
      <c r="AA408" s="190" t="str">
        <f t="shared" si="123"/>
        <v/>
      </c>
      <c r="AB408" s="684">
        <f t="shared" si="122"/>
        <v>0</v>
      </c>
      <c r="AC408" s="684">
        <f t="shared" si="127"/>
        <v>0</v>
      </c>
      <c r="AD408" s="616"/>
      <c r="AE408" s="617">
        <f t="shared" si="124"/>
        <v>0</v>
      </c>
      <c r="AF408" s="612">
        <f t="shared" si="134"/>
        <v>0</v>
      </c>
      <c r="AG408" s="613">
        <f>IF(ISBLANK(N408), 0, (IF(AND(V408&lt;&gt;"", ISNUMBER(T408)), INDEX(AZ12:CR12, MATCH(N408, AZ11:CR11, 0)) * M408, 0)) + IFERROR(INDEX(AZ17:CR17, MATCH(N408, AZ16:CR16, 0)) * M408, 0))</f>
        <v>0</v>
      </c>
      <c r="AI408" s="603" t="str">
        <f t="shared" si="137"/>
        <v>►</v>
      </c>
      <c r="AJ408" s="641"/>
      <c r="AK408" s="641"/>
      <c r="AL408" s="641"/>
      <c r="AM408" s="641"/>
      <c r="AN408" s="641"/>
      <c r="AO408" s="641"/>
      <c r="AP408" s="641"/>
      <c r="AQ408" s="641"/>
      <c r="AR408" s="641"/>
      <c r="AS408" s="641"/>
      <c r="AT408" s="641"/>
      <c r="AU408" s="641"/>
      <c r="AV408" s="641"/>
      <c r="AW408" s="641"/>
      <c r="AX408" s="641"/>
      <c r="AY408" s="641"/>
      <c r="AZ408" s="641"/>
      <c r="BA408" s="641"/>
      <c r="CM408" s="658"/>
      <c r="CY408" s="216">
        <v>1</v>
      </c>
    </row>
    <row r="409" spans="1:103" s="664" customFormat="1" ht="24" customHeight="1">
      <c r="A409" s="603" t="str">
        <f t="shared" si="138"/>
        <v>►</v>
      </c>
      <c r="B409" s="604" t="str">
        <f t="shared" si="135"/>
        <v>►</v>
      </c>
      <c r="C409" s="604" t="str">
        <f t="shared" si="128"/>
        <v>►</v>
      </c>
      <c r="D409" s="604" t="str">
        <f t="shared" si="129"/>
        <v>►</v>
      </c>
      <c r="E409" s="604" t="str">
        <f t="shared" si="130"/>
        <v>►</v>
      </c>
      <c r="F409" s="604" t="str">
        <f t="shared" si="131"/>
        <v>►</v>
      </c>
      <c r="G409" s="604" t="str">
        <f t="shared" si="136"/>
        <v/>
      </c>
      <c r="H409" s="626" t="s">
        <v>28</v>
      </c>
      <c r="I409" s="627"/>
      <c r="J409" s="627"/>
      <c r="K409" s="627"/>
      <c r="L409" s="704"/>
      <c r="M409" s="704"/>
      <c r="N409" s="704"/>
      <c r="O409" s="704"/>
      <c r="P409" s="704"/>
      <c r="Q409" s="704"/>
      <c r="R409" s="704"/>
      <c r="S409" s="674" t="s">
        <v>28</v>
      </c>
      <c r="T409" s="638"/>
      <c r="U409" s="251"/>
      <c r="V409" s="614"/>
      <c r="W409" s="645">
        <f t="shared" si="132"/>
        <v>0</v>
      </c>
      <c r="X409" s="618" t="str">
        <f t="shared" si="133"/>
        <v/>
      </c>
      <c r="Y409" s="619">
        <f t="shared" si="125"/>
        <v>0</v>
      </c>
      <c r="Z409" s="619">
        <f t="shared" si="126"/>
        <v>0</v>
      </c>
      <c r="AA409" s="189" t="str">
        <f t="shared" si="123"/>
        <v/>
      </c>
      <c r="AB409" s="189">
        <f t="shared" si="122"/>
        <v>0</v>
      </c>
      <c r="AC409" s="189">
        <f t="shared" si="127"/>
        <v>0</v>
      </c>
      <c r="AD409" s="616"/>
      <c r="AE409" s="620">
        <f t="shared" si="124"/>
        <v>0</v>
      </c>
      <c r="AF409" s="612">
        <f t="shared" si="134"/>
        <v>0</v>
      </c>
      <c r="AG409" s="613">
        <f>IF(ISBLANK(N409), 0, (IF(AND(V409&lt;&gt;"", ISNUMBER(T409)), INDEX(AZ12:CR12, MATCH(N409, AZ11:CR11, 0)) * M409, 0)) + IFERROR(INDEX(AZ17:CR17, MATCH(N409, AZ16:CR16, 0)) * M409, 0))</f>
        <v>0</v>
      </c>
      <c r="AI409" s="603" t="str">
        <f t="shared" si="137"/>
        <v>►</v>
      </c>
      <c r="AJ409" s="641"/>
      <c r="AK409" s="641"/>
      <c r="AL409" s="641"/>
      <c r="AM409" s="641"/>
      <c r="AN409" s="641"/>
      <c r="AO409" s="641"/>
      <c r="AP409" s="641"/>
      <c r="AQ409" s="641"/>
      <c r="AR409" s="641"/>
      <c r="AS409" s="641"/>
      <c r="AT409" s="641"/>
      <c r="AU409" s="641"/>
      <c r="AV409" s="641"/>
      <c r="AW409" s="641"/>
      <c r="AX409" s="641"/>
      <c r="AY409" s="641"/>
      <c r="AZ409" s="641"/>
      <c r="BA409" s="641"/>
      <c r="CM409" s="658"/>
      <c r="CY409" s="216">
        <v>1</v>
      </c>
    </row>
    <row r="410" spans="1:103" s="641" customFormat="1" ht="24" customHeight="1">
      <c r="A410" s="603" t="str">
        <f t="shared" si="138"/>
        <v>►</v>
      </c>
      <c r="B410" s="604" t="str">
        <f t="shared" si="135"/>
        <v>►</v>
      </c>
      <c r="C410" s="604" t="str">
        <f t="shared" si="128"/>
        <v>►</v>
      </c>
      <c r="D410" s="604" t="str">
        <f t="shared" si="129"/>
        <v>►</v>
      </c>
      <c r="E410" s="604" t="str">
        <f t="shared" si="130"/>
        <v>►</v>
      </c>
      <c r="F410" s="604" t="str">
        <f t="shared" si="131"/>
        <v>►</v>
      </c>
      <c r="G410" s="604" t="str">
        <f t="shared" si="136"/>
        <v/>
      </c>
      <c r="H410" s="626" t="s">
        <v>28</v>
      </c>
      <c r="I410" s="627"/>
      <c r="J410" s="627"/>
      <c r="K410" s="627"/>
      <c r="L410" s="704"/>
      <c r="M410" s="704"/>
      <c r="N410" s="704"/>
      <c r="O410" s="704"/>
      <c r="P410" s="704"/>
      <c r="Q410" s="704"/>
      <c r="R410" s="704"/>
      <c r="S410" s="674" t="s">
        <v>28</v>
      </c>
      <c r="T410" s="638"/>
      <c r="U410" s="251"/>
      <c r="V410" s="614"/>
      <c r="W410" s="644">
        <f t="shared" si="132"/>
        <v>0</v>
      </c>
      <c r="X410" s="643" t="str">
        <f t="shared" si="133"/>
        <v/>
      </c>
      <c r="Y410" s="615">
        <f t="shared" si="125"/>
        <v>0</v>
      </c>
      <c r="Z410" s="615">
        <f t="shared" si="126"/>
        <v>0</v>
      </c>
      <c r="AA410" s="190" t="str">
        <f t="shared" si="123"/>
        <v/>
      </c>
      <c r="AB410" s="684">
        <f t="shared" ref="AB410:AB473" si="139">IF(ISBLANK(V410), 0, IF(AND(W410=0, ISTEXT(N410)), M410*AF410 &amp; " " &amp; N410, 0))</f>
        <v>0</v>
      </c>
      <c r="AC410" s="684">
        <f t="shared" si="127"/>
        <v>0</v>
      </c>
      <c r="AD410" s="616"/>
      <c r="AE410" s="617">
        <f t="shared" si="124"/>
        <v>0</v>
      </c>
      <c r="AF410" s="612">
        <f t="shared" si="134"/>
        <v>0</v>
      </c>
      <c r="AG410" s="613">
        <f>IF(ISBLANK(N410), 0, (IF(AND(V410&lt;&gt;"", ISNUMBER(T410)), INDEX(AZ12:CR12, MATCH(N410, AZ11:CR11, 0)) * M410, 0)) + IFERROR(INDEX(AZ17:CR17, MATCH(N410, AZ16:CR16, 0)) * M410, 0))</f>
        <v>0</v>
      </c>
      <c r="AI410" s="603" t="str">
        <f t="shared" si="137"/>
        <v>►</v>
      </c>
      <c r="CM410" s="658"/>
      <c r="CY410" s="216">
        <v>1</v>
      </c>
    </row>
    <row r="411" spans="1:103" s="641" customFormat="1" ht="24" customHeight="1">
      <c r="A411" s="603" t="str">
        <f t="shared" si="138"/>
        <v>►</v>
      </c>
      <c r="B411" s="604" t="str">
        <f t="shared" si="135"/>
        <v>►</v>
      </c>
      <c r="C411" s="604" t="str">
        <f t="shared" si="128"/>
        <v>►</v>
      </c>
      <c r="D411" s="604" t="str">
        <f t="shared" si="129"/>
        <v>►</v>
      </c>
      <c r="E411" s="604" t="str">
        <f t="shared" si="130"/>
        <v>►</v>
      </c>
      <c r="F411" s="604" t="str">
        <f t="shared" si="131"/>
        <v>►</v>
      </c>
      <c r="G411" s="604" t="str">
        <f t="shared" si="136"/>
        <v/>
      </c>
      <c r="H411" s="626" t="s">
        <v>28</v>
      </c>
      <c r="I411" s="627"/>
      <c r="J411" s="627"/>
      <c r="K411" s="627"/>
      <c r="L411" s="704"/>
      <c r="M411" s="704"/>
      <c r="N411" s="704"/>
      <c r="O411" s="704"/>
      <c r="P411" s="704"/>
      <c r="Q411" s="704"/>
      <c r="R411" s="704"/>
      <c r="S411" s="674" t="s">
        <v>28</v>
      </c>
      <c r="T411" s="638"/>
      <c r="U411" s="251"/>
      <c r="V411" s="614"/>
      <c r="W411" s="645">
        <f t="shared" si="132"/>
        <v>0</v>
      </c>
      <c r="X411" s="618" t="str">
        <f t="shared" si="133"/>
        <v/>
      </c>
      <c r="Y411" s="619">
        <f t="shared" si="125"/>
        <v>0</v>
      </c>
      <c r="Z411" s="619">
        <f t="shared" si="126"/>
        <v>0</v>
      </c>
      <c r="AA411" s="189" t="str">
        <f t="shared" ref="AA411:AA474" si="140">IF(V411&gt;0,R411,"")</f>
        <v/>
      </c>
      <c r="AB411" s="189">
        <f t="shared" si="139"/>
        <v>0</v>
      </c>
      <c r="AC411" s="189">
        <f t="shared" si="127"/>
        <v>0</v>
      </c>
      <c r="AD411" s="616"/>
      <c r="AE411" s="620">
        <f t="shared" ref="AE411:AE474" si="141">IF(W411=0, IF(M411&gt;0, AF411*AD411, IF(ISBLANK(AD411), 0, 0)), W411*AD411)</f>
        <v>0</v>
      </c>
      <c r="AF411" s="612">
        <f t="shared" si="134"/>
        <v>0</v>
      </c>
      <c r="AG411" s="613">
        <f>IF(ISBLANK(N411), 0, (IF(AND(V411&lt;&gt;"", ISNUMBER(T411)), INDEX(AZ12:CR12, MATCH(N411, AZ11:CR11, 0)) * M411, 0)) + IFERROR(INDEX(AZ17:CR17, MATCH(N411, AZ16:CR16, 0)) * M411, 0))</f>
        <v>0</v>
      </c>
      <c r="AI411" s="603" t="str">
        <f t="shared" si="137"/>
        <v>►</v>
      </c>
      <c r="CM411" s="658"/>
      <c r="CY411" s="216">
        <v>1</v>
      </c>
    </row>
    <row r="412" spans="1:103" s="641" customFormat="1" ht="24" customHeight="1">
      <c r="A412" s="603" t="str">
        <f t="shared" si="138"/>
        <v>►</v>
      </c>
      <c r="B412" s="604" t="str">
        <f t="shared" si="135"/>
        <v>►</v>
      </c>
      <c r="C412" s="604" t="str">
        <f t="shared" si="128"/>
        <v>►</v>
      </c>
      <c r="D412" s="604" t="str">
        <f t="shared" si="129"/>
        <v>►</v>
      </c>
      <c r="E412" s="604" t="str">
        <f t="shared" si="130"/>
        <v>►</v>
      </c>
      <c r="F412" s="604" t="str">
        <f t="shared" si="131"/>
        <v>►</v>
      </c>
      <c r="G412" s="604" t="str">
        <f t="shared" si="136"/>
        <v/>
      </c>
      <c r="H412" s="626" t="s">
        <v>28</v>
      </c>
      <c r="I412" s="627"/>
      <c r="J412" s="627"/>
      <c r="K412" s="627"/>
      <c r="L412" s="704"/>
      <c r="M412" s="704"/>
      <c r="N412" s="704"/>
      <c r="O412" s="704"/>
      <c r="P412" s="704"/>
      <c r="Q412" s="704"/>
      <c r="R412" s="704"/>
      <c r="S412" s="674" t="s">
        <v>28</v>
      </c>
      <c r="T412" s="638"/>
      <c r="U412" s="251"/>
      <c r="V412" s="614"/>
      <c r="W412" s="644">
        <f t="shared" si="132"/>
        <v>0</v>
      </c>
      <c r="X412" s="643" t="str">
        <f t="shared" si="133"/>
        <v/>
      </c>
      <c r="Y412" s="615">
        <f t="shared" ref="Y412:Y475" si="142">IF(W412=0,0,IF(OR(N412="Kg",N412="g",N412="demi(s)",N412="quart(s)"),IF(ROUND(W412,3)&gt;=1,ROUND(W412,3)&amp;" Kg",ROUND(W412*1000,0)&amp;" g"),IF(N412="demi(s)",ROUND(W412*0.5,1)&amp;" demi(s)",IF(N412="quart(s)",ROUND(W412*0.25,1)&amp;" quart(s)",IF(ROUND(W412*100,1)&gt;=1,ROUND(W412*100,1)&amp;" cl",ROUND(W412*100,1)&amp;" cl")))))</f>
        <v>0</v>
      </c>
      <c r="Z412" s="615">
        <f t="shared" ref="Z412:Z475" si="143">IF(W412=0,0,IF(OR(N412="Kg",N412="g",N412="demi(s)",N412="quart(s)"),IF(ROUND(W412,3)&gt;=1,ROUND(W412,3)&amp;" Kg",ROUND(W412*1000,0)&amp;" g"),IF(N412="demi(s)",ROUND(W412*0.5,1)&amp;" demi(s)",IF(N412="quart(s)",ROUND(W412*0.25,1)&amp;" quart(s)",IF(ROUND(W412*100,1)&gt;=1,ROUND(W412*1000,1)&amp;" ml",ROUND(W412*1000,1)&amp;" ml")))))</f>
        <v>0</v>
      </c>
      <c r="AA412" s="190" t="str">
        <f t="shared" si="140"/>
        <v/>
      </c>
      <c r="AB412" s="684">
        <f t="shared" si="139"/>
        <v>0</v>
      </c>
      <c r="AC412" s="684">
        <f t="shared" si="127"/>
        <v>0</v>
      </c>
      <c r="AD412" s="616"/>
      <c r="AE412" s="617">
        <f t="shared" si="141"/>
        <v>0</v>
      </c>
      <c r="AF412" s="612">
        <f t="shared" si="134"/>
        <v>0</v>
      </c>
      <c r="AG412" s="613">
        <f>IF(ISBLANK(N412), 0, (IF(AND(V412&lt;&gt;"", ISNUMBER(T412)), INDEX(AZ12:CR12, MATCH(N412, AZ11:CR11, 0)) * M412, 0)) + IFERROR(INDEX(AZ17:CR17, MATCH(N412, AZ16:CR16, 0)) * M412, 0))</f>
        <v>0</v>
      </c>
      <c r="AI412" s="603" t="str">
        <f t="shared" si="137"/>
        <v>►</v>
      </c>
      <c r="CM412" s="658"/>
      <c r="CY412" s="216">
        <v>1</v>
      </c>
    </row>
    <row r="413" spans="1:103" s="641" customFormat="1" ht="24" customHeight="1">
      <c r="A413" s="603" t="str">
        <f t="shared" si="138"/>
        <v>►</v>
      </c>
      <c r="B413" s="604" t="str">
        <f t="shared" si="135"/>
        <v>►</v>
      </c>
      <c r="C413" s="604" t="str">
        <f t="shared" si="128"/>
        <v>►</v>
      </c>
      <c r="D413" s="604" t="str">
        <f t="shared" si="129"/>
        <v>►</v>
      </c>
      <c r="E413" s="604" t="str">
        <f t="shared" si="130"/>
        <v>►</v>
      </c>
      <c r="F413" s="604" t="str">
        <f t="shared" si="131"/>
        <v>►</v>
      </c>
      <c r="G413" s="604" t="str">
        <f t="shared" si="136"/>
        <v/>
      </c>
      <c r="H413" s="626" t="s">
        <v>28</v>
      </c>
      <c r="I413" s="627"/>
      <c r="J413" s="627"/>
      <c r="K413" s="627"/>
      <c r="L413" s="704"/>
      <c r="M413" s="704"/>
      <c r="N413" s="704"/>
      <c r="O413" s="704"/>
      <c r="P413" s="704"/>
      <c r="Q413" s="704"/>
      <c r="R413" s="704"/>
      <c r="S413" s="674" t="s">
        <v>28</v>
      </c>
      <c r="T413" s="638"/>
      <c r="U413" s="251"/>
      <c r="V413" s="614"/>
      <c r="W413" s="645">
        <f t="shared" si="132"/>
        <v>0</v>
      </c>
      <c r="X413" s="618" t="str">
        <f t="shared" si="133"/>
        <v/>
      </c>
      <c r="Y413" s="619">
        <f t="shared" si="142"/>
        <v>0</v>
      </c>
      <c r="Z413" s="619">
        <f t="shared" si="143"/>
        <v>0</v>
      </c>
      <c r="AA413" s="189" t="str">
        <f t="shared" si="140"/>
        <v/>
      </c>
      <c r="AB413" s="189">
        <f t="shared" si="139"/>
        <v>0</v>
      </c>
      <c r="AC413" s="189">
        <f t="shared" si="127"/>
        <v>0</v>
      </c>
      <c r="AD413" s="616"/>
      <c r="AE413" s="620">
        <f t="shared" si="141"/>
        <v>0</v>
      </c>
      <c r="AF413" s="612">
        <f t="shared" si="134"/>
        <v>0</v>
      </c>
      <c r="AG413" s="613">
        <f>IF(ISBLANK(N413), 0, (IF(AND(V413&lt;&gt;"", ISNUMBER(T413)), INDEX(AZ12:CR12, MATCH(N413, AZ11:CR11, 0)) * M413, 0)) + IFERROR(INDEX(AZ17:CR17, MATCH(N413, AZ16:CR16, 0)) * M413, 0))</f>
        <v>0</v>
      </c>
      <c r="AI413" s="603" t="str">
        <f t="shared" si="137"/>
        <v>►</v>
      </c>
      <c r="CM413" s="658"/>
      <c r="CY413" s="216">
        <v>1</v>
      </c>
    </row>
    <row r="414" spans="1:103" s="641" customFormat="1" ht="24" customHeight="1">
      <c r="A414" s="603" t="str">
        <f t="shared" si="138"/>
        <v>►</v>
      </c>
      <c r="B414" s="604" t="str">
        <f t="shared" si="135"/>
        <v>►</v>
      </c>
      <c r="C414" s="604" t="str">
        <f t="shared" si="128"/>
        <v>►</v>
      </c>
      <c r="D414" s="604" t="str">
        <f t="shared" si="129"/>
        <v>►</v>
      </c>
      <c r="E414" s="604" t="str">
        <f t="shared" si="130"/>
        <v>►</v>
      </c>
      <c r="F414" s="604" t="str">
        <f t="shared" si="131"/>
        <v>►</v>
      </c>
      <c r="G414" s="604" t="str">
        <f t="shared" si="136"/>
        <v/>
      </c>
      <c r="H414" s="626" t="s">
        <v>28</v>
      </c>
      <c r="I414" s="627"/>
      <c r="J414" s="627"/>
      <c r="K414" s="627"/>
      <c r="L414" s="704"/>
      <c r="M414" s="704"/>
      <c r="N414" s="704"/>
      <c r="O414" s="704"/>
      <c r="P414" s="704"/>
      <c r="Q414" s="704"/>
      <c r="R414" s="704"/>
      <c r="S414" s="674" t="s">
        <v>28</v>
      </c>
      <c r="T414" s="638"/>
      <c r="U414" s="251"/>
      <c r="V414" s="614"/>
      <c r="W414" s="644">
        <f t="shared" si="132"/>
        <v>0</v>
      </c>
      <c r="X414" s="643" t="str">
        <f t="shared" si="133"/>
        <v/>
      </c>
      <c r="Y414" s="615">
        <f t="shared" si="142"/>
        <v>0</v>
      </c>
      <c r="Z414" s="615">
        <f t="shared" si="143"/>
        <v>0</v>
      </c>
      <c r="AA414" s="190" t="str">
        <f t="shared" si="140"/>
        <v/>
      </c>
      <c r="AB414" s="684">
        <f t="shared" si="139"/>
        <v>0</v>
      </c>
      <c r="AC414" s="684">
        <f t="shared" si="127"/>
        <v>0</v>
      </c>
      <c r="AD414" s="616"/>
      <c r="AE414" s="617">
        <f t="shared" si="141"/>
        <v>0</v>
      </c>
      <c r="AF414" s="612">
        <f t="shared" si="134"/>
        <v>0</v>
      </c>
      <c r="AG414" s="613">
        <f>IF(ISBLANK(N414), 0, (IF(AND(V414&lt;&gt;"", ISNUMBER(T414)), INDEX(AZ12:CR12, MATCH(N414, AZ11:CR11, 0)) * M414, 0)) + IFERROR(INDEX(AZ17:CR17, MATCH(N414, AZ16:CR16, 0)) * M414, 0))</f>
        <v>0</v>
      </c>
      <c r="AI414" s="603" t="str">
        <f t="shared" si="137"/>
        <v>►</v>
      </c>
      <c r="CM414" s="658"/>
      <c r="CY414" s="216">
        <v>1</v>
      </c>
    </row>
    <row r="415" spans="1:103" s="641" customFormat="1" ht="24" customHeight="1">
      <c r="A415" s="603" t="str">
        <f t="shared" si="138"/>
        <v>►</v>
      </c>
      <c r="B415" s="604" t="str">
        <f t="shared" si="135"/>
        <v>►</v>
      </c>
      <c r="C415" s="604" t="str">
        <f t="shared" si="128"/>
        <v>►</v>
      </c>
      <c r="D415" s="604" t="str">
        <f t="shared" si="129"/>
        <v>►</v>
      </c>
      <c r="E415" s="604" t="str">
        <f t="shared" si="130"/>
        <v>►</v>
      </c>
      <c r="F415" s="604" t="str">
        <f t="shared" si="131"/>
        <v>►</v>
      </c>
      <c r="G415" s="604" t="str">
        <f t="shared" si="136"/>
        <v/>
      </c>
      <c r="H415" s="626" t="s">
        <v>28</v>
      </c>
      <c r="I415" s="627"/>
      <c r="J415" s="627"/>
      <c r="K415" s="627"/>
      <c r="L415" s="704"/>
      <c r="M415" s="704"/>
      <c r="N415" s="704"/>
      <c r="O415" s="704"/>
      <c r="P415" s="704"/>
      <c r="Q415" s="704"/>
      <c r="R415" s="704"/>
      <c r="S415" s="674" t="s">
        <v>28</v>
      </c>
      <c r="T415" s="638"/>
      <c r="U415" s="251"/>
      <c r="V415" s="614"/>
      <c r="W415" s="645">
        <f t="shared" si="132"/>
        <v>0</v>
      </c>
      <c r="X415" s="618" t="str">
        <f t="shared" si="133"/>
        <v/>
      </c>
      <c r="Y415" s="619">
        <f t="shared" si="142"/>
        <v>0</v>
      </c>
      <c r="Z415" s="619">
        <f t="shared" si="143"/>
        <v>0</v>
      </c>
      <c r="AA415" s="189" t="str">
        <f t="shared" si="140"/>
        <v/>
      </c>
      <c r="AB415" s="189">
        <f t="shared" si="139"/>
        <v>0</v>
      </c>
      <c r="AC415" s="189">
        <f t="shared" si="127"/>
        <v>0</v>
      </c>
      <c r="AD415" s="616"/>
      <c r="AE415" s="620">
        <f t="shared" si="141"/>
        <v>0</v>
      </c>
      <c r="AF415" s="612">
        <f t="shared" si="134"/>
        <v>0</v>
      </c>
      <c r="AG415" s="613">
        <f>IF(ISBLANK(N415), 0, (IF(AND(V415&lt;&gt;"", ISNUMBER(T415)), INDEX(AZ12:CR12, MATCH(N415, AZ11:CR11, 0)) * M415, 0)) + IFERROR(INDEX(AZ17:CR17, MATCH(N415, AZ16:CR16, 0)) * M415, 0))</f>
        <v>0</v>
      </c>
      <c r="AI415" s="603" t="str">
        <f t="shared" si="137"/>
        <v>►</v>
      </c>
      <c r="CM415" s="658"/>
      <c r="CY415" s="216">
        <v>1</v>
      </c>
    </row>
    <row r="416" spans="1:103" s="641" customFormat="1" ht="24" customHeight="1">
      <c r="A416" s="603" t="str">
        <f t="shared" si="138"/>
        <v>►</v>
      </c>
      <c r="B416" s="604" t="str">
        <f t="shared" si="135"/>
        <v>►</v>
      </c>
      <c r="C416" s="604" t="str">
        <f t="shared" si="128"/>
        <v>►</v>
      </c>
      <c r="D416" s="604" t="str">
        <f t="shared" si="129"/>
        <v>►</v>
      </c>
      <c r="E416" s="604" t="str">
        <f t="shared" si="130"/>
        <v>►</v>
      </c>
      <c r="F416" s="604" t="str">
        <f t="shared" si="131"/>
        <v>►</v>
      </c>
      <c r="G416" s="604" t="str">
        <f t="shared" si="136"/>
        <v/>
      </c>
      <c r="H416" s="626" t="s">
        <v>28</v>
      </c>
      <c r="I416" s="627"/>
      <c r="J416" s="627"/>
      <c r="K416" s="627"/>
      <c r="L416" s="704"/>
      <c r="M416" s="704"/>
      <c r="N416" s="704"/>
      <c r="O416" s="704"/>
      <c r="P416" s="704"/>
      <c r="Q416" s="704"/>
      <c r="R416" s="704"/>
      <c r="S416" s="674" t="s">
        <v>28</v>
      </c>
      <c r="T416" s="638"/>
      <c r="U416" s="251"/>
      <c r="V416" s="614"/>
      <c r="W416" s="644">
        <f t="shared" si="132"/>
        <v>0</v>
      </c>
      <c r="X416" s="643" t="str">
        <f t="shared" si="133"/>
        <v/>
      </c>
      <c r="Y416" s="615">
        <f t="shared" si="142"/>
        <v>0</v>
      </c>
      <c r="Z416" s="615">
        <f t="shared" si="143"/>
        <v>0</v>
      </c>
      <c r="AA416" s="190" t="str">
        <f t="shared" si="140"/>
        <v/>
      </c>
      <c r="AB416" s="684">
        <f t="shared" si="139"/>
        <v>0</v>
      </c>
      <c r="AC416" s="684">
        <f t="shared" si="127"/>
        <v>0</v>
      </c>
      <c r="AD416" s="616"/>
      <c r="AE416" s="617">
        <f t="shared" si="141"/>
        <v>0</v>
      </c>
      <c r="AF416" s="612">
        <f t="shared" si="134"/>
        <v>0</v>
      </c>
      <c r="AG416" s="613">
        <f>IF(ISBLANK(N416), 0, (IF(AND(V416&lt;&gt;"", ISNUMBER(T416)), INDEX(AZ12:CR12, MATCH(N416, AZ11:CR11, 0)) * M416, 0)) + IFERROR(INDEX(AZ17:CR17, MATCH(N416, AZ16:CR16, 0)) * M416, 0))</f>
        <v>0</v>
      </c>
      <c r="AI416" s="603" t="str">
        <f t="shared" si="137"/>
        <v>►</v>
      </c>
      <c r="CM416" s="658"/>
      <c r="CY416" s="216">
        <v>1</v>
      </c>
    </row>
    <row r="417" spans="1:103" s="641" customFormat="1" ht="24" customHeight="1">
      <c r="A417" s="603" t="str">
        <f t="shared" si="138"/>
        <v>►</v>
      </c>
      <c r="B417" s="604" t="str">
        <f t="shared" si="135"/>
        <v>►</v>
      </c>
      <c r="C417" s="604" t="str">
        <f t="shared" si="128"/>
        <v>►</v>
      </c>
      <c r="D417" s="604" t="str">
        <f t="shared" si="129"/>
        <v>►</v>
      </c>
      <c r="E417" s="604" t="str">
        <f t="shared" si="130"/>
        <v>►</v>
      </c>
      <c r="F417" s="604" t="str">
        <f t="shared" si="131"/>
        <v>►</v>
      </c>
      <c r="G417" s="604" t="str">
        <f t="shared" si="136"/>
        <v/>
      </c>
      <c r="H417" s="626" t="s">
        <v>28</v>
      </c>
      <c r="I417" s="627"/>
      <c r="J417" s="627"/>
      <c r="K417" s="627"/>
      <c r="L417" s="704"/>
      <c r="M417" s="704"/>
      <c r="N417" s="704"/>
      <c r="O417" s="704"/>
      <c r="P417" s="704"/>
      <c r="Q417" s="704"/>
      <c r="R417" s="704"/>
      <c r="S417" s="674" t="s">
        <v>28</v>
      </c>
      <c r="T417" s="638"/>
      <c r="U417" s="251"/>
      <c r="V417" s="614"/>
      <c r="W417" s="645">
        <f t="shared" si="132"/>
        <v>0</v>
      </c>
      <c r="X417" s="618" t="str">
        <f t="shared" si="133"/>
        <v/>
      </c>
      <c r="Y417" s="619">
        <f t="shared" si="142"/>
        <v>0</v>
      </c>
      <c r="Z417" s="619">
        <f t="shared" si="143"/>
        <v>0</v>
      </c>
      <c r="AA417" s="189" t="str">
        <f t="shared" si="140"/>
        <v/>
      </c>
      <c r="AB417" s="189">
        <f t="shared" si="139"/>
        <v>0</v>
      </c>
      <c r="AC417" s="189">
        <f t="shared" si="127"/>
        <v>0</v>
      </c>
      <c r="AD417" s="616"/>
      <c r="AE417" s="620">
        <f t="shared" si="141"/>
        <v>0</v>
      </c>
      <c r="AF417" s="612">
        <f t="shared" si="134"/>
        <v>0</v>
      </c>
      <c r="AG417" s="613">
        <f>IF(ISBLANK(N417), 0, (IF(AND(V417&lt;&gt;"", ISNUMBER(T417)), INDEX(AZ12:CR12, MATCH(N417, AZ11:CR11, 0)) * M417, 0)) + IFERROR(INDEX(AZ17:CR17, MATCH(N417, AZ16:CR16, 0)) * M417, 0))</f>
        <v>0</v>
      </c>
      <c r="AI417" s="603" t="str">
        <f t="shared" si="137"/>
        <v>►</v>
      </c>
      <c r="CM417" s="658"/>
      <c r="CY417" s="216">
        <v>1</v>
      </c>
    </row>
    <row r="418" spans="1:103" s="641" customFormat="1" ht="24" customHeight="1">
      <c r="A418" s="603" t="str">
        <f t="shared" si="138"/>
        <v>►</v>
      </c>
      <c r="B418" s="604" t="str">
        <f t="shared" si="135"/>
        <v>►</v>
      </c>
      <c r="C418" s="604" t="str">
        <f t="shared" si="128"/>
        <v>►</v>
      </c>
      <c r="D418" s="604" t="str">
        <f t="shared" si="129"/>
        <v>►</v>
      </c>
      <c r="E418" s="604" t="str">
        <f t="shared" si="130"/>
        <v>►</v>
      </c>
      <c r="F418" s="604" t="str">
        <f t="shared" si="131"/>
        <v>►</v>
      </c>
      <c r="G418" s="604" t="str">
        <f t="shared" si="136"/>
        <v/>
      </c>
      <c r="H418" s="626" t="s">
        <v>28</v>
      </c>
      <c r="I418" s="627"/>
      <c r="J418" s="627"/>
      <c r="K418" s="627"/>
      <c r="L418" s="704"/>
      <c r="M418" s="704"/>
      <c r="N418" s="704"/>
      <c r="O418" s="704"/>
      <c r="P418" s="704"/>
      <c r="Q418" s="704"/>
      <c r="R418" s="704"/>
      <c r="S418" s="674" t="s">
        <v>28</v>
      </c>
      <c r="T418" s="638"/>
      <c r="U418" s="251"/>
      <c r="V418" s="614"/>
      <c r="W418" s="644">
        <f t="shared" si="132"/>
        <v>0</v>
      </c>
      <c r="X418" s="643" t="str">
        <f t="shared" si="133"/>
        <v/>
      </c>
      <c r="Y418" s="615">
        <f t="shared" si="142"/>
        <v>0</v>
      </c>
      <c r="Z418" s="615">
        <f t="shared" si="143"/>
        <v>0</v>
      </c>
      <c r="AA418" s="190" t="str">
        <f t="shared" si="140"/>
        <v/>
      </c>
      <c r="AB418" s="684">
        <f t="shared" si="139"/>
        <v>0</v>
      </c>
      <c r="AC418" s="684">
        <f t="shared" si="127"/>
        <v>0</v>
      </c>
      <c r="AD418" s="616"/>
      <c r="AE418" s="617">
        <f t="shared" si="141"/>
        <v>0</v>
      </c>
      <c r="AF418" s="612">
        <f t="shared" si="134"/>
        <v>0</v>
      </c>
      <c r="AG418" s="613">
        <f>IF(ISBLANK(N418), 0, (IF(AND(V418&lt;&gt;"", ISNUMBER(T418)), INDEX(AZ12:CR12, MATCH(N418, AZ11:CR11, 0)) * M418, 0)) + IFERROR(INDEX(AZ17:CR17, MATCH(N418, AZ16:CR16, 0)) * M418, 0))</f>
        <v>0</v>
      </c>
      <c r="AI418" s="603" t="str">
        <f t="shared" si="137"/>
        <v>►</v>
      </c>
      <c r="CM418" s="658"/>
      <c r="CY418" s="216">
        <v>1</v>
      </c>
    </row>
    <row r="419" spans="1:103" s="664" customFormat="1" ht="24" customHeight="1">
      <c r="A419" s="603" t="str">
        <f t="shared" si="138"/>
        <v>►</v>
      </c>
      <c r="B419" s="604" t="str">
        <f t="shared" si="135"/>
        <v>►</v>
      </c>
      <c r="C419" s="604" t="str">
        <f t="shared" si="128"/>
        <v>►</v>
      </c>
      <c r="D419" s="604" t="str">
        <f t="shared" si="129"/>
        <v>►</v>
      </c>
      <c r="E419" s="604" t="str">
        <f t="shared" si="130"/>
        <v>►</v>
      </c>
      <c r="F419" s="604" t="str">
        <f t="shared" si="131"/>
        <v>►</v>
      </c>
      <c r="G419" s="604" t="str">
        <f t="shared" si="136"/>
        <v/>
      </c>
      <c r="H419" s="626" t="s">
        <v>28</v>
      </c>
      <c r="I419" s="627"/>
      <c r="J419" s="627"/>
      <c r="K419" s="627"/>
      <c r="L419" s="704"/>
      <c r="M419" s="704"/>
      <c r="N419" s="704"/>
      <c r="O419" s="704"/>
      <c r="P419" s="704"/>
      <c r="Q419" s="704"/>
      <c r="R419" s="704"/>
      <c r="S419" s="674" t="s">
        <v>28</v>
      </c>
      <c r="T419" s="638"/>
      <c r="U419" s="251"/>
      <c r="V419" s="614"/>
      <c r="W419" s="645">
        <f t="shared" si="132"/>
        <v>0</v>
      </c>
      <c r="X419" s="618" t="str">
        <f t="shared" si="133"/>
        <v/>
      </c>
      <c r="Y419" s="619">
        <f t="shared" si="142"/>
        <v>0</v>
      </c>
      <c r="Z419" s="619">
        <f t="shared" si="143"/>
        <v>0</v>
      </c>
      <c r="AA419" s="189" t="str">
        <f t="shared" si="140"/>
        <v/>
      </c>
      <c r="AB419" s="189">
        <f t="shared" si="139"/>
        <v>0</v>
      </c>
      <c r="AC419" s="189">
        <f t="shared" si="127"/>
        <v>0</v>
      </c>
      <c r="AD419" s="616"/>
      <c r="AE419" s="620">
        <f t="shared" si="141"/>
        <v>0</v>
      </c>
      <c r="AF419" s="612">
        <f t="shared" si="134"/>
        <v>0</v>
      </c>
      <c r="AG419" s="613">
        <f>IF(ISBLANK(N419), 0, (IF(AND(V419&lt;&gt;"", ISNUMBER(T419)), INDEX(AZ12:CR12, MATCH(N419, AZ11:CR11, 0)) * M419, 0)) + IFERROR(INDEX(AZ17:CR17, MATCH(N419, AZ16:CR16, 0)) * M419, 0))</f>
        <v>0</v>
      </c>
      <c r="AI419" s="603" t="str">
        <f t="shared" si="137"/>
        <v>►</v>
      </c>
      <c r="AJ419" s="641"/>
      <c r="AK419" s="641"/>
      <c r="AL419" s="641"/>
      <c r="AM419" s="641"/>
      <c r="AN419" s="641"/>
      <c r="AO419" s="641"/>
      <c r="AP419" s="641"/>
      <c r="AQ419" s="641"/>
      <c r="AR419" s="641"/>
      <c r="AS419" s="641"/>
      <c r="AT419" s="641"/>
      <c r="AU419" s="641"/>
      <c r="AV419" s="641"/>
      <c r="AW419" s="641"/>
      <c r="AX419" s="641"/>
      <c r="AY419" s="641"/>
      <c r="AZ419" s="641"/>
      <c r="BA419" s="641"/>
      <c r="CM419" s="658"/>
      <c r="CY419" s="216">
        <v>1</v>
      </c>
    </row>
    <row r="420" spans="1:103" s="664" customFormat="1" ht="24" customHeight="1">
      <c r="A420" s="603" t="str">
        <f t="shared" si="138"/>
        <v>►</v>
      </c>
      <c r="B420" s="604" t="str">
        <f t="shared" si="135"/>
        <v>►</v>
      </c>
      <c r="C420" s="604" t="str">
        <f t="shared" si="128"/>
        <v>►</v>
      </c>
      <c r="D420" s="604" t="str">
        <f t="shared" si="129"/>
        <v>►</v>
      </c>
      <c r="E420" s="604" t="str">
        <f t="shared" si="130"/>
        <v>►</v>
      </c>
      <c r="F420" s="604" t="str">
        <f t="shared" si="131"/>
        <v>►</v>
      </c>
      <c r="G420" s="604" t="str">
        <f t="shared" si="136"/>
        <v/>
      </c>
      <c r="H420" s="626" t="s">
        <v>28</v>
      </c>
      <c r="I420" s="627"/>
      <c r="J420" s="627"/>
      <c r="K420" s="627"/>
      <c r="L420" s="704"/>
      <c r="M420" s="704"/>
      <c r="N420" s="704"/>
      <c r="O420" s="704"/>
      <c r="P420" s="704"/>
      <c r="Q420" s="704"/>
      <c r="R420" s="704"/>
      <c r="S420" s="674" t="s">
        <v>28</v>
      </c>
      <c r="T420" s="638"/>
      <c r="U420" s="251"/>
      <c r="V420" s="614"/>
      <c r="W420" s="644">
        <f t="shared" si="132"/>
        <v>0</v>
      </c>
      <c r="X420" s="643" t="str">
        <f t="shared" si="133"/>
        <v/>
      </c>
      <c r="Y420" s="615">
        <f t="shared" si="142"/>
        <v>0</v>
      </c>
      <c r="Z420" s="615">
        <f t="shared" si="143"/>
        <v>0</v>
      </c>
      <c r="AA420" s="190" t="str">
        <f t="shared" si="140"/>
        <v/>
      </c>
      <c r="AB420" s="684">
        <f t="shared" si="139"/>
        <v>0</v>
      </c>
      <c r="AC420" s="684">
        <f t="shared" si="127"/>
        <v>0</v>
      </c>
      <c r="AD420" s="616"/>
      <c r="AE420" s="617">
        <f t="shared" si="141"/>
        <v>0</v>
      </c>
      <c r="AF420" s="612">
        <f t="shared" si="134"/>
        <v>0</v>
      </c>
      <c r="AG420" s="613">
        <f>IF(ISBLANK(N420), 0, (IF(AND(V420&lt;&gt;"", ISNUMBER(T420)), INDEX(AZ12:CR12, MATCH(N420, AZ11:CR11, 0)) * M420, 0)) + IFERROR(INDEX(AZ17:CR17, MATCH(N420, AZ16:CR16, 0)) * M420, 0))</f>
        <v>0</v>
      </c>
      <c r="AI420" s="603" t="str">
        <f t="shared" si="137"/>
        <v>►</v>
      </c>
      <c r="AJ420" s="641"/>
      <c r="AK420" s="641"/>
      <c r="AL420" s="641"/>
      <c r="AM420" s="641"/>
      <c r="AN420" s="641"/>
      <c r="AO420" s="641"/>
      <c r="AP420" s="641"/>
      <c r="AQ420" s="641"/>
      <c r="AR420" s="641"/>
      <c r="AS420" s="641"/>
      <c r="AT420" s="641"/>
      <c r="AU420" s="641"/>
      <c r="AV420" s="641"/>
      <c r="AW420" s="641"/>
      <c r="AX420" s="641"/>
      <c r="AY420" s="641"/>
      <c r="AZ420" s="641"/>
      <c r="BA420" s="641"/>
      <c r="CM420" s="658"/>
      <c r="CY420" s="216">
        <v>1</v>
      </c>
    </row>
    <row r="421" spans="1:103" s="664" customFormat="1" ht="24" customHeight="1">
      <c r="A421" s="603" t="str">
        <f t="shared" si="138"/>
        <v>►</v>
      </c>
      <c r="B421" s="604" t="str">
        <f t="shared" si="135"/>
        <v>►</v>
      </c>
      <c r="C421" s="604" t="str">
        <f t="shared" si="128"/>
        <v>►</v>
      </c>
      <c r="D421" s="604" t="str">
        <f t="shared" si="129"/>
        <v>►</v>
      </c>
      <c r="E421" s="604" t="str">
        <f t="shared" si="130"/>
        <v>►</v>
      </c>
      <c r="F421" s="604" t="str">
        <f t="shared" si="131"/>
        <v>►</v>
      </c>
      <c r="G421" s="604" t="str">
        <f t="shared" si="136"/>
        <v/>
      </c>
      <c r="H421" s="626" t="s">
        <v>28</v>
      </c>
      <c r="I421" s="627"/>
      <c r="J421" s="627"/>
      <c r="K421" s="627"/>
      <c r="L421" s="704"/>
      <c r="M421" s="704"/>
      <c r="N421" s="704"/>
      <c r="O421" s="704"/>
      <c r="P421" s="704"/>
      <c r="Q421" s="704"/>
      <c r="R421" s="704"/>
      <c r="S421" s="674" t="s">
        <v>28</v>
      </c>
      <c r="T421" s="638"/>
      <c r="U421" s="251"/>
      <c r="V421" s="614"/>
      <c r="W421" s="645">
        <f t="shared" si="132"/>
        <v>0</v>
      </c>
      <c r="X421" s="618" t="str">
        <f t="shared" si="133"/>
        <v/>
      </c>
      <c r="Y421" s="619">
        <f t="shared" si="142"/>
        <v>0</v>
      </c>
      <c r="Z421" s="619">
        <f t="shared" si="143"/>
        <v>0</v>
      </c>
      <c r="AA421" s="189" t="str">
        <f t="shared" si="140"/>
        <v/>
      </c>
      <c r="AB421" s="189">
        <f t="shared" si="139"/>
        <v>0</v>
      </c>
      <c r="AC421" s="189">
        <f t="shared" si="127"/>
        <v>0</v>
      </c>
      <c r="AD421" s="616"/>
      <c r="AE421" s="620">
        <f t="shared" si="141"/>
        <v>0</v>
      </c>
      <c r="AF421" s="612">
        <f t="shared" si="134"/>
        <v>0</v>
      </c>
      <c r="AG421" s="613">
        <f>IF(ISBLANK(N421), 0, (IF(AND(V421&lt;&gt;"", ISNUMBER(T421)), INDEX(AZ12:CR12, MATCH(N421, AZ11:CR11, 0)) * M421, 0)) + IFERROR(INDEX(AZ17:CR17, MATCH(N421, AZ16:CR16, 0)) * M421, 0))</f>
        <v>0</v>
      </c>
      <c r="AI421" s="603" t="str">
        <f t="shared" si="137"/>
        <v>►</v>
      </c>
      <c r="AJ421" s="641"/>
      <c r="AK421" s="641"/>
      <c r="AL421" s="641"/>
      <c r="AM421" s="641"/>
      <c r="AN421" s="641"/>
      <c r="AO421" s="641"/>
      <c r="AP421" s="641"/>
      <c r="AQ421" s="641"/>
      <c r="AR421" s="641"/>
      <c r="AS421" s="641"/>
      <c r="AT421" s="641"/>
      <c r="AU421" s="641"/>
      <c r="AV421" s="641"/>
      <c r="AW421" s="641"/>
      <c r="AX421" s="641"/>
      <c r="AY421" s="641"/>
      <c r="AZ421" s="641"/>
      <c r="BA421" s="641"/>
      <c r="CM421" s="658"/>
      <c r="CY421" s="216">
        <v>1</v>
      </c>
    </row>
    <row r="422" spans="1:103" s="664" customFormat="1" ht="24" customHeight="1">
      <c r="A422" s="603" t="str">
        <f t="shared" si="138"/>
        <v>►</v>
      </c>
      <c r="B422" s="604" t="str">
        <f t="shared" si="135"/>
        <v>►</v>
      </c>
      <c r="C422" s="604" t="str">
        <f t="shared" si="128"/>
        <v>►</v>
      </c>
      <c r="D422" s="604" t="str">
        <f t="shared" si="129"/>
        <v>►</v>
      </c>
      <c r="E422" s="604" t="str">
        <f t="shared" si="130"/>
        <v>►</v>
      </c>
      <c r="F422" s="604" t="str">
        <f t="shared" si="131"/>
        <v>►</v>
      </c>
      <c r="G422" s="604" t="str">
        <f t="shared" si="136"/>
        <v/>
      </c>
      <c r="H422" s="626" t="s">
        <v>28</v>
      </c>
      <c r="I422" s="627"/>
      <c r="J422" s="627"/>
      <c r="K422" s="627"/>
      <c r="L422" s="704"/>
      <c r="M422" s="704"/>
      <c r="N422" s="704"/>
      <c r="O422" s="704"/>
      <c r="P422" s="704"/>
      <c r="Q422" s="704"/>
      <c r="R422" s="704"/>
      <c r="S422" s="674" t="s">
        <v>28</v>
      </c>
      <c r="T422" s="638"/>
      <c r="U422" s="251"/>
      <c r="V422" s="614"/>
      <c r="W422" s="644">
        <f t="shared" si="132"/>
        <v>0</v>
      </c>
      <c r="X422" s="643" t="str">
        <f t="shared" si="133"/>
        <v/>
      </c>
      <c r="Y422" s="615">
        <f t="shared" si="142"/>
        <v>0</v>
      </c>
      <c r="Z422" s="615">
        <f t="shared" si="143"/>
        <v>0</v>
      </c>
      <c r="AA422" s="190" t="str">
        <f t="shared" si="140"/>
        <v/>
      </c>
      <c r="AB422" s="684">
        <f t="shared" si="139"/>
        <v>0</v>
      </c>
      <c r="AC422" s="684">
        <f t="shared" si="127"/>
        <v>0</v>
      </c>
      <c r="AD422" s="616"/>
      <c r="AE422" s="617">
        <f t="shared" si="141"/>
        <v>0</v>
      </c>
      <c r="AF422" s="612">
        <f t="shared" si="134"/>
        <v>0</v>
      </c>
      <c r="AG422" s="613">
        <f>IF(ISBLANK(N422), 0, (IF(AND(V422&lt;&gt;"", ISNUMBER(T422)), INDEX(AZ12:CR12, MATCH(N422, AZ11:CR11, 0)) * M422, 0)) + IFERROR(INDEX(AZ17:CR17, MATCH(N422, AZ16:CR16, 0)) * M422, 0))</f>
        <v>0</v>
      </c>
      <c r="AI422" s="603" t="str">
        <f t="shared" si="137"/>
        <v>►</v>
      </c>
      <c r="AJ422" s="641"/>
      <c r="AK422" s="641"/>
      <c r="AL422" s="641"/>
      <c r="AM422" s="641"/>
      <c r="AN422" s="641"/>
      <c r="AO422" s="641"/>
      <c r="AP422" s="641"/>
      <c r="AQ422" s="641"/>
      <c r="AR422" s="641"/>
      <c r="AS422" s="641"/>
      <c r="AT422" s="641"/>
      <c r="AU422" s="641"/>
      <c r="AV422" s="641"/>
      <c r="AW422" s="641"/>
      <c r="AX422" s="641"/>
      <c r="AY422" s="641"/>
      <c r="AZ422" s="641"/>
      <c r="BA422" s="641"/>
      <c r="CM422" s="658"/>
      <c r="CY422" s="216">
        <v>1</v>
      </c>
    </row>
    <row r="423" spans="1:103" s="664" customFormat="1" ht="24" customHeight="1">
      <c r="A423" s="603" t="str">
        <f t="shared" si="138"/>
        <v>►</v>
      </c>
      <c r="B423" s="604" t="str">
        <f t="shared" si="135"/>
        <v>►</v>
      </c>
      <c r="C423" s="604" t="str">
        <f t="shared" si="128"/>
        <v>►</v>
      </c>
      <c r="D423" s="604" t="str">
        <f t="shared" si="129"/>
        <v>►</v>
      </c>
      <c r="E423" s="604" t="str">
        <f t="shared" si="130"/>
        <v>►</v>
      </c>
      <c r="F423" s="604" t="str">
        <f t="shared" si="131"/>
        <v>►</v>
      </c>
      <c r="G423" s="604" t="str">
        <f t="shared" si="136"/>
        <v/>
      </c>
      <c r="H423" s="626" t="s">
        <v>28</v>
      </c>
      <c r="I423" s="627"/>
      <c r="J423" s="627"/>
      <c r="K423" s="627"/>
      <c r="L423" s="704"/>
      <c r="M423" s="704"/>
      <c r="N423" s="704"/>
      <c r="O423" s="704"/>
      <c r="P423" s="704"/>
      <c r="Q423" s="704"/>
      <c r="R423" s="704"/>
      <c r="S423" s="674" t="s">
        <v>28</v>
      </c>
      <c r="T423" s="638"/>
      <c r="U423" s="251"/>
      <c r="V423" s="614"/>
      <c r="W423" s="645">
        <f t="shared" si="132"/>
        <v>0</v>
      </c>
      <c r="X423" s="618" t="str">
        <f t="shared" si="133"/>
        <v/>
      </c>
      <c r="Y423" s="619">
        <f t="shared" si="142"/>
        <v>0</v>
      </c>
      <c r="Z423" s="619">
        <f t="shared" si="143"/>
        <v>0</v>
      </c>
      <c r="AA423" s="189" t="str">
        <f t="shared" si="140"/>
        <v/>
      </c>
      <c r="AB423" s="189">
        <f t="shared" si="139"/>
        <v>0</v>
      </c>
      <c r="AC423" s="189">
        <f t="shared" si="127"/>
        <v>0</v>
      </c>
      <c r="AD423" s="616"/>
      <c r="AE423" s="620">
        <f t="shared" si="141"/>
        <v>0</v>
      </c>
      <c r="AF423" s="612">
        <f t="shared" si="134"/>
        <v>0</v>
      </c>
      <c r="AG423" s="613">
        <f>IF(ISBLANK(N423), 0, (IF(AND(V423&lt;&gt;"", ISNUMBER(T423)), INDEX(AZ12:CR12, MATCH(N423, AZ11:CR11, 0)) * M423, 0)) + IFERROR(INDEX(AZ17:CR17, MATCH(N423, AZ16:CR16, 0)) * M423, 0))</f>
        <v>0</v>
      </c>
      <c r="AI423" s="603" t="str">
        <f t="shared" si="137"/>
        <v>►</v>
      </c>
      <c r="AJ423" s="641"/>
      <c r="AK423" s="641"/>
      <c r="AL423" s="641"/>
      <c r="AM423" s="641"/>
      <c r="AN423" s="641"/>
      <c r="AO423" s="641"/>
      <c r="AP423" s="641"/>
      <c r="AQ423" s="641"/>
      <c r="AR423" s="641"/>
      <c r="AS423" s="641"/>
      <c r="AT423" s="641"/>
      <c r="AU423" s="641"/>
      <c r="AV423" s="641"/>
      <c r="AW423" s="641"/>
      <c r="AX423" s="641"/>
      <c r="AY423" s="641"/>
      <c r="AZ423" s="641"/>
      <c r="BA423" s="641"/>
      <c r="CM423" s="658"/>
      <c r="CY423" s="216">
        <v>1</v>
      </c>
    </row>
    <row r="424" spans="1:103" s="664" customFormat="1" ht="24" customHeight="1">
      <c r="A424" s="603" t="str">
        <f t="shared" si="138"/>
        <v>►</v>
      </c>
      <c r="B424" s="604" t="str">
        <f t="shared" si="135"/>
        <v>►</v>
      </c>
      <c r="C424" s="604" t="str">
        <f t="shared" si="128"/>
        <v>►</v>
      </c>
      <c r="D424" s="604" t="str">
        <f t="shared" si="129"/>
        <v>►</v>
      </c>
      <c r="E424" s="604" t="str">
        <f t="shared" si="130"/>
        <v>►</v>
      </c>
      <c r="F424" s="604" t="str">
        <f t="shared" si="131"/>
        <v>►</v>
      </c>
      <c r="G424" s="604" t="str">
        <f t="shared" si="136"/>
        <v/>
      </c>
      <c r="H424" s="626" t="s">
        <v>28</v>
      </c>
      <c r="I424" s="627"/>
      <c r="J424" s="627"/>
      <c r="K424" s="627"/>
      <c r="L424" s="704"/>
      <c r="M424" s="704"/>
      <c r="N424" s="704"/>
      <c r="O424" s="704"/>
      <c r="P424" s="704"/>
      <c r="Q424" s="704"/>
      <c r="R424" s="704"/>
      <c r="S424" s="674" t="s">
        <v>28</v>
      </c>
      <c r="T424" s="638"/>
      <c r="U424" s="251"/>
      <c r="V424" s="614"/>
      <c r="W424" s="644">
        <f t="shared" si="132"/>
        <v>0</v>
      </c>
      <c r="X424" s="643" t="str">
        <f t="shared" si="133"/>
        <v/>
      </c>
      <c r="Y424" s="615">
        <f t="shared" si="142"/>
        <v>0</v>
      </c>
      <c r="Z424" s="615">
        <f t="shared" si="143"/>
        <v>0</v>
      </c>
      <c r="AA424" s="190" t="str">
        <f t="shared" si="140"/>
        <v/>
      </c>
      <c r="AB424" s="684">
        <f t="shared" si="139"/>
        <v>0</v>
      </c>
      <c r="AC424" s="684">
        <f t="shared" si="127"/>
        <v>0</v>
      </c>
      <c r="AD424" s="616"/>
      <c r="AE424" s="617">
        <f t="shared" si="141"/>
        <v>0</v>
      </c>
      <c r="AF424" s="612">
        <f t="shared" si="134"/>
        <v>0</v>
      </c>
      <c r="AG424" s="613">
        <f>IF(ISBLANK(N424), 0, (IF(AND(V424&lt;&gt;"", ISNUMBER(T424)), INDEX(AZ12:CR12, MATCH(N424, AZ11:CR11, 0)) * M424, 0)) + IFERROR(INDEX(AZ17:CR17, MATCH(N424, AZ16:CR16, 0)) * M424, 0))</f>
        <v>0</v>
      </c>
      <c r="AI424" s="603" t="str">
        <f t="shared" si="137"/>
        <v>►</v>
      </c>
      <c r="AJ424" s="641"/>
      <c r="AK424" s="641"/>
      <c r="AL424" s="641"/>
      <c r="AM424" s="641"/>
      <c r="AN424" s="641"/>
      <c r="AO424" s="641"/>
      <c r="AP424" s="641"/>
      <c r="AQ424" s="641"/>
      <c r="AR424" s="641"/>
      <c r="AS424" s="641"/>
      <c r="AT424" s="641"/>
      <c r="AU424" s="641"/>
      <c r="AV424" s="641"/>
      <c r="AW424" s="641"/>
      <c r="AX424" s="641"/>
      <c r="AY424" s="641"/>
      <c r="AZ424" s="641"/>
      <c r="BA424" s="641"/>
      <c r="CM424" s="658"/>
      <c r="CY424" s="216">
        <v>1</v>
      </c>
    </row>
    <row r="425" spans="1:103" s="664" customFormat="1" ht="24" customHeight="1">
      <c r="A425" s="603" t="str">
        <f t="shared" si="138"/>
        <v>►</v>
      </c>
      <c r="B425" s="604" t="str">
        <f t="shared" si="135"/>
        <v>►</v>
      </c>
      <c r="C425" s="604" t="str">
        <f t="shared" si="128"/>
        <v>►</v>
      </c>
      <c r="D425" s="604" t="str">
        <f t="shared" si="129"/>
        <v>►</v>
      </c>
      <c r="E425" s="604" t="str">
        <f t="shared" si="130"/>
        <v>►</v>
      </c>
      <c r="F425" s="604" t="str">
        <f t="shared" si="131"/>
        <v>►</v>
      </c>
      <c r="G425" s="604" t="str">
        <f t="shared" si="136"/>
        <v/>
      </c>
      <c r="H425" s="626" t="s">
        <v>28</v>
      </c>
      <c r="I425" s="627"/>
      <c r="J425" s="627"/>
      <c r="K425" s="627"/>
      <c r="L425" s="704"/>
      <c r="M425" s="704"/>
      <c r="N425" s="704"/>
      <c r="O425" s="704"/>
      <c r="P425" s="704"/>
      <c r="Q425" s="704"/>
      <c r="R425" s="704"/>
      <c r="S425" s="674" t="s">
        <v>28</v>
      </c>
      <c r="T425" s="638"/>
      <c r="U425" s="251"/>
      <c r="V425" s="614"/>
      <c r="W425" s="645">
        <f t="shared" si="132"/>
        <v>0</v>
      </c>
      <c r="X425" s="618" t="str">
        <f t="shared" si="133"/>
        <v/>
      </c>
      <c r="Y425" s="619">
        <f t="shared" si="142"/>
        <v>0</v>
      </c>
      <c r="Z425" s="619">
        <f t="shared" si="143"/>
        <v>0</v>
      </c>
      <c r="AA425" s="189" t="str">
        <f t="shared" si="140"/>
        <v/>
      </c>
      <c r="AB425" s="189">
        <f t="shared" si="139"/>
        <v>0</v>
      </c>
      <c r="AC425" s="189">
        <f t="shared" si="127"/>
        <v>0</v>
      </c>
      <c r="AD425" s="616"/>
      <c r="AE425" s="620">
        <f t="shared" si="141"/>
        <v>0</v>
      </c>
      <c r="AF425" s="612">
        <f t="shared" si="134"/>
        <v>0</v>
      </c>
      <c r="AG425" s="613">
        <f>IF(ISBLANK(N425), 0, (IF(AND(V425&lt;&gt;"", ISNUMBER(T425)), INDEX(AZ12:CR12, MATCH(N425, AZ11:CR11, 0)) * M425, 0)) + IFERROR(INDEX(AZ17:CR17, MATCH(N425, AZ16:CR16, 0)) * M425, 0))</f>
        <v>0</v>
      </c>
      <c r="AI425" s="603" t="str">
        <f t="shared" si="137"/>
        <v>►</v>
      </c>
      <c r="AJ425" s="641"/>
      <c r="AK425" s="641"/>
      <c r="AL425" s="641"/>
      <c r="AM425" s="641"/>
      <c r="AN425" s="641"/>
      <c r="AO425" s="641"/>
      <c r="AP425" s="641"/>
      <c r="AQ425" s="641"/>
      <c r="AR425" s="641"/>
      <c r="AS425" s="641"/>
      <c r="AT425" s="641"/>
      <c r="AU425" s="641"/>
      <c r="AV425" s="641"/>
      <c r="AW425" s="641"/>
      <c r="AX425" s="641"/>
      <c r="AY425" s="641"/>
      <c r="AZ425" s="641"/>
      <c r="BA425" s="641"/>
      <c r="CM425" s="658"/>
      <c r="CY425" s="216">
        <v>1</v>
      </c>
    </row>
    <row r="426" spans="1:103" s="664" customFormat="1" ht="24" customHeight="1">
      <c r="A426" s="603" t="str">
        <f t="shared" si="138"/>
        <v>►</v>
      </c>
      <c r="B426" s="604" t="str">
        <f t="shared" si="135"/>
        <v>►</v>
      </c>
      <c r="C426" s="604" t="str">
        <f t="shared" si="128"/>
        <v>►</v>
      </c>
      <c r="D426" s="604" t="str">
        <f t="shared" si="129"/>
        <v>►</v>
      </c>
      <c r="E426" s="604" t="str">
        <f t="shared" si="130"/>
        <v>►</v>
      </c>
      <c r="F426" s="604" t="str">
        <f t="shared" si="131"/>
        <v>►</v>
      </c>
      <c r="G426" s="604" t="str">
        <f t="shared" si="136"/>
        <v/>
      </c>
      <c r="H426" s="626" t="s">
        <v>28</v>
      </c>
      <c r="I426" s="627"/>
      <c r="J426" s="627"/>
      <c r="K426" s="627"/>
      <c r="L426" s="704"/>
      <c r="M426" s="704"/>
      <c r="N426" s="704"/>
      <c r="O426" s="704"/>
      <c r="P426" s="704"/>
      <c r="Q426" s="704"/>
      <c r="R426" s="704"/>
      <c r="S426" s="674" t="s">
        <v>28</v>
      </c>
      <c r="T426" s="638"/>
      <c r="U426" s="251"/>
      <c r="V426" s="614"/>
      <c r="W426" s="644">
        <f t="shared" si="132"/>
        <v>0</v>
      </c>
      <c r="X426" s="643" t="str">
        <f t="shared" si="133"/>
        <v/>
      </c>
      <c r="Y426" s="615">
        <f t="shared" si="142"/>
        <v>0</v>
      </c>
      <c r="Z426" s="615">
        <f t="shared" si="143"/>
        <v>0</v>
      </c>
      <c r="AA426" s="190" t="str">
        <f t="shared" si="140"/>
        <v/>
      </c>
      <c r="AB426" s="684">
        <f t="shared" si="139"/>
        <v>0</v>
      </c>
      <c r="AC426" s="684">
        <f t="shared" si="127"/>
        <v>0</v>
      </c>
      <c r="AD426" s="616"/>
      <c r="AE426" s="617">
        <f t="shared" si="141"/>
        <v>0</v>
      </c>
      <c r="AF426" s="612">
        <f t="shared" si="134"/>
        <v>0</v>
      </c>
      <c r="AG426" s="613">
        <f>IF(ISBLANK(N426), 0, (IF(AND(V426&lt;&gt;"", ISNUMBER(T426)), INDEX(AZ12:CR12, MATCH(N426, AZ11:CR11, 0)) * M426, 0)) + IFERROR(INDEX(AZ17:CR17, MATCH(N426, AZ16:CR16, 0)) * M426, 0))</f>
        <v>0</v>
      </c>
      <c r="AI426" s="603" t="str">
        <f t="shared" si="137"/>
        <v>►</v>
      </c>
      <c r="AJ426" s="641"/>
      <c r="AK426" s="641"/>
      <c r="AL426" s="641"/>
      <c r="AM426" s="641"/>
      <c r="AN426" s="641"/>
      <c r="AO426" s="641"/>
      <c r="AP426" s="641"/>
      <c r="AQ426" s="641"/>
      <c r="AR426" s="641"/>
      <c r="AS426" s="641"/>
      <c r="AT426" s="641"/>
      <c r="AU426" s="641"/>
      <c r="AV426" s="641"/>
      <c r="AW426" s="641"/>
      <c r="AX426" s="641"/>
      <c r="AY426" s="641"/>
      <c r="AZ426" s="641"/>
      <c r="BA426" s="641"/>
      <c r="CM426" s="658"/>
      <c r="CY426" s="216">
        <v>1</v>
      </c>
    </row>
    <row r="427" spans="1:103" s="664" customFormat="1" ht="24" customHeight="1">
      <c r="A427" s="603" t="str">
        <f t="shared" si="138"/>
        <v>►</v>
      </c>
      <c r="B427" s="604" t="str">
        <f t="shared" si="135"/>
        <v>►</v>
      </c>
      <c r="C427" s="604" t="str">
        <f t="shared" si="128"/>
        <v>►</v>
      </c>
      <c r="D427" s="604" t="str">
        <f t="shared" si="129"/>
        <v>►</v>
      </c>
      <c r="E427" s="604" t="str">
        <f t="shared" si="130"/>
        <v>►</v>
      </c>
      <c r="F427" s="604" t="str">
        <f t="shared" si="131"/>
        <v>►</v>
      </c>
      <c r="G427" s="604" t="str">
        <f t="shared" si="136"/>
        <v/>
      </c>
      <c r="H427" s="626" t="s">
        <v>28</v>
      </c>
      <c r="I427" s="627"/>
      <c r="J427" s="627"/>
      <c r="K427" s="627"/>
      <c r="L427" s="704"/>
      <c r="M427" s="704"/>
      <c r="N427" s="704"/>
      <c r="O427" s="704"/>
      <c r="P427" s="704"/>
      <c r="Q427" s="704"/>
      <c r="R427" s="704"/>
      <c r="S427" s="674" t="s">
        <v>28</v>
      </c>
      <c r="T427" s="638"/>
      <c r="U427" s="251"/>
      <c r="V427" s="614"/>
      <c r="W427" s="646">
        <f t="shared" si="132"/>
        <v>0</v>
      </c>
      <c r="X427" s="621" t="str">
        <f t="shared" si="133"/>
        <v/>
      </c>
      <c r="Y427" s="622">
        <f t="shared" si="142"/>
        <v>0</v>
      </c>
      <c r="Z427" s="622">
        <f t="shared" si="143"/>
        <v>0</v>
      </c>
      <c r="AA427" s="189" t="str">
        <f t="shared" si="140"/>
        <v/>
      </c>
      <c r="AB427" s="189">
        <f t="shared" si="139"/>
        <v>0</v>
      </c>
      <c r="AC427" s="189">
        <f t="shared" si="127"/>
        <v>0</v>
      </c>
      <c r="AD427" s="616"/>
      <c r="AE427" s="620">
        <f t="shared" si="141"/>
        <v>0</v>
      </c>
      <c r="AF427" s="612">
        <f t="shared" si="134"/>
        <v>0</v>
      </c>
      <c r="AG427" s="613">
        <f>IF(ISBLANK(N427), 0, (IF(AND(V427&lt;&gt;"", ISNUMBER(T427)), INDEX(AZ12:CR12, MATCH(N427, AZ11:CR11, 0)) * M427, 0)) + IFERROR(INDEX(AZ17:CR17, MATCH(N427, AZ16:CR16, 0)) * M427, 0))</f>
        <v>0</v>
      </c>
      <c r="AI427" s="603" t="str">
        <f t="shared" si="137"/>
        <v>►</v>
      </c>
      <c r="AJ427" s="641"/>
      <c r="AK427" s="641"/>
      <c r="AL427" s="641"/>
      <c r="AM427" s="641"/>
      <c r="AN427" s="641"/>
      <c r="AO427" s="641"/>
      <c r="AP427" s="641"/>
      <c r="AQ427" s="641"/>
      <c r="AR427" s="641"/>
      <c r="AS427" s="641"/>
      <c r="AT427" s="641"/>
      <c r="AU427" s="641"/>
      <c r="AV427" s="641"/>
      <c r="AW427" s="641"/>
      <c r="AX427" s="641"/>
      <c r="AY427" s="641"/>
      <c r="AZ427" s="641"/>
      <c r="BA427" s="641"/>
      <c r="CM427" s="658"/>
      <c r="CY427" s="216">
        <v>1</v>
      </c>
    </row>
    <row r="428" spans="1:103" s="664" customFormat="1" ht="24" customHeight="1">
      <c r="A428" s="603" t="str">
        <f t="shared" si="138"/>
        <v>►</v>
      </c>
      <c r="B428" s="604" t="str">
        <f t="shared" si="135"/>
        <v>►</v>
      </c>
      <c r="C428" s="604" t="str">
        <f t="shared" si="128"/>
        <v>►</v>
      </c>
      <c r="D428" s="604" t="str">
        <f t="shared" si="129"/>
        <v>►</v>
      </c>
      <c r="E428" s="604" t="str">
        <f t="shared" si="130"/>
        <v>►</v>
      </c>
      <c r="F428" s="604" t="str">
        <f t="shared" si="131"/>
        <v>►</v>
      </c>
      <c r="G428" s="604" t="str">
        <f t="shared" si="136"/>
        <v/>
      </c>
      <c r="H428" s="626" t="s">
        <v>28</v>
      </c>
      <c r="I428" s="627"/>
      <c r="J428" s="627"/>
      <c r="K428" s="627"/>
      <c r="L428" s="704"/>
      <c r="M428" s="704"/>
      <c r="N428" s="704"/>
      <c r="O428" s="704"/>
      <c r="P428" s="704"/>
      <c r="Q428" s="704"/>
      <c r="R428" s="704"/>
      <c r="S428" s="674" t="s">
        <v>28</v>
      </c>
      <c r="T428" s="638"/>
      <c r="U428" s="251"/>
      <c r="V428" s="614"/>
      <c r="W428" s="644">
        <f t="shared" si="132"/>
        <v>0</v>
      </c>
      <c r="X428" s="643" t="str">
        <f t="shared" si="133"/>
        <v/>
      </c>
      <c r="Y428" s="615">
        <f t="shared" si="142"/>
        <v>0</v>
      </c>
      <c r="Z428" s="615">
        <f t="shared" si="143"/>
        <v>0</v>
      </c>
      <c r="AA428" s="190" t="str">
        <f t="shared" si="140"/>
        <v/>
      </c>
      <c r="AB428" s="684">
        <f t="shared" si="139"/>
        <v>0</v>
      </c>
      <c r="AC428" s="684">
        <f t="shared" si="127"/>
        <v>0</v>
      </c>
      <c r="AD428" s="616"/>
      <c r="AE428" s="617">
        <f t="shared" si="141"/>
        <v>0</v>
      </c>
      <c r="AF428" s="612">
        <f t="shared" si="134"/>
        <v>0</v>
      </c>
      <c r="AG428" s="613">
        <f>IF(ISBLANK(N428), 0, (IF(AND(V428&lt;&gt;"", ISNUMBER(T428)), INDEX(AZ12:CR12, MATCH(N428, AZ11:CR11, 0)) * M428, 0)) + IFERROR(INDEX(AZ17:CR17, MATCH(N428, AZ16:CR16, 0)) * M428, 0))</f>
        <v>0</v>
      </c>
      <c r="AI428" s="603" t="str">
        <f t="shared" si="137"/>
        <v>►</v>
      </c>
      <c r="AJ428" s="641"/>
      <c r="AK428" s="641"/>
      <c r="AL428" s="641"/>
      <c r="AM428" s="641"/>
      <c r="AN428" s="641"/>
      <c r="AO428" s="641"/>
      <c r="AP428" s="641"/>
      <c r="AQ428" s="641"/>
      <c r="AR428" s="641"/>
      <c r="AS428" s="641"/>
      <c r="AT428" s="641"/>
      <c r="AU428" s="641"/>
      <c r="AV428" s="641"/>
      <c r="AW428" s="641"/>
      <c r="AX428" s="641"/>
      <c r="AY428" s="641"/>
      <c r="AZ428" s="641"/>
      <c r="BA428" s="641"/>
      <c r="CM428" s="658"/>
      <c r="CY428" s="216">
        <v>1</v>
      </c>
    </row>
    <row r="429" spans="1:103" s="664" customFormat="1" ht="24" customHeight="1">
      <c r="A429" s="603" t="str">
        <f t="shared" si="138"/>
        <v>►</v>
      </c>
      <c r="B429" s="604" t="str">
        <f t="shared" si="135"/>
        <v>►</v>
      </c>
      <c r="C429" s="604" t="str">
        <f t="shared" si="128"/>
        <v>►</v>
      </c>
      <c r="D429" s="604" t="str">
        <f t="shared" si="129"/>
        <v>►</v>
      </c>
      <c r="E429" s="604" t="str">
        <f t="shared" si="130"/>
        <v>►</v>
      </c>
      <c r="F429" s="604" t="str">
        <f t="shared" si="131"/>
        <v>►</v>
      </c>
      <c r="G429" s="604" t="str">
        <f t="shared" si="136"/>
        <v/>
      </c>
      <c r="H429" s="626" t="s">
        <v>28</v>
      </c>
      <c r="I429" s="627"/>
      <c r="J429" s="627"/>
      <c r="K429" s="627"/>
      <c r="L429" s="704"/>
      <c r="M429" s="704"/>
      <c r="N429" s="704"/>
      <c r="O429" s="704"/>
      <c r="P429" s="704"/>
      <c r="Q429" s="704"/>
      <c r="R429" s="704"/>
      <c r="S429" s="674" t="s">
        <v>28</v>
      </c>
      <c r="T429" s="638"/>
      <c r="U429" s="251"/>
      <c r="V429" s="614"/>
      <c r="W429" s="645">
        <f t="shared" si="132"/>
        <v>0</v>
      </c>
      <c r="X429" s="618" t="str">
        <f t="shared" si="133"/>
        <v/>
      </c>
      <c r="Y429" s="619">
        <f t="shared" si="142"/>
        <v>0</v>
      </c>
      <c r="Z429" s="619">
        <f t="shared" si="143"/>
        <v>0</v>
      </c>
      <c r="AA429" s="189" t="str">
        <f t="shared" si="140"/>
        <v/>
      </c>
      <c r="AB429" s="189">
        <f t="shared" si="139"/>
        <v>0</v>
      </c>
      <c r="AC429" s="189">
        <f t="shared" si="127"/>
        <v>0</v>
      </c>
      <c r="AD429" s="616"/>
      <c r="AE429" s="620">
        <f t="shared" si="141"/>
        <v>0</v>
      </c>
      <c r="AF429" s="612">
        <f t="shared" si="134"/>
        <v>0</v>
      </c>
      <c r="AG429" s="613">
        <f>IF(ISBLANK(N429), 0, (IF(AND(V429&lt;&gt;"", ISNUMBER(T429)), INDEX(AZ12:CR12, MATCH(N429, AZ11:CR11, 0)) * M429, 0)) + IFERROR(INDEX(AZ17:CR17, MATCH(N429, AZ16:CR16, 0)) * M429, 0))</f>
        <v>0</v>
      </c>
      <c r="AI429" s="603" t="str">
        <f t="shared" si="137"/>
        <v>►</v>
      </c>
      <c r="AJ429" s="641"/>
      <c r="AK429" s="641"/>
      <c r="AL429" s="641"/>
      <c r="AM429" s="641"/>
      <c r="AN429" s="641"/>
      <c r="AO429" s="641"/>
      <c r="AP429" s="641"/>
      <c r="AQ429" s="641"/>
      <c r="AR429" s="641"/>
      <c r="AS429" s="641"/>
      <c r="AT429" s="641"/>
      <c r="AU429" s="641"/>
      <c r="AV429" s="641"/>
      <c r="AW429" s="641"/>
      <c r="AX429" s="641"/>
      <c r="AY429" s="641"/>
      <c r="AZ429" s="641"/>
      <c r="BA429" s="641"/>
      <c r="CM429" s="658"/>
      <c r="CY429" s="216">
        <v>1</v>
      </c>
    </row>
    <row r="430" spans="1:103" s="664" customFormat="1" ht="24" customHeight="1">
      <c r="A430" s="603" t="str">
        <f t="shared" si="138"/>
        <v>►</v>
      </c>
      <c r="B430" s="604" t="str">
        <f t="shared" si="135"/>
        <v>►</v>
      </c>
      <c r="C430" s="604" t="str">
        <f t="shared" si="128"/>
        <v>►</v>
      </c>
      <c r="D430" s="604" t="str">
        <f t="shared" si="129"/>
        <v>►</v>
      </c>
      <c r="E430" s="604" t="str">
        <f t="shared" si="130"/>
        <v>►</v>
      </c>
      <c r="F430" s="604" t="str">
        <f t="shared" si="131"/>
        <v>►</v>
      </c>
      <c r="G430" s="604" t="str">
        <f t="shared" si="136"/>
        <v/>
      </c>
      <c r="H430" s="626" t="s">
        <v>28</v>
      </c>
      <c r="I430" s="627"/>
      <c r="J430" s="627"/>
      <c r="K430" s="627"/>
      <c r="L430" s="704"/>
      <c r="M430" s="704"/>
      <c r="N430" s="704"/>
      <c r="O430" s="704"/>
      <c r="P430" s="704"/>
      <c r="Q430" s="704"/>
      <c r="R430" s="704"/>
      <c r="S430" s="674" t="s">
        <v>28</v>
      </c>
      <c r="T430" s="638"/>
      <c r="U430" s="251"/>
      <c r="V430" s="614"/>
      <c r="W430" s="644">
        <f t="shared" si="132"/>
        <v>0</v>
      </c>
      <c r="X430" s="643" t="str">
        <f t="shared" si="133"/>
        <v/>
      </c>
      <c r="Y430" s="615">
        <f t="shared" si="142"/>
        <v>0</v>
      </c>
      <c r="Z430" s="615">
        <f t="shared" si="143"/>
        <v>0</v>
      </c>
      <c r="AA430" s="190" t="str">
        <f t="shared" si="140"/>
        <v/>
      </c>
      <c r="AB430" s="684">
        <f t="shared" si="139"/>
        <v>0</v>
      </c>
      <c r="AC430" s="684">
        <f t="shared" si="127"/>
        <v>0</v>
      </c>
      <c r="AD430" s="616"/>
      <c r="AE430" s="617">
        <f t="shared" si="141"/>
        <v>0</v>
      </c>
      <c r="AF430" s="612">
        <f t="shared" si="134"/>
        <v>0</v>
      </c>
      <c r="AG430" s="613">
        <f>IF(ISBLANK(N430), 0, (IF(AND(V430&lt;&gt;"", ISNUMBER(T430)), INDEX(AZ12:CR12, MATCH(N430, AZ11:CR11, 0)) * M430, 0)) + IFERROR(INDEX(AZ17:CR17, MATCH(N430, AZ16:CR16, 0)) * M430, 0))</f>
        <v>0</v>
      </c>
      <c r="AI430" s="603" t="str">
        <f t="shared" si="137"/>
        <v>►</v>
      </c>
      <c r="AJ430" s="641"/>
      <c r="AK430" s="641"/>
      <c r="AL430" s="641"/>
      <c r="AM430" s="641"/>
      <c r="AN430" s="641"/>
      <c r="AO430" s="641"/>
      <c r="AP430" s="641"/>
      <c r="AQ430" s="641"/>
      <c r="AR430" s="641"/>
      <c r="AS430" s="641"/>
      <c r="AT430" s="641"/>
      <c r="AU430" s="641"/>
      <c r="AV430" s="641"/>
      <c r="AW430" s="641"/>
      <c r="AX430" s="641"/>
      <c r="AY430" s="641"/>
      <c r="AZ430" s="641"/>
      <c r="BA430" s="641"/>
      <c r="CM430" s="658"/>
      <c r="CY430" s="216">
        <v>1</v>
      </c>
    </row>
    <row r="431" spans="1:103" s="664" customFormat="1" ht="24" customHeight="1">
      <c r="A431" s="603" t="str">
        <f t="shared" si="138"/>
        <v>►</v>
      </c>
      <c r="B431" s="604" t="str">
        <f t="shared" si="135"/>
        <v>►</v>
      </c>
      <c r="C431" s="604" t="str">
        <f t="shared" si="128"/>
        <v>►</v>
      </c>
      <c r="D431" s="604" t="str">
        <f t="shared" si="129"/>
        <v>►</v>
      </c>
      <c r="E431" s="604" t="str">
        <f t="shared" si="130"/>
        <v>►</v>
      </c>
      <c r="F431" s="604" t="str">
        <f t="shared" si="131"/>
        <v>►</v>
      </c>
      <c r="G431" s="604" t="str">
        <f t="shared" si="136"/>
        <v/>
      </c>
      <c r="H431" s="626" t="s">
        <v>28</v>
      </c>
      <c r="I431" s="627"/>
      <c r="J431" s="627"/>
      <c r="K431" s="627"/>
      <c r="L431" s="704"/>
      <c r="M431" s="704"/>
      <c r="N431" s="704"/>
      <c r="O431" s="704"/>
      <c r="P431" s="704"/>
      <c r="Q431" s="704"/>
      <c r="R431" s="704"/>
      <c r="S431" s="674" t="s">
        <v>28</v>
      </c>
      <c r="T431" s="638"/>
      <c r="U431" s="251"/>
      <c r="V431" s="614"/>
      <c r="W431" s="645">
        <f t="shared" si="132"/>
        <v>0</v>
      </c>
      <c r="X431" s="618" t="str">
        <f t="shared" si="133"/>
        <v/>
      </c>
      <c r="Y431" s="619">
        <f t="shared" si="142"/>
        <v>0</v>
      </c>
      <c r="Z431" s="619">
        <f t="shared" si="143"/>
        <v>0</v>
      </c>
      <c r="AA431" s="189" t="str">
        <f t="shared" si="140"/>
        <v/>
      </c>
      <c r="AB431" s="189">
        <f t="shared" si="139"/>
        <v>0</v>
      </c>
      <c r="AC431" s="189">
        <f t="shared" si="127"/>
        <v>0</v>
      </c>
      <c r="AD431" s="616"/>
      <c r="AE431" s="620">
        <f t="shared" si="141"/>
        <v>0</v>
      </c>
      <c r="AF431" s="612">
        <f t="shared" si="134"/>
        <v>0</v>
      </c>
      <c r="AG431" s="613">
        <f>IF(ISBLANK(N431), 0, (IF(AND(V431&lt;&gt;"", ISNUMBER(T431)), INDEX(AZ12:CR12, MATCH(N431, AZ11:CR11, 0)) * M431, 0)) + IFERROR(INDEX(AZ17:CR17, MATCH(N431, AZ16:CR16, 0)) * M431, 0))</f>
        <v>0</v>
      </c>
      <c r="AI431" s="603" t="str">
        <f t="shared" si="137"/>
        <v>►</v>
      </c>
      <c r="AJ431" s="641"/>
      <c r="AK431" s="641"/>
      <c r="AL431" s="641"/>
      <c r="AM431" s="641"/>
      <c r="AN431" s="641"/>
      <c r="AO431" s="641"/>
      <c r="AP431" s="641"/>
      <c r="AQ431" s="641"/>
      <c r="AR431" s="641"/>
      <c r="AS431" s="641"/>
      <c r="AT431" s="641"/>
      <c r="AU431" s="641"/>
      <c r="AV431" s="641"/>
      <c r="AW431" s="641"/>
      <c r="AX431" s="641"/>
      <c r="AY431" s="641"/>
      <c r="AZ431" s="641"/>
      <c r="BA431" s="641"/>
      <c r="CM431" s="658"/>
      <c r="CY431" s="216">
        <v>1</v>
      </c>
    </row>
    <row r="432" spans="1:103" s="664" customFormat="1" ht="24" customHeight="1">
      <c r="A432" s="603" t="str">
        <f t="shared" si="138"/>
        <v>►</v>
      </c>
      <c r="B432" s="604" t="str">
        <f t="shared" si="135"/>
        <v>►</v>
      </c>
      <c r="C432" s="604" t="str">
        <f t="shared" si="128"/>
        <v>►</v>
      </c>
      <c r="D432" s="604" t="str">
        <f t="shared" si="129"/>
        <v>►</v>
      </c>
      <c r="E432" s="604" t="str">
        <f t="shared" si="130"/>
        <v>►</v>
      </c>
      <c r="F432" s="604" t="str">
        <f t="shared" si="131"/>
        <v>►</v>
      </c>
      <c r="G432" s="604" t="str">
        <f t="shared" si="136"/>
        <v/>
      </c>
      <c r="H432" s="626" t="s">
        <v>28</v>
      </c>
      <c r="I432" s="627"/>
      <c r="J432" s="627"/>
      <c r="K432" s="627"/>
      <c r="L432" s="704"/>
      <c r="M432" s="704"/>
      <c r="N432" s="704"/>
      <c r="O432" s="704"/>
      <c r="P432" s="704"/>
      <c r="Q432" s="704"/>
      <c r="R432" s="704"/>
      <c r="S432" s="674" t="s">
        <v>28</v>
      </c>
      <c r="T432" s="638"/>
      <c r="U432" s="251"/>
      <c r="V432" s="614"/>
      <c r="W432" s="644">
        <f t="shared" si="132"/>
        <v>0</v>
      </c>
      <c r="X432" s="643" t="str">
        <f t="shared" si="133"/>
        <v/>
      </c>
      <c r="Y432" s="615">
        <f t="shared" si="142"/>
        <v>0</v>
      </c>
      <c r="Z432" s="615">
        <f t="shared" si="143"/>
        <v>0</v>
      </c>
      <c r="AA432" s="190" t="str">
        <f t="shared" si="140"/>
        <v/>
      </c>
      <c r="AB432" s="684">
        <f t="shared" si="139"/>
        <v>0</v>
      </c>
      <c r="AC432" s="684">
        <f t="shared" si="127"/>
        <v>0</v>
      </c>
      <c r="AD432" s="616"/>
      <c r="AE432" s="617">
        <f t="shared" si="141"/>
        <v>0</v>
      </c>
      <c r="AF432" s="612">
        <f t="shared" si="134"/>
        <v>0</v>
      </c>
      <c r="AG432" s="613">
        <f>IF(ISBLANK(N432), 0, (IF(AND(V432&lt;&gt;"", ISNUMBER(T432)), INDEX(AZ12:CR12, MATCH(N432, AZ11:CR11, 0)) * M432, 0)) + IFERROR(INDEX(AZ17:CR17, MATCH(N432, AZ16:CR16, 0)) * M432, 0))</f>
        <v>0</v>
      </c>
      <c r="AI432" s="603" t="str">
        <f t="shared" si="137"/>
        <v>►</v>
      </c>
      <c r="AJ432" s="641"/>
      <c r="AK432" s="641"/>
      <c r="AL432" s="641"/>
      <c r="AM432" s="641"/>
      <c r="AN432" s="641"/>
      <c r="AO432" s="641"/>
      <c r="AP432" s="641"/>
      <c r="AQ432" s="641"/>
      <c r="AR432" s="641"/>
      <c r="AS432" s="641"/>
      <c r="AT432" s="641"/>
      <c r="AU432" s="641"/>
      <c r="AV432" s="641"/>
      <c r="AW432" s="641"/>
      <c r="AX432" s="641"/>
      <c r="AY432" s="641"/>
      <c r="AZ432" s="641"/>
      <c r="BA432" s="641"/>
      <c r="CM432" s="658"/>
      <c r="CY432" s="216">
        <v>1</v>
      </c>
    </row>
    <row r="433" spans="1:103" s="664" customFormat="1" ht="24" customHeight="1">
      <c r="A433" s="603" t="str">
        <f t="shared" si="138"/>
        <v>►</v>
      </c>
      <c r="B433" s="604" t="str">
        <f t="shared" si="135"/>
        <v>►</v>
      </c>
      <c r="C433" s="604" t="str">
        <f t="shared" si="128"/>
        <v>►</v>
      </c>
      <c r="D433" s="604" t="str">
        <f t="shared" si="129"/>
        <v>►</v>
      </c>
      <c r="E433" s="604" t="str">
        <f t="shared" si="130"/>
        <v>►</v>
      </c>
      <c r="F433" s="604" t="str">
        <f t="shared" si="131"/>
        <v>►</v>
      </c>
      <c r="G433" s="604" t="str">
        <f t="shared" si="136"/>
        <v/>
      </c>
      <c r="H433" s="626" t="s">
        <v>28</v>
      </c>
      <c r="I433" s="627"/>
      <c r="J433" s="627"/>
      <c r="K433" s="627"/>
      <c r="L433" s="704"/>
      <c r="M433" s="704"/>
      <c r="N433" s="704"/>
      <c r="O433" s="704"/>
      <c r="P433" s="704"/>
      <c r="Q433" s="704"/>
      <c r="R433" s="704"/>
      <c r="S433" s="674" t="s">
        <v>28</v>
      </c>
      <c r="T433" s="638"/>
      <c r="U433" s="251"/>
      <c r="V433" s="614"/>
      <c r="W433" s="645">
        <f t="shared" si="132"/>
        <v>0</v>
      </c>
      <c r="X433" s="618" t="str">
        <f t="shared" si="133"/>
        <v/>
      </c>
      <c r="Y433" s="619">
        <f t="shared" si="142"/>
        <v>0</v>
      </c>
      <c r="Z433" s="619">
        <f t="shared" si="143"/>
        <v>0</v>
      </c>
      <c r="AA433" s="189" t="str">
        <f t="shared" si="140"/>
        <v/>
      </c>
      <c r="AB433" s="189">
        <f t="shared" si="139"/>
        <v>0</v>
      </c>
      <c r="AC433" s="189">
        <f t="shared" si="127"/>
        <v>0</v>
      </c>
      <c r="AD433" s="616"/>
      <c r="AE433" s="620">
        <f t="shared" si="141"/>
        <v>0</v>
      </c>
      <c r="AF433" s="612">
        <f t="shared" si="134"/>
        <v>0</v>
      </c>
      <c r="AG433" s="613">
        <f>IF(ISBLANK(N433), 0, (IF(AND(V433&lt;&gt;"", ISNUMBER(T433)), INDEX(AZ12:CR12, MATCH(N433, AZ11:CR11, 0)) * M433, 0)) + IFERROR(INDEX(AZ17:CR17, MATCH(N433, AZ16:CR16, 0)) * M433, 0))</f>
        <v>0</v>
      </c>
      <c r="AI433" s="603" t="str">
        <f t="shared" si="137"/>
        <v>►</v>
      </c>
      <c r="AJ433" s="641"/>
      <c r="AK433" s="641"/>
      <c r="AL433" s="641"/>
      <c r="AM433" s="641"/>
      <c r="AN433" s="641"/>
      <c r="AO433" s="641"/>
      <c r="AP433" s="641"/>
      <c r="AQ433" s="641"/>
      <c r="AR433" s="641"/>
      <c r="AS433" s="641"/>
      <c r="AT433" s="641"/>
      <c r="AU433" s="641"/>
      <c r="AV433" s="641"/>
      <c r="AW433" s="641"/>
      <c r="AX433" s="641"/>
      <c r="AY433" s="641"/>
      <c r="AZ433" s="641"/>
      <c r="BA433" s="641"/>
      <c r="CM433" s="658"/>
      <c r="CY433" s="216">
        <v>1</v>
      </c>
    </row>
    <row r="434" spans="1:103" s="664" customFormat="1" ht="24" customHeight="1">
      <c r="A434" s="603" t="str">
        <f t="shared" si="138"/>
        <v>►</v>
      </c>
      <c r="B434" s="604" t="str">
        <f t="shared" si="135"/>
        <v>►</v>
      </c>
      <c r="C434" s="604" t="str">
        <f t="shared" si="128"/>
        <v>►</v>
      </c>
      <c r="D434" s="604" t="str">
        <f t="shared" si="129"/>
        <v>►</v>
      </c>
      <c r="E434" s="604" t="str">
        <f t="shared" si="130"/>
        <v>►</v>
      </c>
      <c r="F434" s="604" t="str">
        <f t="shared" si="131"/>
        <v>►</v>
      </c>
      <c r="G434" s="604" t="str">
        <f t="shared" si="136"/>
        <v/>
      </c>
      <c r="H434" s="626" t="s">
        <v>28</v>
      </c>
      <c r="I434" s="627"/>
      <c r="J434" s="627"/>
      <c r="K434" s="627"/>
      <c r="L434" s="704"/>
      <c r="M434" s="704"/>
      <c r="N434" s="704"/>
      <c r="O434" s="704"/>
      <c r="P434" s="704"/>
      <c r="Q434" s="704"/>
      <c r="R434" s="704"/>
      <c r="S434" s="674" t="s">
        <v>28</v>
      </c>
      <c r="T434" s="638"/>
      <c r="U434" s="251"/>
      <c r="V434" s="614"/>
      <c r="W434" s="644">
        <f t="shared" si="132"/>
        <v>0</v>
      </c>
      <c r="X434" s="643" t="str">
        <f t="shared" si="133"/>
        <v/>
      </c>
      <c r="Y434" s="615">
        <f t="shared" si="142"/>
        <v>0</v>
      </c>
      <c r="Z434" s="615">
        <f t="shared" si="143"/>
        <v>0</v>
      </c>
      <c r="AA434" s="190" t="str">
        <f t="shared" si="140"/>
        <v/>
      </c>
      <c r="AB434" s="684">
        <f t="shared" si="139"/>
        <v>0</v>
      </c>
      <c r="AC434" s="684">
        <f t="shared" si="127"/>
        <v>0</v>
      </c>
      <c r="AD434" s="616"/>
      <c r="AE434" s="617">
        <f t="shared" si="141"/>
        <v>0</v>
      </c>
      <c r="AF434" s="612">
        <f t="shared" si="134"/>
        <v>0</v>
      </c>
      <c r="AG434" s="613">
        <f>IF(ISBLANK(N434), 0, (IF(AND(V434&lt;&gt;"", ISNUMBER(T434)), INDEX(AZ12:CR12, MATCH(N434, AZ11:CR11, 0)) * M434, 0)) + IFERROR(INDEX(AZ17:CR17, MATCH(N434, AZ16:CR16, 0)) * M434, 0))</f>
        <v>0</v>
      </c>
      <c r="AI434" s="603" t="str">
        <f t="shared" si="137"/>
        <v>►</v>
      </c>
      <c r="AJ434" s="641"/>
      <c r="AK434" s="641"/>
      <c r="AL434" s="641"/>
      <c r="AM434" s="641"/>
      <c r="AN434" s="641"/>
      <c r="AO434" s="641"/>
      <c r="AP434" s="641"/>
      <c r="AQ434" s="641"/>
      <c r="AR434" s="641"/>
      <c r="AS434" s="641"/>
      <c r="AT434" s="641"/>
      <c r="AU434" s="641"/>
      <c r="AV434" s="641"/>
      <c r="AW434" s="641"/>
      <c r="AX434" s="641"/>
      <c r="AY434" s="641"/>
      <c r="AZ434" s="641"/>
      <c r="BA434" s="641"/>
      <c r="CM434" s="658"/>
      <c r="CY434" s="216">
        <v>1</v>
      </c>
    </row>
    <row r="435" spans="1:103" s="664" customFormat="1" ht="24" customHeight="1">
      <c r="A435" s="603" t="str">
        <f t="shared" si="138"/>
        <v>►</v>
      </c>
      <c r="B435" s="604" t="str">
        <f t="shared" si="135"/>
        <v>►</v>
      </c>
      <c r="C435" s="604" t="str">
        <f t="shared" si="128"/>
        <v>►</v>
      </c>
      <c r="D435" s="604" t="str">
        <f t="shared" si="129"/>
        <v>►</v>
      </c>
      <c r="E435" s="604" t="str">
        <f t="shared" si="130"/>
        <v>►</v>
      </c>
      <c r="F435" s="604" t="str">
        <f t="shared" si="131"/>
        <v>►</v>
      </c>
      <c r="G435" s="604" t="str">
        <f t="shared" si="136"/>
        <v/>
      </c>
      <c r="H435" s="626" t="s">
        <v>28</v>
      </c>
      <c r="I435" s="627"/>
      <c r="J435" s="627"/>
      <c r="K435" s="627"/>
      <c r="L435" s="704"/>
      <c r="M435" s="704"/>
      <c r="N435" s="704"/>
      <c r="O435" s="704"/>
      <c r="P435" s="704"/>
      <c r="Q435" s="704"/>
      <c r="R435" s="704"/>
      <c r="S435" s="674" t="s">
        <v>28</v>
      </c>
      <c r="T435" s="638"/>
      <c r="U435" s="251"/>
      <c r="V435" s="614"/>
      <c r="W435" s="645">
        <f t="shared" si="132"/>
        <v>0</v>
      </c>
      <c r="X435" s="618" t="str">
        <f t="shared" si="133"/>
        <v/>
      </c>
      <c r="Y435" s="619">
        <f t="shared" si="142"/>
        <v>0</v>
      </c>
      <c r="Z435" s="619">
        <f t="shared" si="143"/>
        <v>0</v>
      </c>
      <c r="AA435" s="189" t="str">
        <f t="shared" si="140"/>
        <v/>
      </c>
      <c r="AB435" s="189">
        <f t="shared" si="139"/>
        <v>0</v>
      </c>
      <c r="AC435" s="189">
        <f t="shared" si="127"/>
        <v>0</v>
      </c>
      <c r="AD435" s="616"/>
      <c r="AE435" s="620">
        <f t="shared" si="141"/>
        <v>0</v>
      </c>
      <c r="AF435" s="612">
        <f t="shared" si="134"/>
        <v>0</v>
      </c>
      <c r="AG435" s="613">
        <f>IF(ISBLANK(N435), 0, (IF(AND(V435&lt;&gt;"", ISNUMBER(T435)), INDEX(AZ12:CR12, MATCH(N435, AZ11:CR11, 0)) * M435, 0)) + IFERROR(INDEX(AZ17:CR17, MATCH(N435, AZ16:CR16, 0)) * M435, 0))</f>
        <v>0</v>
      </c>
      <c r="AI435" s="603" t="str">
        <f t="shared" si="137"/>
        <v>►</v>
      </c>
      <c r="AJ435" s="641"/>
      <c r="AK435" s="641"/>
      <c r="AL435" s="641"/>
      <c r="AM435" s="641"/>
      <c r="AN435" s="641"/>
      <c r="AO435" s="641"/>
      <c r="AP435" s="641"/>
      <c r="AQ435" s="641"/>
      <c r="AR435" s="641"/>
      <c r="AS435" s="641"/>
      <c r="AT435" s="641"/>
      <c r="AU435" s="641"/>
      <c r="AV435" s="641"/>
      <c r="AW435" s="641"/>
      <c r="AX435" s="641"/>
      <c r="AY435" s="641"/>
      <c r="AZ435" s="641"/>
      <c r="BA435" s="641"/>
      <c r="CM435" s="658"/>
      <c r="CY435" s="216">
        <v>1</v>
      </c>
    </row>
    <row r="436" spans="1:103" s="664" customFormat="1" ht="24" customHeight="1">
      <c r="A436" s="603" t="str">
        <f t="shared" si="138"/>
        <v>►</v>
      </c>
      <c r="B436" s="604" t="str">
        <f t="shared" si="135"/>
        <v>►</v>
      </c>
      <c r="C436" s="604" t="str">
        <f t="shared" si="128"/>
        <v>►</v>
      </c>
      <c r="D436" s="604" t="str">
        <f t="shared" si="129"/>
        <v>►</v>
      </c>
      <c r="E436" s="604" t="str">
        <f t="shared" si="130"/>
        <v>►</v>
      </c>
      <c r="F436" s="604" t="str">
        <f t="shared" si="131"/>
        <v>►</v>
      </c>
      <c r="G436" s="604" t="str">
        <f t="shared" si="136"/>
        <v/>
      </c>
      <c r="H436" s="626" t="s">
        <v>28</v>
      </c>
      <c r="I436" s="627"/>
      <c r="J436" s="627"/>
      <c r="K436" s="627"/>
      <c r="L436" s="704"/>
      <c r="M436" s="704"/>
      <c r="N436" s="704"/>
      <c r="O436" s="704"/>
      <c r="P436" s="704"/>
      <c r="Q436" s="704"/>
      <c r="R436" s="704"/>
      <c r="S436" s="674" t="s">
        <v>28</v>
      </c>
      <c r="T436" s="638"/>
      <c r="U436" s="251"/>
      <c r="V436" s="614"/>
      <c r="W436" s="644">
        <f t="shared" si="132"/>
        <v>0</v>
      </c>
      <c r="X436" s="643" t="str">
        <f t="shared" si="133"/>
        <v/>
      </c>
      <c r="Y436" s="615">
        <f t="shared" si="142"/>
        <v>0</v>
      </c>
      <c r="Z436" s="615">
        <f t="shared" si="143"/>
        <v>0</v>
      </c>
      <c r="AA436" s="190" t="str">
        <f t="shared" si="140"/>
        <v/>
      </c>
      <c r="AB436" s="684">
        <f t="shared" si="139"/>
        <v>0</v>
      </c>
      <c r="AC436" s="684">
        <f t="shared" si="127"/>
        <v>0</v>
      </c>
      <c r="AD436" s="616"/>
      <c r="AE436" s="617">
        <f t="shared" si="141"/>
        <v>0</v>
      </c>
      <c r="AF436" s="612">
        <f t="shared" si="134"/>
        <v>0</v>
      </c>
      <c r="AG436" s="613">
        <f>IF(ISBLANK(N436), 0, (IF(AND(V436&lt;&gt;"", ISNUMBER(T436)), INDEX(AZ12:CR12, MATCH(N436, AZ11:CR11, 0)) * M436, 0)) + IFERROR(INDEX(AZ17:CR17, MATCH(N436, AZ16:CR16, 0)) * M436, 0))</f>
        <v>0</v>
      </c>
      <c r="AI436" s="603" t="str">
        <f t="shared" si="137"/>
        <v>►</v>
      </c>
      <c r="AJ436" s="641"/>
      <c r="AK436" s="641"/>
      <c r="AL436" s="641"/>
      <c r="AM436" s="641"/>
      <c r="AN436" s="641"/>
      <c r="AO436" s="641"/>
      <c r="AP436" s="641"/>
      <c r="AQ436" s="641"/>
      <c r="AR436" s="641"/>
      <c r="AS436" s="641"/>
      <c r="AT436" s="641"/>
      <c r="AU436" s="641"/>
      <c r="AV436" s="641"/>
      <c r="AW436" s="641"/>
      <c r="AX436" s="641"/>
      <c r="AY436" s="641"/>
      <c r="AZ436" s="641"/>
      <c r="BA436" s="641"/>
      <c r="CM436" s="658"/>
      <c r="CY436" s="216">
        <v>1</v>
      </c>
    </row>
    <row r="437" spans="1:103" s="664" customFormat="1" ht="24" customHeight="1">
      <c r="A437" s="603" t="str">
        <f t="shared" si="138"/>
        <v>►</v>
      </c>
      <c r="B437" s="604" t="str">
        <f t="shared" si="135"/>
        <v>►</v>
      </c>
      <c r="C437" s="604" t="str">
        <f t="shared" si="128"/>
        <v>►</v>
      </c>
      <c r="D437" s="604" t="str">
        <f t="shared" si="129"/>
        <v>►</v>
      </c>
      <c r="E437" s="604" t="str">
        <f t="shared" si="130"/>
        <v>►</v>
      </c>
      <c r="F437" s="604" t="str">
        <f t="shared" si="131"/>
        <v>►</v>
      </c>
      <c r="G437" s="604" t="str">
        <f t="shared" si="136"/>
        <v/>
      </c>
      <c r="H437" s="626" t="s">
        <v>28</v>
      </c>
      <c r="I437" s="627"/>
      <c r="J437" s="627"/>
      <c r="K437" s="627"/>
      <c r="L437" s="704"/>
      <c r="M437" s="704"/>
      <c r="N437" s="704"/>
      <c r="O437" s="704"/>
      <c r="P437" s="704"/>
      <c r="Q437" s="704"/>
      <c r="R437" s="704"/>
      <c r="S437" s="674" t="s">
        <v>28</v>
      </c>
      <c r="T437" s="638"/>
      <c r="U437" s="251"/>
      <c r="V437" s="614"/>
      <c r="W437" s="645">
        <f t="shared" si="132"/>
        <v>0</v>
      </c>
      <c r="X437" s="618" t="str">
        <f t="shared" si="133"/>
        <v/>
      </c>
      <c r="Y437" s="619">
        <f t="shared" si="142"/>
        <v>0</v>
      </c>
      <c r="Z437" s="619">
        <f t="shared" si="143"/>
        <v>0</v>
      </c>
      <c r="AA437" s="189" t="str">
        <f t="shared" si="140"/>
        <v/>
      </c>
      <c r="AB437" s="189">
        <f t="shared" si="139"/>
        <v>0</v>
      </c>
      <c r="AC437" s="189">
        <f t="shared" si="127"/>
        <v>0</v>
      </c>
      <c r="AD437" s="616"/>
      <c r="AE437" s="620">
        <f t="shared" si="141"/>
        <v>0</v>
      </c>
      <c r="AF437" s="612">
        <f t="shared" si="134"/>
        <v>0</v>
      </c>
      <c r="AG437" s="613">
        <f>IF(ISBLANK(N437), 0, (IF(AND(V437&lt;&gt;"", ISNUMBER(T437)), INDEX(AZ12:CR12, MATCH(N437, AZ11:CR11, 0)) * M437, 0)) + IFERROR(INDEX(AZ17:CR17, MATCH(N437, AZ16:CR16, 0)) * M437, 0))</f>
        <v>0</v>
      </c>
      <c r="AI437" s="603" t="str">
        <f t="shared" si="137"/>
        <v>►</v>
      </c>
      <c r="AJ437" s="641"/>
      <c r="AK437" s="641"/>
      <c r="AL437" s="641"/>
      <c r="AM437" s="641"/>
      <c r="AN437" s="641"/>
      <c r="AO437" s="641"/>
      <c r="AP437" s="641"/>
      <c r="AQ437" s="641"/>
      <c r="AR437" s="641"/>
      <c r="AS437" s="641"/>
      <c r="AT437" s="641"/>
      <c r="AU437" s="641"/>
      <c r="AV437" s="641"/>
      <c r="AW437" s="641"/>
      <c r="AX437" s="641"/>
      <c r="AY437" s="641"/>
      <c r="AZ437" s="641"/>
      <c r="BA437" s="641"/>
      <c r="CM437" s="658"/>
      <c r="CY437" s="216">
        <v>1</v>
      </c>
    </row>
    <row r="438" spans="1:103" s="664" customFormat="1" ht="24" customHeight="1">
      <c r="A438" s="603" t="str">
        <f t="shared" si="138"/>
        <v>►</v>
      </c>
      <c r="B438" s="604" t="str">
        <f t="shared" si="135"/>
        <v>►</v>
      </c>
      <c r="C438" s="604" t="str">
        <f t="shared" si="128"/>
        <v>►</v>
      </c>
      <c r="D438" s="604" t="str">
        <f t="shared" si="129"/>
        <v>►</v>
      </c>
      <c r="E438" s="604" t="str">
        <f t="shared" si="130"/>
        <v>►</v>
      </c>
      <c r="F438" s="604" t="str">
        <f t="shared" si="131"/>
        <v>►</v>
      </c>
      <c r="G438" s="604" t="str">
        <f t="shared" si="136"/>
        <v/>
      </c>
      <c r="H438" s="626" t="s">
        <v>28</v>
      </c>
      <c r="I438" s="627"/>
      <c r="J438" s="627"/>
      <c r="K438" s="627"/>
      <c r="L438" s="704"/>
      <c r="M438" s="704"/>
      <c r="N438" s="704"/>
      <c r="O438" s="704"/>
      <c r="P438" s="704"/>
      <c r="Q438" s="704"/>
      <c r="R438" s="704"/>
      <c r="S438" s="674" t="s">
        <v>28</v>
      </c>
      <c r="T438" s="638"/>
      <c r="U438" s="251"/>
      <c r="V438" s="614"/>
      <c r="W438" s="644">
        <f t="shared" si="132"/>
        <v>0</v>
      </c>
      <c r="X438" s="643" t="str">
        <f t="shared" si="133"/>
        <v/>
      </c>
      <c r="Y438" s="615">
        <f t="shared" si="142"/>
        <v>0</v>
      </c>
      <c r="Z438" s="615">
        <f t="shared" si="143"/>
        <v>0</v>
      </c>
      <c r="AA438" s="190" t="str">
        <f t="shared" si="140"/>
        <v/>
      </c>
      <c r="AB438" s="684">
        <f t="shared" si="139"/>
        <v>0</v>
      </c>
      <c r="AC438" s="684">
        <f t="shared" si="127"/>
        <v>0</v>
      </c>
      <c r="AD438" s="616"/>
      <c r="AE438" s="617">
        <f t="shared" si="141"/>
        <v>0</v>
      </c>
      <c r="AF438" s="612">
        <f t="shared" si="134"/>
        <v>0</v>
      </c>
      <c r="AG438" s="613">
        <f>IF(ISBLANK(N438), 0, (IF(AND(V438&lt;&gt;"", ISNUMBER(T438)), INDEX(AZ12:CR12, MATCH(N438, AZ11:CR11, 0)) * M438, 0)) + IFERROR(INDEX(AZ17:CR17, MATCH(N438, AZ16:CR16, 0)) * M438, 0))</f>
        <v>0</v>
      </c>
      <c r="AI438" s="603" t="str">
        <f t="shared" si="137"/>
        <v>►</v>
      </c>
      <c r="AJ438" s="641"/>
      <c r="AK438" s="641"/>
      <c r="AL438" s="641"/>
      <c r="AM438" s="641"/>
      <c r="AN438" s="641"/>
      <c r="AO438" s="641"/>
      <c r="AP438" s="641"/>
      <c r="AQ438" s="641"/>
      <c r="AR438" s="641"/>
      <c r="AS438" s="641"/>
      <c r="AT438" s="641"/>
      <c r="AU438" s="641"/>
      <c r="AV438" s="641"/>
      <c r="AW438" s="641"/>
      <c r="AX438" s="641"/>
      <c r="AY438" s="641"/>
      <c r="AZ438" s="641"/>
      <c r="BA438" s="641"/>
      <c r="CM438" s="658"/>
      <c r="CY438" s="216">
        <v>1</v>
      </c>
    </row>
    <row r="439" spans="1:103" s="664" customFormat="1" ht="24" customHeight="1">
      <c r="A439" s="603" t="str">
        <f t="shared" si="138"/>
        <v>►</v>
      </c>
      <c r="B439" s="604" t="str">
        <f t="shared" si="135"/>
        <v>►</v>
      </c>
      <c r="C439" s="604" t="str">
        <f t="shared" si="128"/>
        <v>►</v>
      </c>
      <c r="D439" s="604" t="str">
        <f t="shared" si="129"/>
        <v>►</v>
      </c>
      <c r="E439" s="604" t="str">
        <f t="shared" si="130"/>
        <v>►</v>
      </c>
      <c r="F439" s="604" t="str">
        <f t="shared" si="131"/>
        <v>►</v>
      </c>
      <c r="G439" s="604" t="str">
        <f t="shared" si="136"/>
        <v/>
      </c>
      <c r="H439" s="626" t="s">
        <v>28</v>
      </c>
      <c r="I439" s="627"/>
      <c r="J439" s="627"/>
      <c r="K439" s="627"/>
      <c r="L439" s="704"/>
      <c r="M439" s="704"/>
      <c r="N439" s="704"/>
      <c r="O439" s="704"/>
      <c r="P439" s="704"/>
      <c r="Q439" s="704"/>
      <c r="R439" s="704"/>
      <c r="S439" s="674" t="s">
        <v>28</v>
      </c>
      <c r="T439" s="638"/>
      <c r="U439" s="251"/>
      <c r="V439" s="614"/>
      <c r="W439" s="645">
        <f t="shared" si="132"/>
        <v>0</v>
      </c>
      <c r="X439" s="618" t="str">
        <f t="shared" si="133"/>
        <v/>
      </c>
      <c r="Y439" s="619">
        <f t="shared" si="142"/>
        <v>0</v>
      </c>
      <c r="Z439" s="619">
        <f t="shared" si="143"/>
        <v>0</v>
      </c>
      <c r="AA439" s="189" t="str">
        <f t="shared" si="140"/>
        <v/>
      </c>
      <c r="AB439" s="189">
        <f t="shared" si="139"/>
        <v>0</v>
      </c>
      <c r="AC439" s="189">
        <f t="shared" si="127"/>
        <v>0</v>
      </c>
      <c r="AD439" s="616"/>
      <c r="AE439" s="620">
        <f t="shared" si="141"/>
        <v>0</v>
      </c>
      <c r="AF439" s="612">
        <f t="shared" si="134"/>
        <v>0</v>
      </c>
      <c r="AG439" s="613">
        <f>IF(ISBLANK(N439), 0, (IF(AND(V439&lt;&gt;"", ISNUMBER(T439)), INDEX(AZ12:CR12, MATCH(N439, AZ11:CR11, 0)) * M439, 0)) + IFERROR(INDEX(AZ17:CR17, MATCH(N439, AZ16:CR16, 0)) * M439, 0))</f>
        <v>0</v>
      </c>
      <c r="AI439" s="603" t="str">
        <f t="shared" si="137"/>
        <v>►</v>
      </c>
      <c r="AJ439" s="641"/>
      <c r="AK439" s="641"/>
      <c r="AL439" s="641"/>
      <c r="AM439" s="641"/>
      <c r="AN439" s="641"/>
      <c r="AO439" s="641"/>
      <c r="AP439" s="641"/>
      <c r="AQ439" s="641"/>
      <c r="AR439" s="641"/>
      <c r="AS439" s="641"/>
      <c r="AT439" s="641"/>
      <c r="AU439" s="641"/>
      <c r="AV439" s="641"/>
      <c r="AW439" s="641"/>
      <c r="AX439" s="641"/>
      <c r="AY439" s="641"/>
      <c r="AZ439" s="641"/>
      <c r="BA439" s="641"/>
      <c r="CM439" s="658"/>
      <c r="CY439" s="216">
        <v>1</v>
      </c>
    </row>
    <row r="440" spans="1:103" s="664" customFormat="1" ht="24" customHeight="1">
      <c r="A440" s="603" t="str">
        <f t="shared" si="138"/>
        <v>►</v>
      </c>
      <c r="B440" s="604" t="str">
        <f t="shared" si="135"/>
        <v>►</v>
      </c>
      <c r="C440" s="604" t="str">
        <f t="shared" si="128"/>
        <v>►</v>
      </c>
      <c r="D440" s="604" t="str">
        <f t="shared" si="129"/>
        <v>►</v>
      </c>
      <c r="E440" s="604" t="str">
        <f t="shared" si="130"/>
        <v>►</v>
      </c>
      <c r="F440" s="604" t="str">
        <f t="shared" si="131"/>
        <v>►</v>
      </c>
      <c r="G440" s="604" t="str">
        <f t="shared" si="136"/>
        <v/>
      </c>
      <c r="H440" s="626" t="s">
        <v>28</v>
      </c>
      <c r="I440" s="627"/>
      <c r="J440" s="627"/>
      <c r="K440" s="627"/>
      <c r="L440" s="704"/>
      <c r="M440" s="704"/>
      <c r="N440" s="704"/>
      <c r="O440" s="704"/>
      <c r="P440" s="704"/>
      <c r="Q440" s="704"/>
      <c r="R440" s="704"/>
      <c r="S440" s="674" t="s">
        <v>28</v>
      </c>
      <c r="T440" s="638"/>
      <c r="U440" s="251"/>
      <c r="V440" s="614"/>
      <c r="W440" s="644">
        <f t="shared" si="132"/>
        <v>0</v>
      </c>
      <c r="X440" s="643" t="str">
        <f t="shared" si="133"/>
        <v/>
      </c>
      <c r="Y440" s="615">
        <f t="shared" si="142"/>
        <v>0</v>
      </c>
      <c r="Z440" s="615">
        <f t="shared" si="143"/>
        <v>0</v>
      </c>
      <c r="AA440" s="190" t="str">
        <f t="shared" si="140"/>
        <v/>
      </c>
      <c r="AB440" s="684">
        <f t="shared" si="139"/>
        <v>0</v>
      </c>
      <c r="AC440" s="684">
        <f t="shared" si="127"/>
        <v>0</v>
      </c>
      <c r="AD440" s="616"/>
      <c r="AE440" s="617">
        <f t="shared" si="141"/>
        <v>0</v>
      </c>
      <c r="AF440" s="612">
        <f t="shared" si="134"/>
        <v>0</v>
      </c>
      <c r="AG440" s="613">
        <f>IF(ISBLANK(N440), 0, (IF(AND(V440&lt;&gt;"", ISNUMBER(T440)), INDEX(AZ12:CR12, MATCH(N440, AZ11:CR11, 0)) * M440, 0)) + IFERROR(INDEX(AZ17:CR17, MATCH(N440, AZ16:CR16, 0)) * M440, 0))</f>
        <v>0</v>
      </c>
      <c r="AI440" s="603" t="str">
        <f t="shared" si="137"/>
        <v>►</v>
      </c>
      <c r="AJ440" s="641"/>
      <c r="AK440" s="641"/>
      <c r="AL440" s="641"/>
      <c r="AM440" s="641"/>
      <c r="AN440" s="641"/>
      <c r="AO440" s="641"/>
      <c r="AP440" s="641"/>
      <c r="AQ440" s="641"/>
      <c r="AR440" s="641"/>
      <c r="AS440" s="641"/>
      <c r="AT440" s="641"/>
      <c r="AU440" s="641"/>
      <c r="AV440" s="641"/>
      <c r="AW440" s="641"/>
      <c r="AX440" s="641"/>
      <c r="AY440" s="641"/>
      <c r="AZ440" s="641"/>
      <c r="BA440" s="641"/>
      <c r="CM440" s="658"/>
      <c r="CY440" s="216">
        <v>1</v>
      </c>
    </row>
    <row r="441" spans="1:103" s="664" customFormat="1" ht="24" customHeight="1">
      <c r="A441" s="603" t="str">
        <f t="shared" si="138"/>
        <v>►</v>
      </c>
      <c r="B441" s="604" t="str">
        <f t="shared" si="135"/>
        <v>►</v>
      </c>
      <c r="C441" s="604" t="str">
        <f t="shared" si="128"/>
        <v>►</v>
      </c>
      <c r="D441" s="604" t="str">
        <f t="shared" si="129"/>
        <v>►</v>
      </c>
      <c r="E441" s="604" t="str">
        <f t="shared" si="130"/>
        <v>►</v>
      </c>
      <c r="F441" s="604" t="str">
        <f t="shared" si="131"/>
        <v>►</v>
      </c>
      <c r="G441" s="604" t="str">
        <f t="shared" si="136"/>
        <v/>
      </c>
      <c r="H441" s="626" t="s">
        <v>28</v>
      </c>
      <c r="I441" s="627"/>
      <c r="J441" s="627"/>
      <c r="K441" s="627"/>
      <c r="L441" s="704"/>
      <c r="M441" s="704"/>
      <c r="N441" s="704"/>
      <c r="O441" s="704"/>
      <c r="P441" s="704"/>
      <c r="Q441" s="704"/>
      <c r="R441" s="704"/>
      <c r="S441" s="674" t="s">
        <v>28</v>
      </c>
      <c r="T441" s="638"/>
      <c r="U441" s="251"/>
      <c r="V441" s="614"/>
      <c r="W441" s="645">
        <f t="shared" si="132"/>
        <v>0</v>
      </c>
      <c r="X441" s="618" t="str">
        <f t="shared" si="133"/>
        <v/>
      </c>
      <c r="Y441" s="619">
        <f t="shared" si="142"/>
        <v>0</v>
      </c>
      <c r="Z441" s="619">
        <f t="shared" si="143"/>
        <v>0</v>
      </c>
      <c r="AA441" s="189" t="str">
        <f t="shared" si="140"/>
        <v/>
      </c>
      <c r="AB441" s="189">
        <f t="shared" si="139"/>
        <v>0</v>
      </c>
      <c r="AC441" s="189">
        <f t="shared" si="127"/>
        <v>0</v>
      </c>
      <c r="AD441" s="616"/>
      <c r="AE441" s="620">
        <f t="shared" si="141"/>
        <v>0</v>
      </c>
      <c r="AF441" s="612">
        <f t="shared" si="134"/>
        <v>0</v>
      </c>
      <c r="AG441" s="613">
        <f>IF(ISBLANK(N441), 0, (IF(AND(V441&lt;&gt;"", ISNUMBER(T441)), INDEX(AZ12:CR12, MATCH(N441, AZ11:CR11, 0)) * M441, 0)) + IFERROR(INDEX(AZ17:CR17, MATCH(N441, AZ16:CR16, 0)) * M441, 0))</f>
        <v>0</v>
      </c>
      <c r="AI441" s="603" t="str">
        <f t="shared" si="137"/>
        <v>►</v>
      </c>
      <c r="AJ441" s="641"/>
      <c r="AK441" s="641"/>
      <c r="AL441" s="641"/>
      <c r="AM441" s="641"/>
      <c r="AN441" s="641"/>
      <c r="AO441" s="641"/>
      <c r="AP441" s="641"/>
      <c r="AQ441" s="641"/>
      <c r="AR441" s="641"/>
      <c r="AS441" s="641"/>
      <c r="AT441" s="641"/>
      <c r="AU441" s="641"/>
      <c r="AV441" s="641"/>
      <c r="AW441" s="641"/>
      <c r="AX441" s="641"/>
      <c r="AY441" s="641"/>
      <c r="AZ441" s="641"/>
      <c r="BA441" s="641"/>
      <c r="CM441" s="658"/>
      <c r="CY441" s="216">
        <v>1</v>
      </c>
    </row>
    <row r="442" spans="1:103" s="664" customFormat="1" ht="24" customHeight="1">
      <c r="A442" s="603" t="str">
        <f t="shared" si="138"/>
        <v>►</v>
      </c>
      <c r="B442" s="604" t="str">
        <f t="shared" si="135"/>
        <v>►</v>
      </c>
      <c r="C442" s="604" t="str">
        <f t="shared" si="128"/>
        <v>►</v>
      </c>
      <c r="D442" s="604" t="str">
        <f t="shared" si="129"/>
        <v>►</v>
      </c>
      <c r="E442" s="604" t="str">
        <f t="shared" si="130"/>
        <v>►</v>
      </c>
      <c r="F442" s="604" t="str">
        <f t="shared" si="131"/>
        <v>►</v>
      </c>
      <c r="G442" s="604" t="str">
        <f t="shared" si="136"/>
        <v/>
      </c>
      <c r="H442" s="626" t="s">
        <v>28</v>
      </c>
      <c r="I442" s="627"/>
      <c r="J442" s="627"/>
      <c r="K442" s="627"/>
      <c r="L442" s="704"/>
      <c r="M442" s="704"/>
      <c r="N442" s="704"/>
      <c r="O442" s="704"/>
      <c r="P442" s="704"/>
      <c r="Q442" s="704"/>
      <c r="R442" s="704"/>
      <c r="S442" s="674" t="s">
        <v>28</v>
      </c>
      <c r="T442" s="638"/>
      <c r="U442" s="251"/>
      <c r="V442" s="614"/>
      <c r="W442" s="644">
        <f t="shared" si="132"/>
        <v>0</v>
      </c>
      <c r="X442" s="643" t="str">
        <f t="shared" si="133"/>
        <v/>
      </c>
      <c r="Y442" s="615">
        <f t="shared" si="142"/>
        <v>0</v>
      </c>
      <c r="Z442" s="615">
        <f t="shared" si="143"/>
        <v>0</v>
      </c>
      <c r="AA442" s="190" t="str">
        <f t="shared" si="140"/>
        <v/>
      </c>
      <c r="AB442" s="684">
        <f t="shared" si="139"/>
        <v>0</v>
      </c>
      <c r="AC442" s="684">
        <f t="shared" si="127"/>
        <v>0</v>
      </c>
      <c r="AD442" s="616"/>
      <c r="AE442" s="617">
        <f t="shared" si="141"/>
        <v>0</v>
      </c>
      <c r="AF442" s="612">
        <f t="shared" si="134"/>
        <v>0</v>
      </c>
      <c r="AG442" s="613">
        <f>IF(ISBLANK(N442), 0, (IF(AND(V442&lt;&gt;"", ISNUMBER(T442)), INDEX(AZ12:CR12, MATCH(N442, AZ11:CR11, 0)) * M442, 0)) + IFERROR(INDEX(AZ17:CR17, MATCH(N442, AZ16:CR16, 0)) * M442, 0))</f>
        <v>0</v>
      </c>
      <c r="AI442" s="603" t="str">
        <f t="shared" si="137"/>
        <v>►</v>
      </c>
      <c r="AJ442" s="641"/>
      <c r="AK442" s="641"/>
      <c r="AL442" s="641"/>
      <c r="AM442" s="641"/>
      <c r="AN442" s="641"/>
      <c r="AO442" s="641"/>
      <c r="AP442" s="641"/>
      <c r="AQ442" s="641"/>
      <c r="AR442" s="641"/>
      <c r="AS442" s="641"/>
      <c r="AT442" s="641"/>
      <c r="AU442" s="641"/>
      <c r="AV442" s="641"/>
      <c r="AW442" s="641"/>
      <c r="AX442" s="641"/>
      <c r="AY442" s="641"/>
      <c r="AZ442" s="641"/>
      <c r="BA442" s="641"/>
      <c r="CM442" s="658"/>
      <c r="CY442" s="216">
        <v>1</v>
      </c>
    </row>
    <row r="443" spans="1:103" s="664" customFormat="1" ht="24" customHeight="1">
      <c r="A443" s="603" t="str">
        <f t="shared" si="138"/>
        <v>►</v>
      </c>
      <c r="B443" s="604" t="str">
        <f t="shared" si="135"/>
        <v>►</v>
      </c>
      <c r="C443" s="604" t="str">
        <f t="shared" si="128"/>
        <v>►</v>
      </c>
      <c r="D443" s="604" t="str">
        <f t="shared" si="129"/>
        <v>►</v>
      </c>
      <c r="E443" s="604" t="str">
        <f t="shared" si="130"/>
        <v>►</v>
      </c>
      <c r="F443" s="604" t="str">
        <f t="shared" si="131"/>
        <v>►</v>
      </c>
      <c r="G443" s="604" t="str">
        <f t="shared" si="136"/>
        <v/>
      </c>
      <c r="H443" s="626" t="s">
        <v>28</v>
      </c>
      <c r="I443" s="627"/>
      <c r="J443" s="627"/>
      <c r="K443" s="627"/>
      <c r="L443" s="704"/>
      <c r="M443" s="704"/>
      <c r="N443" s="704"/>
      <c r="O443" s="704"/>
      <c r="P443" s="704"/>
      <c r="Q443" s="704"/>
      <c r="R443" s="704"/>
      <c r="S443" s="674" t="s">
        <v>28</v>
      </c>
      <c r="T443" s="638"/>
      <c r="U443" s="251"/>
      <c r="V443" s="614"/>
      <c r="W443" s="645">
        <f t="shared" si="132"/>
        <v>0</v>
      </c>
      <c r="X443" s="618" t="str">
        <f t="shared" si="133"/>
        <v/>
      </c>
      <c r="Y443" s="619">
        <f t="shared" si="142"/>
        <v>0</v>
      </c>
      <c r="Z443" s="619">
        <f t="shared" si="143"/>
        <v>0</v>
      </c>
      <c r="AA443" s="189" t="str">
        <f t="shared" si="140"/>
        <v/>
      </c>
      <c r="AB443" s="189">
        <f t="shared" si="139"/>
        <v>0</v>
      </c>
      <c r="AC443" s="189">
        <f t="shared" si="127"/>
        <v>0</v>
      </c>
      <c r="AD443" s="616"/>
      <c r="AE443" s="620">
        <f t="shared" si="141"/>
        <v>0</v>
      </c>
      <c r="AF443" s="612">
        <f t="shared" si="134"/>
        <v>0</v>
      </c>
      <c r="AG443" s="613">
        <f>IF(ISBLANK(N443), 0, (IF(AND(V443&lt;&gt;"", ISNUMBER(T443)), INDEX(AZ12:CR12, MATCH(N443, AZ11:CR11, 0)) * M443, 0)) + IFERROR(INDEX(AZ17:CR17, MATCH(N443, AZ16:CR16, 0)) * M443, 0))</f>
        <v>0</v>
      </c>
      <c r="AI443" s="603" t="str">
        <f t="shared" si="137"/>
        <v>►</v>
      </c>
      <c r="AJ443" s="641"/>
      <c r="AK443" s="641"/>
      <c r="AL443" s="641"/>
      <c r="AM443" s="641"/>
      <c r="AN443" s="641"/>
      <c r="AO443" s="641"/>
      <c r="AP443" s="641"/>
      <c r="AQ443" s="641"/>
      <c r="AR443" s="641"/>
      <c r="AS443" s="641"/>
      <c r="AT443" s="641"/>
      <c r="AU443" s="641"/>
      <c r="AV443" s="641"/>
      <c r="AW443" s="641"/>
      <c r="AX443" s="641"/>
      <c r="AY443" s="641"/>
      <c r="AZ443" s="641"/>
      <c r="BA443" s="641"/>
      <c r="CM443" s="658"/>
      <c r="CY443" s="216">
        <v>1</v>
      </c>
    </row>
    <row r="444" spans="1:103" s="664" customFormat="1" ht="24" customHeight="1">
      <c r="A444" s="603" t="str">
        <f t="shared" si="138"/>
        <v>►</v>
      </c>
      <c r="B444" s="604" t="str">
        <f t="shared" si="135"/>
        <v>►</v>
      </c>
      <c r="C444" s="604" t="str">
        <f t="shared" si="128"/>
        <v>►</v>
      </c>
      <c r="D444" s="604" t="str">
        <f t="shared" si="129"/>
        <v>►</v>
      </c>
      <c r="E444" s="604" t="str">
        <f t="shared" si="130"/>
        <v>►</v>
      </c>
      <c r="F444" s="604" t="str">
        <f t="shared" si="131"/>
        <v>►</v>
      </c>
      <c r="G444" s="604" t="str">
        <f t="shared" si="136"/>
        <v/>
      </c>
      <c r="H444" s="626" t="s">
        <v>28</v>
      </c>
      <c r="I444" s="627"/>
      <c r="J444" s="627"/>
      <c r="K444" s="627"/>
      <c r="L444" s="704"/>
      <c r="M444" s="704"/>
      <c r="N444" s="704"/>
      <c r="O444" s="704"/>
      <c r="P444" s="704"/>
      <c r="Q444" s="704"/>
      <c r="R444" s="704"/>
      <c r="S444" s="674" t="s">
        <v>28</v>
      </c>
      <c r="T444" s="638"/>
      <c r="U444" s="251"/>
      <c r="V444" s="614"/>
      <c r="W444" s="644">
        <f t="shared" si="132"/>
        <v>0</v>
      </c>
      <c r="X444" s="643" t="str">
        <f t="shared" si="133"/>
        <v/>
      </c>
      <c r="Y444" s="615">
        <f t="shared" si="142"/>
        <v>0</v>
      </c>
      <c r="Z444" s="615">
        <f t="shared" si="143"/>
        <v>0</v>
      </c>
      <c r="AA444" s="190" t="str">
        <f t="shared" si="140"/>
        <v/>
      </c>
      <c r="AB444" s="684">
        <f t="shared" si="139"/>
        <v>0</v>
      </c>
      <c r="AC444" s="684">
        <f t="shared" si="127"/>
        <v>0</v>
      </c>
      <c r="AD444" s="616"/>
      <c r="AE444" s="617">
        <f t="shared" si="141"/>
        <v>0</v>
      </c>
      <c r="AF444" s="612">
        <f t="shared" si="134"/>
        <v>0</v>
      </c>
      <c r="AG444" s="613">
        <f>IF(ISBLANK(N444), 0, (IF(AND(V444&lt;&gt;"", ISNUMBER(T444)), INDEX(AZ12:CR12, MATCH(N444, AZ11:CR11, 0)) * M444, 0)) + IFERROR(INDEX(AZ17:CR17, MATCH(N444, AZ16:CR16, 0)) * M444, 0))</f>
        <v>0</v>
      </c>
      <c r="AI444" s="603" t="str">
        <f t="shared" si="137"/>
        <v>►</v>
      </c>
      <c r="AJ444" s="641"/>
      <c r="AK444" s="641"/>
      <c r="AL444" s="641"/>
      <c r="AM444" s="641"/>
      <c r="AN444" s="641"/>
      <c r="AO444" s="641"/>
      <c r="AP444" s="641"/>
      <c r="AQ444" s="641"/>
      <c r="AR444" s="641"/>
      <c r="AS444" s="641"/>
      <c r="AT444" s="641"/>
      <c r="AU444" s="641"/>
      <c r="AV444" s="641"/>
      <c r="AW444" s="641"/>
      <c r="AX444" s="641"/>
      <c r="AY444" s="641"/>
      <c r="AZ444" s="641"/>
      <c r="BA444" s="641"/>
      <c r="CM444" s="658"/>
      <c r="CY444" s="216">
        <v>1</v>
      </c>
    </row>
    <row r="445" spans="1:103" s="664" customFormat="1" ht="24" customHeight="1">
      <c r="A445" s="603" t="str">
        <f t="shared" si="138"/>
        <v>►</v>
      </c>
      <c r="B445" s="604" t="str">
        <f t="shared" si="135"/>
        <v>►</v>
      </c>
      <c r="C445" s="604" t="str">
        <f t="shared" si="128"/>
        <v>►</v>
      </c>
      <c r="D445" s="604" t="str">
        <f t="shared" si="129"/>
        <v>►</v>
      </c>
      <c r="E445" s="604" t="str">
        <f t="shared" si="130"/>
        <v>►</v>
      </c>
      <c r="F445" s="604" t="str">
        <f t="shared" si="131"/>
        <v>►</v>
      </c>
      <c r="G445" s="604" t="str">
        <f t="shared" si="136"/>
        <v/>
      </c>
      <c r="H445" s="626" t="s">
        <v>28</v>
      </c>
      <c r="I445" s="627"/>
      <c r="J445" s="627"/>
      <c r="K445" s="627"/>
      <c r="L445" s="704"/>
      <c r="M445" s="704"/>
      <c r="N445" s="704"/>
      <c r="O445" s="704"/>
      <c r="P445" s="704"/>
      <c r="Q445" s="704"/>
      <c r="R445" s="704"/>
      <c r="S445" s="674" t="s">
        <v>28</v>
      </c>
      <c r="T445" s="638"/>
      <c r="U445" s="251"/>
      <c r="V445" s="614"/>
      <c r="W445" s="645">
        <f t="shared" si="132"/>
        <v>0</v>
      </c>
      <c r="X445" s="618" t="str">
        <f t="shared" si="133"/>
        <v/>
      </c>
      <c r="Y445" s="619">
        <f t="shared" si="142"/>
        <v>0</v>
      </c>
      <c r="Z445" s="619">
        <f t="shared" si="143"/>
        <v>0</v>
      </c>
      <c r="AA445" s="189" t="str">
        <f t="shared" si="140"/>
        <v/>
      </c>
      <c r="AB445" s="189">
        <f t="shared" si="139"/>
        <v>0</v>
      </c>
      <c r="AC445" s="189">
        <f t="shared" si="127"/>
        <v>0</v>
      </c>
      <c r="AD445" s="616"/>
      <c r="AE445" s="620">
        <f t="shared" si="141"/>
        <v>0</v>
      </c>
      <c r="AF445" s="612">
        <f t="shared" si="134"/>
        <v>0</v>
      </c>
      <c r="AG445" s="613">
        <f>IF(ISBLANK(N445), 0, (IF(AND(V445&lt;&gt;"", ISNUMBER(T445)), INDEX(AZ12:CR12, MATCH(N445, AZ11:CR11, 0)) * M445, 0)) + IFERROR(INDEX(AZ17:CR17, MATCH(N445, AZ16:CR16, 0)) * M445, 0))</f>
        <v>0</v>
      </c>
      <c r="AI445" s="603" t="str">
        <f t="shared" si="137"/>
        <v>►</v>
      </c>
      <c r="AJ445" s="641"/>
      <c r="AK445" s="641"/>
      <c r="AL445" s="641"/>
      <c r="AM445" s="641"/>
      <c r="AN445" s="641"/>
      <c r="AO445" s="641"/>
      <c r="AP445" s="641"/>
      <c r="AQ445" s="641"/>
      <c r="AR445" s="641"/>
      <c r="AS445" s="641"/>
      <c r="AT445" s="641"/>
      <c r="AU445" s="641"/>
      <c r="AV445" s="641"/>
      <c r="AW445" s="641"/>
      <c r="AX445" s="641"/>
      <c r="AY445" s="641"/>
      <c r="AZ445" s="641"/>
      <c r="BA445" s="641"/>
      <c r="CM445" s="658"/>
      <c r="CY445" s="216">
        <v>1</v>
      </c>
    </row>
    <row r="446" spans="1:103" s="664" customFormat="1" ht="24" customHeight="1">
      <c r="A446" s="603" t="str">
        <f t="shared" si="138"/>
        <v>►</v>
      </c>
      <c r="B446" s="604" t="str">
        <f t="shared" si="135"/>
        <v>►</v>
      </c>
      <c r="C446" s="604" t="str">
        <f t="shared" si="128"/>
        <v>►</v>
      </c>
      <c r="D446" s="604" t="str">
        <f t="shared" si="129"/>
        <v>►</v>
      </c>
      <c r="E446" s="604" t="str">
        <f t="shared" si="130"/>
        <v>►</v>
      </c>
      <c r="F446" s="604" t="str">
        <f t="shared" si="131"/>
        <v>►</v>
      </c>
      <c r="G446" s="604" t="str">
        <f t="shared" si="136"/>
        <v/>
      </c>
      <c r="H446" s="626" t="s">
        <v>28</v>
      </c>
      <c r="I446" s="627"/>
      <c r="J446" s="627"/>
      <c r="K446" s="627"/>
      <c r="L446" s="704"/>
      <c r="M446" s="704"/>
      <c r="N446" s="704"/>
      <c r="O446" s="704"/>
      <c r="P446" s="704"/>
      <c r="Q446" s="704"/>
      <c r="R446" s="704"/>
      <c r="S446" s="674" t="s">
        <v>28</v>
      </c>
      <c r="T446" s="638"/>
      <c r="U446" s="251"/>
      <c r="V446" s="614"/>
      <c r="W446" s="644">
        <f t="shared" si="132"/>
        <v>0</v>
      </c>
      <c r="X446" s="643" t="str">
        <f t="shared" si="133"/>
        <v/>
      </c>
      <c r="Y446" s="615">
        <f t="shared" si="142"/>
        <v>0</v>
      </c>
      <c r="Z446" s="615">
        <f t="shared" si="143"/>
        <v>0</v>
      </c>
      <c r="AA446" s="190" t="str">
        <f t="shared" si="140"/>
        <v/>
      </c>
      <c r="AB446" s="684">
        <f t="shared" si="139"/>
        <v>0</v>
      </c>
      <c r="AC446" s="684">
        <f t="shared" si="127"/>
        <v>0</v>
      </c>
      <c r="AD446" s="616"/>
      <c r="AE446" s="617">
        <f t="shared" si="141"/>
        <v>0</v>
      </c>
      <c r="AF446" s="612">
        <f t="shared" si="134"/>
        <v>0</v>
      </c>
      <c r="AG446" s="613">
        <f>IF(ISBLANK(N446), 0, (IF(AND(V446&lt;&gt;"", ISNUMBER(T446)), INDEX(AZ12:CR12, MATCH(N446, AZ11:CR11, 0)) * M446, 0)) + IFERROR(INDEX(AZ17:CR17, MATCH(N446, AZ16:CR16, 0)) * M446, 0))</f>
        <v>0</v>
      </c>
      <c r="AI446" s="603" t="str">
        <f t="shared" si="137"/>
        <v>►</v>
      </c>
      <c r="AJ446" s="641"/>
      <c r="AK446" s="641"/>
      <c r="AL446" s="641"/>
      <c r="AM446" s="641"/>
      <c r="AN446" s="641"/>
      <c r="AO446" s="641"/>
      <c r="AP446" s="641"/>
      <c r="AQ446" s="641"/>
      <c r="AR446" s="641"/>
      <c r="AS446" s="641"/>
      <c r="AT446" s="641"/>
      <c r="AU446" s="641"/>
      <c r="AV446" s="641"/>
      <c r="AW446" s="641"/>
      <c r="AX446" s="641"/>
      <c r="AY446" s="641"/>
      <c r="AZ446" s="641"/>
      <c r="BA446" s="641"/>
      <c r="CM446" s="658"/>
      <c r="CY446" s="216">
        <v>1</v>
      </c>
    </row>
    <row r="447" spans="1:103" s="664" customFormat="1" ht="24" customHeight="1">
      <c r="A447" s="603" t="str">
        <f t="shared" si="138"/>
        <v>►</v>
      </c>
      <c r="B447" s="604" t="str">
        <f t="shared" si="135"/>
        <v>►</v>
      </c>
      <c r="C447" s="604" t="str">
        <f t="shared" si="128"/>
        <v>►</v>
      </c>
      <c r="D447" s="604" t="str">
        <f t="shared" si="129"/>
        <v>►</v>
      </c>
      <c r="E447" s="604" t="str">
        <f t="shared" si="130"/>
        <v>►</v>
      </c>
      <c r="F447" s="604" t="str">
        <f t="shared" si="131"/>
        <v>►</v>
      </c>
      <c r="G447" s="604" t="str">
        <f t="shared" si="136"/>
        <v/>
      </c>
      <c r="H447" s="626" t="s">
        <v>28</v>
      </c>
      <c r="I447" s="627"/>
      <c r="J447" s="627"/>
      <c r="K447" s="627"/>
      <c r="L447" s="704"/>
      <c r="M447" s="704"/>
      <c r="N447" s="704"/>
      <c r="O447" s="704"/>
      <c r="P447" s="704"/>
      <c r="Q447" s="704"/>
      <c r="R447" s="704"/>
      <c r="S447" s="674" t="s">
        <v>28</v>
      </c>
      <c r="T447" s="638"/>
      <c r="U447" s="251"/>
      <c r="V447" s="614"/>
      <c r="W447" s="645">
        <f t="shared" si="132"/>
        <v>0</v>
      </c>
      <c r="X447" s="618" t="str">
        <f t="shared" si="133"/>
        <v/>
      </c>
      <c r="Y447" s="619">
        <f t="shared" si="142"/>
        <v>0</v>
      </c>
      <c r="Z447" s="619">
        <f t="shared" si="143"/>
        <v>0</v>
      </c>
      <c r="AA447" s="189" t="str">
        <f t="shared" si="140"/>
        <v/>
      </c>
      <c r="AB447" s="189">
        <f t="shared" si="139"/>
        <v>0</v>
      </c>
      <c r="AC447" s="189">
        <f t="shared" si="127"/>
        <v>0</v>
      </c>
      <c r="AD447" s="616"/>
      <c r="AE447" s="620">
        <f t="shared" si="141"/>
        <v>0</v>
      </c>
      <c r="AF447" s="612">
        <f t="shared" si="134"/>
        <v>0</v>
      </c>
      <c r="AG447" s="613">
        <f>IF(ISBLANK(N447), 0, (IF(AND(V447&lt;&gt;"", ISNUMBER(T447)), INDEX(AZ12:CR12, MATCH(N447, AZ11:CR11, 0)) * M447, 0)) + IFERROR(INDEX(AZ17:CR17, MATCH(N447, AZ16:CR16, 0)) * M447, 0))</f>
        <v>0</v>
      </c>
      <c r="AI447" s="603" t="str">
        <f t="shared" si="137"/>
        <v>►</v>
      </c>
      <c r="AJ447" s="641"/>
      <c r="AK447" s="641"/>
      <c r="AL447" s="641"/>
      <c r="AM447" s="641"/>
      <c r="AN447" s="641"/>
      <c r="AO447" s="641"/>
      <c r="AP447" s="641"/>
      <c r="AQ447" s="641"/>
      <c r="AR447" s="641"/>
      <c r="AS447" s="641"/>
      <c r="AT447" s="641"/>
      <c r="AU447" s="641"/>
      <c r="AV447" s="641"/>
      <c r="AW447" s="641"/>
      <c r="AX447" s="641"/>
      <c r="AY447" s="641"/>
      <c r="AZ447" s="641"/>
      <c r="BA447" s="641"/>
      <c r="CM447" s="658"/>
      <c r="CY447" s="216">
        <v>1</v>
      </c>
    </row>
    <row r="448" spans="1:103" s="664" customFormat="1" ht="24" customHeight="1">
      <c r="A448" s="603" t="str">
        <f t="shared" si="138"/>
        <v>►</v>
      </c>
      <c r="B448" s="604" t="str">
        <f t="shared" si="135"/>
        <v>►</v>
      </c>
      <c r="C448" s="604" t="str">
        <f t="shared" si="128"/>
        <v>►</v>
      </c>
      <c r="D448" s="604" t="str">
        <f t="shared" si="129"/>
        <v>►</v>
      </c>
      <c r="E448" s="604" t="str">
        <f t="shared" si="130"/>
        <v>►</v>
      </c>
      <c r="F448" s="604" t="str">
        <f t="shared" si="131"/>
        <v>►</v>
      </c>
      <c r="G448" s="604" t="str">
        <f t="shared" si="136"/>
        <v/>
      </c>
      <c r="H448" s="626" t="s">
        <v>28</v>
      </c>
      <c r="I448" s="627"/>
      <c r="J448" s="627"/>
      <c r="K448" s="627"/>
      <c r="L448" s="704"/>
      <c r="M448" s="704"/>
      <c r="N448" s="704"/>
      <c r="O448" s="704"/>
      <c r="P448" s="704"/>
      <c r="Q448" s="704"/>
      <c r="R448" s="704"/>
      <c r="S448" s="674" t="s">
        <v>28</v>
      </c>
      <c r="T448" s="638"/>
      <c r="U448" s="251"/>
      <c r="V448" s="614"/>
      <c r="W448" s="644">
        <f t="shared" si="132"/>
        <v>0</v>
      </c>
      <c r="X448" s="643" t="str">
        <f t="shared" si="133"/>
        <v/>
      </c>
      <c r="Y448" s="615">
        <f t="shared" si="142"/>
        <v>0</v>
      </c>
      <c r="Z448" s="615">
        <f t="shared" si="143"/>
        <v>0</v>
      </c>
      <c r="AA448" s="190" t="str">
        <f t="shared" si="140"/>
        <v/>
      </c>
      <c r="AB448" s="684">
        <f t="shared" si="139"/>
        <v>0</v>
      </c>
      <c r="AC448" s="684">
        <f t="shared" si="127"/>
        <v>0</v>
      </c>
      <c r="AD448" s="616"/>
      <c r="AE448" s="617">
        <f t="shared" si="141"/>
        <v>0</v>
      </c>
      <c r="AF448" s="612">
        <f t="shared" si="134"/>
        <v>0</v>
      </c>
      <c r="AG448" s="613">
        <f>IF(ISBLANK(N448), 0, (IF(AND(V448&lt;&gt;"", ISNUMBER(T448)), INDEX(AZ12:CR12, MATCH(N448, AZ11:CR11, 0)) * M448, 0)) + IFERROR(INDEX(AZ17:CR17, MATCH(N448, AZ16:CR16, 0)) * M448, 0))</f>
        <v>0</v>
      </c>
      <c r="AI448" s="603" t="str">
        <f t="shared" si="137"/>
        <v>►</v>
      </c>
      <c r="AJ448" s="641"/>
      <c r="AK448" s="641"/>
      <c r="AL448" s="641"/>
      <c r="AM448" s="641"/>
      <c r="AN448" s="641"/>
      <c r="AO448" s="641"/>
      <c r="AP448" s="641"/>
      <c r="AQ448" s="641"/>
      <c r="AR448" s="641"/>
      <c r="AS448" s="641"/>
      <c r="AT448" s="641"/>
      <c r="AU448" s="641"/>
      <c r="AV448" s="641"/>
      <c r="AW448" s="641"/>
      <c r="AX448" s="641"/>
      <c r="AY448" s="641"/>
      <c r="AZ448" s="641"/>
      <c r="BA448" s="641"/>
      <c r="CM448" s="658"/>
      <c r="CY448" s="216">
        <v>1</v>
      </c>
    </row>
    <row r="449" spans="1:103" s="664" customFormat="1" ht="24" customHeight="1">
      <c r="A449" s="603" t="str">
        <f t="shared" si="138"/>
        <v>►</v>
      </c>
      <c r="B449" s="604" t="str">
        <f t="shared" si="135"/>
        <v>►</v>
      </c>
      <c r="C449" s="604" t="str">
        <f t="shared" si="128"/>
        <v>►</v>
      </c>
      <c r="D449" s="604" t="str">
        <f t="shared" si="129"/>
        <v>►</v>
      </c>
      <c r="E449" s="604" t="str">
        <f t="shared" si="130"/>
        <v>►</v>
      </c>
      <c r="F449" s="604" t="str">
        <f t="shared" si="131"/>
        <v>►</v>
      </c>
      <c r="G449" s="604" t="str">
        <f t="shared" si="136"/>
        <v/>
      </c>
      <c r="H449" s="626" t="s">
        <v>28</v>
      </c>
      <c r="I449" s="627"/>
      <c r="J449" s="627"/>
      <c r="K449" s="627"/>
      <c r="L449" s="704"/>
      <c r="M449" s="704"/>
      <c r="N449" s="704"/>
      <c r="O449" s="704"/>
      <c r="P449" s="704"/>
      <c r="Q449" s="704"/>
      <c r="R449" s="704"/>
      <c r="S449" s="674" t="s">
        <v>28</v>
      </c>
      <c r="T449" s="638"/>
      <c r="U449" s="251"/>
      <c r="V449" s="614"/>
      <c r="W449" s="645">
        <f t="shared" si="132"/>
        <v>0</v>
      </c>
      <c r="X449" s="618" t="str">
        <f t="shared" si="133"/>
        <v/>
      </c>
      <c r="Y449" s="619">
        <f t="shared" si="142"/>
        <v>0</v>
      </c>
      <c r="Z449" s="619">
        <f t="shared" si="143"/>
        <v>0</v>
      </c>
      <c r="AA449" s="189" t="str">
        <f t="shared" si="140"/>
        <v/>
      </c>
      <c r="AB449" s="189">
        <f t="shared" si="139"/>
        <v>0</v>
      </c>
      <c r="AC449" s="189">
        <f t="shared" si="127"/>
        <v>0</v>
      </c>
      <c r="AD449" s="616"/>
      <c r="AE449" s="620">
        <f t="shared" si="141"/>
        <v>0</v>
      </c>
      <c r="AF449" s="612">
        <f t="shared" si="134"/>
        <v>0</v>
      </c>
      <c r="AG449" s="613">
        <f>IF(ISBLANK(N449), 0, (IF(AND(V449&lt;&gt;"", ISNUMBER(T449)), INDEX(AZ12:CR12, MATCH(N449, AZ11:CR11, 0)) * M449, 0)) + IFERROR(INDEX(AZ17:CR17, MATCH(N449, AZ16:CR16, 0)) * M449, 0))</f>
        <v>0</v>
      </c>
      <c r="AI449" s="603" t="str">
        <f t="shared" si="137"/>
        <v>►</v>
      </c>
      <c r="AJ449" s="641"/>
      <c r="AK449" s="641"/>
      <c r="AL449" s="641"/>
      <c r="AM449" s="641"/>
      <c r="AN449" s="641"/>
      <c r="AO449" s="641"/>
      <c r="AP449" s="641"/>
      <c r="AQ449" s="641"/>
      <c r="AR449" s="641"/>
      <c r="AS449" s="641"/>
      <c r="AT449" s="641"/>
      <c r="AU449" s="641"/>
      <c r="AV449" s="641"/>
      <c r="AW449" s="641"/>
      <c r="AX449" s="641"/>
      <c r="AY449" s="641"/>
      <c r="AZ449" s="641"/>
      <c r="BA449" s="641"/>
      <c r="CM449" s="658"/>
      <c r="CY449" s="216">
        <v>1</v>
      </c>
    </row>
    <row r="450" spans="1:103" s="664" customFormat="1" ht="24" customHeight="1">
      <c r="A450" s="603" t="str">
        <f t="shared" si="138"/>
        <v>►</v>
      </c>
      <c r="B450" s="604" t="str">
        <f t="shared" si="135"/>
        <v>►</v>
      </c>
      <c r="C450" s="604" t="str">
        <f t="shared" si="128"/>
        <v>►</v>
      </c>
      <c r="D450" s="604" t="str">
        <f t="shared" si="129"/>
        <v>►</v>
      </c>
      <c r="E450" s="604" t="str">
        <f t="shared" si="130"/>
        <v>►</v>
      </c>
      <c r="F450" s="604" t="str">
        <f t="shared" si="131"/>
        <v>►</v>
      </c>
      <c r="G450" s="604" t="str">
        <f t="shared" si="136"/>
        <v/>
      </c>
      <c r="H450" s="626" t="s">
        <v>28</v>
      </c>
      <c r="I450" s="627"/>
      <c r="J450" s="627"/>
      <c r="K450" s="627"/>
      <c r="L450" s="704"/>
      <c r="M450" s="704"/>
      <c r="N450" s="704"/>
      <c r="O450" s="704"/>
      <c r="P450" s="704"/>
      <c r="Q450" s="704"/>
      <c r="R450" s="704"/>
      <c r="S450" s="674" t="s">
        <v>28</v>
      </c>
      <c r="T450" s="638"/>
      <c r="U450" s="251"/>
      <c r="V450" s="614"/>
      <c r="W450" s="644">
        <f t="shared" si="132"/>
        <v>0</v>
      </c>
      <c r="X450" s="643" t="str">
        <f t="shared" si="133"/>
        <v/>
      </c>
      <c r="Y450" s="615">
        <f t="shared" si="142"/>
        <v>0</v>
      </c>
      <c r="Z450" s="615">
        <f t="shared" si="143"/>
        <v>0</v>
      </c>
      <c r="AA450" s="190" t="str">
        <f t="shared" si="140"/>
        <v/>
      </c>
      <c r="AB450" s="684">
        <f t="shared" si="139"/>
        <v>0</v>
      </c>
      <c r="AC450" s="684">
        <f t="shared" si="127"/>
        <v>0</v>
      </c>
      <c r="AD450" s="616"/>
      <c r="AE450" s="617">
        <f t="shared" si="141"/>
        <v>0</v>
      </c>
      <c r="AF450" s="612">
        <f t="shared" si="134"/>
        <v>0</v>
      </c>
      <c r="AG450" s="613">
        <f>IF(ISBLANK(N450), 0, (IF(AND(V450&lt;&gt;"", ISNUMBER(T450)), INDEX(AZ12:CR12, MATCH(N450, AZ11:CR11, 0)) * M450, 0)) + IFERROR(INDEX(AZ17:CR17, MATCH(N450, AZ16:CR16, 0)) * M450, 0))</f>
        <v>0</v>
      </c>
      <c r="AI450" s="603" t="str">
        <f t="shared" si="137"/>
        <v>►</v>
      </c>
      <c r="AJ450" s="641"/>
      <c r="AK450" s="641"/>
      <c r="AL450" s="641"/>
      <c r="AM450" s="641"/>
      <c r="AN450" s="641"/>
      <c r="AO450" s="641"/>
      <c r="AP450" s="641"/>
      <c r="AQ450" s="641"/>
      <c r="AR450" s="641"/>
      <c r="AS450" s="641"/>
      <c r="AT450" s="641"/>
      <c r="AU450" s="641"/>
      <c r="AV450" s="641"/>
      <c r="AW450" s="641"/>
      <c r="AX450" s="641"/>
      <c r="AY450" s="641"/>
      <c r="AZ450" s="641"/>
      <c r="BA450" s="641"/>
      <c r="CM450" s="658"/>
      <c r="CY450" s="216">
        <v>1</v>
      </c>
    </row>
    <row r="451" spans="1:103" s="664" customFormat="1" ht="24" customHeight="1">
      <c r="A451" s="603" t="str">
        <f t="shared" si="138"/>
        <v>►</v>
      </c>
      <c r="B451" s="604" t="str">
        <f t="shared" si="135"/>
        <v>►</v>
      </c>
      <c r="C451" s="604" t="str">
        <f t="shared" si="128"/>
        <v>►</v>
      </c>
      <c r="D451" s="604" t="str">
        <f t="shared" si="129"/>
        <v>►</v>
      </c>
      <c r="E451" s="604" t="str">
        <f t="shared" si="130"/>
        <v>►</v>
      </c>
      <c r="F451" s="604" t="str">
        <f t="shared" si="131"/>
        <v>►</v>
      </c>
      <c r="G451" s="604" t="str">
        <f t="shared" si="136"/>
        <v/>
      </c>
      <c r="H451" s="626" t="s">
        <v>28</v>
      </c>
      <c r="I451" s="627"/>
      <c r="J451" s="627"/>
      <c r="K451" s="627"/>
      <c r="L451" s="704"/>
      <c r="M451" s="704"/>
      <c r="N451" s="704"/>
      <c r="O451" s="704"/>
      <c r="P451" s="704"/>
      <c r="Q451" s="704"/>
      <c r="R451" s="704"/>
      <c r="S451" s="674" t="s">
        <v>28</v>
      </c>
      <c r="T451" s="638"/>
      <c r="U451" s="251"/>
      <c r="V451" s="614"/>
      <c r="W451" s="645">
        <f t="shared" si="132"/>
        <v>0</v>
      </c>
      <c r="X451" s="618" t="str">
        <f t="shared" si="133"/>
        <v/>
      </c>
      <c r="Y451" s="619">
        <f t="shared" si="142"/>
        <v>0</v>
      </c>
      <c r="Z451" s="619">
        <f t="shared" si="143"/>
        <v>0</v>
      </c>
      <c r="AA451" s="189" t="str">
        <f t="shared" si="140"/>
        <v/>
      </c>
      <c r="AB451" s="189">
        <f t="shared" si="139"/>
        <v>0</v>
      </c>
      <c r="AC451" s="189">
        <f t="shared" si="127"/>
        <v>0</v>
      </c>
      <c r="AD451" s="616"/>
      <c r="AE451" s="620">
        <f t="shared" si="141"/>
        <v>0</v>
      </c>
      <c r="AF451" s="612">
        <f t="shared" si="134"/>
        <v>0</v>
      </c>
      <c r="AG451" s="613">
        <f>IF(ISBLANK(N451), 0, (IF(AND(V451&lt;&gt;"", ISNUMBER(T451)), INDEX(AZ12:CR12, MATCH(N451, AZ11:CR11, 0)) * M451, 0)) + IFERROR(INDEX(AZ17:CR17, MATCH(N451, AZ16:CR16, 0)) * M451, 0))</f>
        <v>0</v>
      </c>
      <c r="AI451" s="603" t="str">
        <f t="shared" si="137"/>
        <v>►</v>
      </c>
      <c r="AJ451" s="641"/>
      <c r="AK451" s="641"/>
      <c r="AL451" s="641"/>
      <c r="AM451" s="641"/>
      <c r="AN451" s="641"/>
      <c r="AO451" s="641"/>
      <c r="AP451" s="641"/>
      <c r="AQ451" s="641"/>
      <c r="AR451" s="641"/>
      <c r="AS451" s="641"/>
      <c r="AT451" s="641"/>
      <c r="AU451" s="641"/>
      <c r="AV451" s="641"/>
      <c r="AW451" s="641"/>
      <c r="AX451" s="641"/>
      <c r="AY451" s="641"/>
      <c r="AZ451" s="641"/>
      <c r="BA451" s="641"/>
      <c r="CM451" s="658"/>
      <c r="CY451" s="216">
        <v>1</v>
      </c>
    </row>
    <row r="452" spans="1:103" s="664" customFormat="1" ht="24" customHeight="1">
      <c r="A452" s="603" t="str">
        <f t="shared" si="138"/>
        <v>►</v>
      </c>
      <c r="B452" s="604" t="str">
        <f t="shared" si="135"/>
        <v>►</v>
      </c>
      <c r="C452" s="604" t="str">
        <f t="shared" si="128"/>
        <v>►</v>
      </c>
      <c r="D452" s="604" t="str">
        <f t="shared" si="129"/>
        <v>►</v>
      </c>
      <c r="E452" s="604" t="str">
        <f t="shared" si="130"/>
        <v>►</v>
      </c>
      <c r="F452" s="604" t="str">
        <f t="shared" si="131"/>
        <v>►</v>
      </c>
      <c r="G452" s="604" t="str">
        <f t="shared" si="136"/>
        <v/>
      </c>
      <c r="H452" s="626" t="s">
        <v>28</v>
      </c>
      <c r="I452" s="627"/>
      <c r="J452" s="627"/>
      <c r="K452" s="627"/>
      <c r="L452" s="704"/>
      <c r="M452" s="704"/>
      <c r="N452" s="704"/>
      <c r="O452" s="704"/>
      <c r="P452" s="704"/>
      <c r="Q452" s="704"/>
      <c r="R452" s="704"/>
      <c r="S452" s="674" t="s">
        <v>28</v>
      </c>
      <c r="T452" s="638"/>
      <c r="U452" s="251"/>
      <c r="V452" s="614"/>
      <c r="W452" s="644">
        <f t="shared" si="132"/>
        <v>0</v>
      </c>
      <c r="X452" s="643" t="str">
        <f t="shared" si="133"/>
        <v/>
      </c>
      <c r="Y452" s="615">
        <f t="shared" si="142"/>
        <v>0</v>
      </c>
      <c r="Z452" s="615">
        <f t="shared" si="143"/>
        <v>0</v>
      </c>
      <c r="AA452" s="190" t="str">
        <f t="shared" si="140"/>
        <v/>
      </c>
      <c r="AB452" s="684">
        <f t="shared" si="139"/>
        <v>0</v>
      </c>
      <c r="AC452" s="684">
        <f t="shared" si="127"/>
        <v>0</v>
      </c>
      <c r="AD452" s="616"/>
      <c r="AE452" s="617">
        <f t="shared" si="141"/>
        <v>0</v>
      </c>
      <c r="AF452" s="612">
        <f t="shared" si="134"/>
        <v>0</v>
      </c>
      <c r="AG452" s="613">
        <f>IF(ISBLANK(N452), 0, (IF(AND(V452&lt;&gt;"", ISNUMBER(T452)), INDEX(AZ12:CR12, MATCH(N452, AZ11:CR11, 0)) * M452, 0)) + IFERROR(INDEX(AZ17:CR17, MATCH(N452, AZ16:CR16, 0)) * M452, 0))</f>
        <v>0</v>
      </c>
      <c r="AI452" s="603" t="str">
        <f t="shared" si="137"/>
        <v>►</v>
      </c>
      <c r="AJ452" s="641"/>
      <c r="AK452" s="641"/>
      <c r="AL452" s="641"/>
      <c r="AM452" s="641"/>
      <c r="AN452" s="641"/>
      <c r="AO452" s="641"/>
      <c r="AP452" s="641"/>
      <c r="AQ452" s="641"/>
      <c r="AR452" s="641"/>
      <c r="AS452" s="641"/>
      <c r="AT452" s="641"/>
      <c r="AU452" s="641"/>
      <c r="AV452" s="641"/>
      <c r="AW452" s="641"/>
      <c r="AX452" s="641"/>
      <c r="AY452" s="641"/>
      <c r="AZ452" s="641"/>
      <c r="BA452" s="641"/>
      <c r="CM452" s="658"/>
      <c r="CY452" s="216">
        <v>1</v>
      </c>
    </row>
    <row r="453" spans="1:103" s="664" customFormat="1" ht="24" customHeight="1">
      <c r="A453" s="603" t="str">
        <f t="shared" si="138"/>
        <v>►</v>
      </c>
      <c r="B453" s="604" t="str">
        <f t="shared" si="135"/>
        <v>►</v>
      </c>
      <c r="C453" s="604" t="str">
        <f t="shared" si="128"/>
        <v>►</v>
      </c>
      <c r="D453" s="604" t="str">
        <f t="shared" si="129"/>
        <v>►</v>
      </c>
      <c r="E453" s="604" t="str">
        <f t="shared" si="130"/>
        <v>►</v>
      </c>
      <c r="F453" s="604" t="str">
        <f t="shared" si="131"/>
        <v>►</v>
      </c>
      <c r="G453" s="604" t="str">
        <f t="shared" si="136"/>
        <v/>
      </c>
      <c r="H453" s="626" t="s">
        <v>28</v>
      </c>
      <c r="I453" s="627"/>
      <c r="J453" s="627"/>
      <c r="K453" s="627"/>
      <c r="L453" s="704"/>
      <c r="M453" s="704"/>
      <c r="N453" s="704"/>
      <c r="O453" s="704"/>
      <c r="P453" s="704"/>
      <c r="Q453" s="704"/>
      <c r="R453" s="704"/>
      <c r="S453" s="674" t="s">
        <v>28</v>
      </c>
      <c r="T453" s="638"/>
      <c r="U453" s="251"/>
      <c r="V453" s="614"/>
      <c r="W453" s="645">
        <f t="shared" si="132"/>
        <v>0</v>
      </c>
      <c r="X453" s="618" t="str">
        <f t="shared" si="133"/>
        <v/>
      </c>
      <c r="Y453" s="619">
        <f t="shared" si="142"/>
        <v>0</v>
      </c>
      <c r="Z453" s="619">
        <f t="shared" si="143"/>
        <v>0</v>
      </c>
      <c r="AA453" s="189" t="str">
        <f t="shared" si="140"/>
        <v/>
      </c>
      <c r="AB453" s="189">
        <f t="shared" si="139"/>
        <v>0</v>
      </c>
      <c r="AC453" s="189">
        <f t="shared" si="127"/>
        <v>0</v>
      </c>
      <c r="AD453" s="616"/>
      <c r="AE453" s="620">
        <f t="shared" si="141"/>
        <v>0</v>
      </c>
      <c r="AF453" s="612">
        <f t="shared" si="134"/>
        <v>0</v>
      </c>
      <c r="AG453" s="613">
        <f>IF(ISBLANK(N453), 0, (IF(AND(V453&lt;&gt;"", ISNUMBER(T453)), INDEX(AZ12:CR12, MATCH(N453, AZ11:CR11, 0)) * M453, 0)) + IFERROR(INDEX(AZ17:CR17, MATCH(N453, AZ16:CR16, 0)) * M453, 0))</f>
        <v>0</v>
      </c>
      <c r="AI453" s="603" t="str">
        <f t="shared" si="137"/>
        <v>►</v>
      </c>
      <c r="AJ453" s="641"/>
      <c r="AK453" s="641"/>
      <c r="AL453" s="641"/>
      <c r="AM453" s="641"/>
      <c r="AN453" s="641"/>
      <c r="AO453" s="641"/>
      <c r="AP453" s="641"/>
      <c r="AQ453" s="641"/>
      <c r="AR453" s="641"/>
      <c r="AS453" s="641"/>
      <c r="AT453" s="641"/>
      <c r="AU453" s="641"/>
      <c r="AV453" s="641"/>
      <c r="AW453" s="641"/>
      <c r="AX453" s="641"/>
      <c r="AY453" s="641"/>
      <c r="AZ453" s="641"/>
      <c r="BA453" s="641"/>
      <c r="CM453" s="658"/>
      <c r="CY453" s="216">
        <v>1</v>
      </c>
    </row>
    <row r="454" spans="1:103" s="664" customFormat="1" ht="24" customHeight="1">
      <c r="A454" s="603" t="str">
        <f t="shared" si="138"/>
        <v>►</v>
      </c>
      <c r="B454" s="604" t="str">
        <f t="shared" si="135"/>
        <v>►</v>
      </c>
      <c r="C454" s="604" t="str">
        <f t="shared" si="128"/>
        <v>►</v>
      </c>
      <c r="D454" s="604" t="str">
        <f t="shared" si="129"/>
        <v>►</v>
      </c>
      <c r="E454" s="604" t="str">
        <f t="shared" si="130"/>
        <v>►</v>
      </c>
      <c r="F454" s="604" t="str">
        <f t="shared" si="131"/>
        <v>►</v>
      </c>
      <c r="G454" s="604" t="str">
        <f t="shared" si="136"/>
        <v/>
      </c>
      <c r="H454" s="626" t="s">
        <v>28</v>
      </c>
      <c r="I454" s="627"/>
      <c r="J454" s="627"/>
      <c r="K454" s="627"/>
      <c r="L454" s="704"/>
      <c r="M454" s="704"/>
      <c r="N454" s="704"/>
      <c r="O454" s="704"/>
      <c r="P454" s="704"/>
      <c r="Q454" s="704"/>
      <c r="R454" s="704"/>
      <c r="S454" s="674" t="s">
        <v>28</v>
      </c>
      <c r="T454" s="638"/>
      <c r="U454" s="251"/>
      <c r="V454" s="614"/>
      <c r="W454" s="644">
        <f t="shared" si="132"/>
        <v>0</v>
      </c>
      <c r="X454" s="643" t="str">
        <f t="shared" si="133"/>
        <v/>
      </c>
      <c r="Y454" s="615">
        <f t="shared" si="142"/>
        <v>0</v>
      </c>
      <c r="Z454" s="615">
        <f t="shared" si="143"/>
        <v>0</v>
      </c>
      <c r="AA454" s="190" t="str">
        <f t="shared" si="140"/>
        <v/>
      </c>
      <c r="AB454" s="684">
        <f t="shared" si="139"/>
        <v>0</v>
      </c>
      <c r="AC454" s="684">
        <f t="shared" si="127"/>
        <v>0</v>
      </c>
      <c r="AD454" s="616"/>
      <c r="AE454" s="617">
        <f t="shared" si="141"/>
        <v>0</v>
      </c>
      <c r="AF454" s="612">
        <f t="shared" si="134"/>
        <v>0</v>
      </c>
      <c r="AG454" s="613">
        <f>IF(ISBLANK(N454), 0, (IF(AND(V454&lt;&gt;"", ISNUMBER(T454)), INDEX(AZ12:CR12, MATCH(N454, AZ11:CR11, 0)) * M454, 0)) + IFERROR(INDEX(AZ17:CR17, MATCH(N454, AZ16:CR16, 0)) * M454, 0))</f>
        <v>0</v>
      </c>
      <c r="AI454" s="603" t="str">
        <f t="shared" si="137"/>
        <v>►</v>
      </c>
      <c r="AJ454" s="641"/>
      <c r="AK454" s="641"/>
      <c r="AL454" s="641"/>
      <c r="AM454" s="641"/>
      <c r="AN454" s="641"/>
      <c r="AO454" s="641"/>
      <c r="AP454" s="641"/>
      <c r="AQ454" s="641"/>
      <c r="AR454" s="641"/>
      <c r="AS454" s="641"/>
      <c r="AT454" s="641"/>
      <c r="AU454" s="641"/>
      <c r="AV454" s="641"/>
      <c r="AW454" s="641"/>
      <c r="AX454" s="641"/>
      <c r="AY454" s="641"/>
      <c r="AZ454" s="641"/>
      <c r="BA454" s="641"/>
      <c r="CM454" s="658"/>
      <c r="CY454" s="216">
        <v>1</v>
      </c>
    </row>
    <row r="455" spans="1:103" s="664" customFormat="1" ht="24" customHeight="1">
      <c r="A455" s="603" t="str">
        <f t="shared" si="138"/>
        <v>►</v>
      </c>
      <c r="B455" s="604" t="str">
        <f t="shared" si="135"/>
        <v>►</v>
      </c>
      <c r="C455" s="604" t="str">
        <f t="shared" si="128"/>
        <v>►</v>
      </c>
      <c r="D455" s="604" t="str">
        <f t="shared" si="129"/>
        <v>►</v>
      </c>
      <c r="E455" s="604" t="str">
        <f t="shared" si="130"/>
        <v>►</v>
      </c>
      <c r="F455" s="604" t="str">
        <f t="shared" si="131"/>
        <v>►</v>
      </c>
      <c r="G455" s="604" t="str">
        <f t="shared" si="136"/>
        <v/>
      </c>
      <c r="H455" s="626" t="s">
        <v>28</v>
      </c>
      <c r="I455" s="627"/>
      <c r="J455" s="627"/>
      <c r="K455" s="627"/>
      <c r="L455" s="704"/>
      <c r="M455" s="704"/>
      <c r="N455" s="704"/>
      <c r="O455" s="704"/>
      <c r="P455" s="704"/>
      <c r="Q455" s="704"/>
      <c r="R455" s="704"/>
      <c r="S455" s="674" t="s">
        <v>28</v>
      </c>
      <c r="T455" s="638"/>
      <c r="U455" s="251"/>
      <c r="V455" s="614"/>
      <c r="W455" s="645">
        <f t="shared" si="132"/>
        <v>0</v>
      </c>
      <c r="X455" s="618" t="str">
        <f t="shared" si="133"/>
        <v/>
      </c>
      <c r="Y455" s="619">
        <f t="shared" si="142"/>
        <v>0</v>
      </c>
      <c r="Z455" s="619">
        <f t="shared" si="143"/>
        <v>0</v>
      </c>
      <c r="AA455" s="189" t="str">
        <f t="shared" si="140"/>
        <v/>
      </c>
      <c r="AB455" s="189">
        <f t="shared" si="139"/>
        <v>0</v>
      </c>
      <c r="AC455" s="189">
        <f t="shared" si="127"/>
        <v>0</v>
      </c>
      <c r="AD455" s="616"/>
      <c r="AE455" s="620">
        <f t="shared" si="141"/>
        <v>0</v>
      </c>
      <c r="AF455" s="612">
        <f t="shared" si="134"/>
        <v>0</v>
      </c>
      <c r="AG455" s="613">
        <f>IF(ISBLANK(N455), 0, (IF(AND(V455&lt;&gt;"", ISNUMBER(T455)), INDEX(AZ12:CR12, MATCH(N455, AZ11:CR11, 0)) * M455, 0)) + IFERROR(INDEX(AZ17:CR17, MATCH(N455, AZ16:CR16, 0)) * M455, 0))</f>
        <v>0</v>
      </c>
      <c r="AI455" s="603" t="str">
        <f t="shared" si="137"/>
        <v>►</v>
      </c>
      <c r="AJ455" s="641"/>
      <c r="AK455" s="641"/>
      <c r="AL455" s="641"/>
      <c r="AM455" s="641"/>
      <c r="AN455" s="641"/>
      <c r="AO455" s="641"/>
      <c r="AP455" s="641"/>
      <c r="AQ455" s="641"/>
      <c r="AR455" s="641"/>
      <c r="AS455" s="641"/>
      <c r="AT455" s="641"/>
      <c r="AU455" s="641"/>
      <c r="AV455" s="641"/>
      <c r="AW455" s="641"/>
      <c r="AX455" s="641"/>
      <c r="AY455" s="641"/>
      <c r="AZ455" s="641"/>
      <c r="BA455" s="641"/>
      <c r="CM455" s="658"/>
      <c r="CY455" s="216">
        <v>1</v>
      </c>
    </row>
    <row r="456" spans="1:103" s="664" customFormat="1" ht="24" customHeight="1">
      <c r="A456" s="603" t="str">
        <f t="shared" si="138"/>
        <v>►</v>
      </c>
      <c r="B456" s="604" t="str">
        <f t="shared" si="135"/>
        <v>►</v>
      </c>
      <c r="C456" s="604" t="str">
        <f t="shared" si="128"/>
        <v>►</v>
      </c>
      <c r="D456" s="604" t="str">
        <f t="shared" si="129"/>
        <v>►</v>
      </c>
      <c r="E456" s="604" t="str">
        <f t="shared" si="130"/>
        <v>►</v>
      </c>
      <c r="F456" s="604" t="str">
        <f t="shared" si="131"/>
        <v>►</v>
      </c>
      <c r="G456" s="604" t="str">
        <f t="shared" si="136"/>
        <v/>
      </c>
      <c r="H456" s="626" t="s">
        <v>28</v>
      </c>
      <c r="I456" s="627"/>
      <c r="J456" s="627"/>
      <c r="K456" s="627"/>
      <c r="L456" s="704"/>
      <c r="M456" s="704"/>
      <c r="N456" s="704"/>
      <c r="O456" s="704"/>
      <c r="P456" s="704"/>
      <c r="Q456" s="704"/>
      <c r="R456" s="704"/>
      <c r="S456" s="674" t="s">
        <v>28</v>
      </c>
      <c r="T456" s="638"/>
      <c r="U456" s="251"/>
      <c r="V456" s="614"/>
      <c r="W456" s="644">
        <f t="shared" si="132"/>
        <v>0</v>
      </c>
      <c r="X456" s="643" t="str">
        <f t="shared" si="133"/>
        <v/>
      </c>
      <c r="Y456" s="615">
        <f t="shared" si="142"/>
        <v>0</v>
      </c>
      <c r="Z456" s="615">
        <f t="shared" si="143"/>
        <v>0</v>
      </c>
      <c r="AA456" s="190" t="str">
        <f t="shared" si="140"/>
        <v/>
      </c>
      <c r="AB456" s="684">
        <f t="shared" si="139"/>
        <v>0</v>
      </c>
      <c r="AC456" s="684">
        <f t="shared" si="127"/>
        <v>0</v>
      </c>
      <c r="AD456" s="616"/>
      <c r="AE456" s="617">
        <f t="shared" si="141"/>
        <v>0</v>
      </c>
      <c r="AF456" s="612">
        <f t="shared" si="134"/>
        <v>0</v>
      </c>
      <c r="AG456" s="613">
        <f>IF(ISBLANK(N456), 0, (IF(AND(V456&lt;&gt;"", ISNUMBER(T456)), INDEX(AZ12:CR12, MATCH(N456, AZ11:CR11, 0)) * M456, 0)) + IFERROR(INDEX(AZ17:CR17, MATCH(N456, AZ16:CR16, 0)) * M456, 0))</f>
        <v>0</v>
      </c>
      <c r="AI456" s="603" t="str">
        <f t="shared" si="137"/>
        <v>►</v>
      </c>
      <c r="AJ456" s="641"/>
      <c r="AK456" s="641"/>
      <c r="AL456" s="641"/>
      <c r="AM456" s="641"/>
      <c r="AN456" s="641"/>
      <c r="AO456" s="641"/>
      <c r="AP456" s="641"/>
      <c r="AQ456" s="641"/>
      <c r="AR456" s="641"/>
      <c r="AS456" s="641"/>
      <c r="AT456" s="641"/>
      <c r="AU456" s="641"/>
      <c r="AV456" s="641"/>
      <c r="AW456" s="641"/>
      <c r="AX456" s="641"/>
      <c r="AY456" s="641"/>
      <c r="AZ456" s="641"/>
      <c r="BA456" s="641"/>
      <c r="CM456" s="658"/>
      <c r="CY456" s="216">
        <v>1</v>
      </c>
    </row>
    <row r="457" spans="1:103" s="664" customFormat="1" ht="24" customHeight="1">
      <c r="A457" s="603" t="str">
        <f t="shared" si="138"/>
        <v>►</v>
      </c>
      <c r="B457" s="604" t="str">
        <f t="shared" si="135"/>
        <v>►</v>
      </c>
      <c r="C457" s="604" t="str">
        <f t="shared" si="128"/>
        <v>►</v>
      </c>
      <c r="D457" s="604" t="str">
        <f t="shared" si="129"/>
        <v>►</v>
      </c>
      <c r="E457" s="604" t="str">
        <f t="shared" si="130"/>
        <v>►</v>
      </c>
      <c r="F457" s="604" t="str">
        <f t="shared" si="131"/>
        <v>►</v>
      </c>
      <c r="G457" s="604" t="str">
        <f t="shared" si="136"/>
        <v/>
      </c>
      <c r="H457" s="626" t="s">
        <v>28</v>
      </c>
      <c r="I457" s="627"/>
      <c r="J457" s="627"/>
      <c r="K457" s="627"/>
      <c r="L457" s="704"/>
      <c r="M457" s="704"/>
      <c r="N457" s="704"/>
      <c r="O457" s="704"/>
      <c r="P457" s="704"/>
      <c r="Q457" s="704"/>
      <c r="R457" s="704"/>
      <c r="S457" s="674" t="s">
        <v>28</v>
      </c>
      <c r="T457" s="638"/>
      <c r="U457" s="251"/>
      <c r="V457" s="614"/>
      <c r="W457" s="645">
        <f t="shared" si="132"/>
        <v>0</v>
      </c>
      <c r="X457" s="618" t="str">
        <f t="shared" si="133"/>
        <v/>
      </c>
      <c r="Y457" s="619">
        <f t="shared" si="142"/>
        <v>0</v>
      </c>
      <c r="Z457" s="619">
        <f t="shared" si="143"/>
        <v>0</v>
      </c>
      <c r="AA457" s="189" t="str">
        <f t="shared" si="140"/>
        <v/>
      </c>
      <c r="AB457" s="189">
        <f t="shared" si="139"/>
        <v>0</v>
      </c>
      <c r="AC457" s="189">
        <f t="shared" si="127"/>
        <v>0</v>
      </c>
      <c r="AD457" s="616"/>
      <c r="AE457" s="620">
        <f t="shared" si="141"/>
        <v>0</v>
      </c>
      <c r="AF457" s="612">
        <f t="shared" si="134"/>
        <v>0</v>
      </c>
      <c r="AG457" s="613">
        <f>IF(ISBLANK(N457), 0, (IF(AND(V457&lt;&gt;"", ISNUMBER(T457)), INDEX(AZ12:CR12, MATCH(N457, AZ11:CR11, 0)) * M457, 0)) + IFERROR(INDEX(AZ17:CR17, MATCH(N457, AZ16:CR16, 0)) * M457, 0))</f>
        <v>0</v>
      </c>
      <c r="AI457" s="603" t="str">
        <f t="shared" si="137"/>
        <v>►</v>
      </c>
      <c r="AJ457" s="641"/>
      <c r="AK457" s="641"/>
      <c r="AL457" s="641"/>
      <c r="AM457" s="641"/>
      <c r="AN457" s="641"/>
      <c r="AO457" s="641"/>
      <c r="AP457" s="641"/>
      <c r="AQ457" s="641"/>
      <c r="AR457" s="641"/>
      <c r="AS457" s="641"/>
      <c r="AT457" s="641"/>
      <c r="AU457" s="641"/>
      <c r="AV457" s="641"/>
      <c r="AW457" s="641"/>
      <c r="AX457" s="641"/>
      <c r="AY457" s="641"/>
      <c r="AZ457" s="641"/>
      <c r="BA457" s="641"/>
      <c r="CM457" s="658"/>
      <c r="CY457" s="216">
        <v>1</v>
      </c>
    </row>
    <row r="458" spans="1:103" s="664" customFormat="1" ht="24" customHeight="1">
      <c r="A458" s="603" t="str">
        <f t="shared" si="138"/>
        <v>►</v>
      </c>
      <c r="B458" s="604" t="str">
        <f t="shared" si="135"/>
        <v>►</v>
      </c>
      <c r="C458" s="604" t="str">
        <f t="shared" si="128"/>
        <v>►</v>
      </c>
      <c r="D458" s="604" t="str">
        <f t="shared" si="129"/>
        <v>►</v>
      </c>
      <c r="E458" s="604" t="str">
        <f t="shared" si="130"/>
        <v>►</v>
      </c>
      <c r="F458" s="604" t="str">
        <f t="shared" si="131"/>
        <v>►</v>
      </c>
      <c r="G458" s="604" t="str">
        <f t="shared" si="136"/>
        <v/>
      </c>
      <c r="H458" s="626" t="s">
        <v>28</v>
      </c>
      <c r="I458" s="627"/>
      <c r="J458" s="627"/>
      <c r="K458" s="627"/>
      <c r="L458" s="704"/>
      <c r="M458" s="704"/>
      <c r="N458" s="704"/>
      <c r="O458" s="704"/>
      <c r="P458" s="704"/>
      <c r="Q458" s="704"/>
      <c r="R458" s="704"/>
      <c r="S458" s="674" t="s">
        <v>28</v>
      </c>
      <c r="T458" s="638"/>
      <c r="U458" s="251"/>
      <c r="V458" s="614"/>
      <c r="W458" s="644">
        <f t="shared" si="132"/>
        <v>0</v>
      </c>
      <c r="X458" s="643" t="str">
        <f t="shared" si="133"/>
        <v/>
      </c>
      <c r="Y458" s="615">
        <f t="shared" si="142"/>
        <v>0</v>
      </c>
      <c r="Z458" s="615">
        <f t="shared" si="143"/>
        <v>0</v>
      </c>
      <c r="AA458" s="190" t="str">
        <f t="shared" si="140"/>
        <v/>
      </c>
      <c r="AB458" s="684">
        <f t="shared" si="139"/>
        <v>0</v>
      </c>
      <c r="AC458" s="684">
        <f t="shared" ref="AC458:AC521" si="144">IF(ISBLANK(V458), 0, IF(AND(W458=0, ISTEXT(O458)), M458*AF458 &amp; " " &amp; O458, 0))</f>
        <v>0</v>
      </c>
      <c r="AD458" s="616"/>
      <c r="AE458" s="617">
        <f t="shared" si="141"/>
        <v>0</v>
      </c>
      <c r="AF458" s="612">
        <f t="shared" si="134"/>
        <v>0</v>
      </c>
      <c r="AG458" s="613">
        <f>IF(ISBLANK(N458), 0, (IF(AND(V458&lt;&gt;"", ISNUMBER(T458)), INDEX(AZ12:CR12, MATCH(N458, AZ11:CR11, 0)) * M458, 0)) + IFERROR(INDEX(AZ17:CR17, MATCH(N458, AZ16:CR16, 0)) * M458, 0))</f>
        <v>0</v>
      </c>
      <c r="AI458" s="603" t="str">
        <f t="shared" si="137"/>
        <v>►</v>
      </c>
      <c r="AJ458" s="641"/>
      <c r="AK458" s="641"/>
      <c r="AL458" s="641"/>
      <c r="AM458" s="641"/>
      <c r="AN458" s="641"/>
      <c r="AO458" s="641"/>
      <c r="AP458" s="641"/>
      <c r="AQ458" s="641"/>
      <c r="AR458" s="641"/>
      <c r="AS458" s="641"/>
      <c r="AT458" s="641"/>
      <c r="AU458" s="641"/>
      <c r="AV458" s="641"/>
      <c r="AW458" s="641"/>
      <c r="AX458" s="641"/>
      <c r="AY458" s="641"/>
      <c r="AZ458" s="641"/>
      <c r="BA458" s="641"/>
      <c r="CM458" s="658"/>
      <c r="CY458" s="216">
        <v>1</v>
      </c>
    </row>
    <row r="459" spans="1:103" s="664" customFormat="1" ht="24" customHeight="1">
      <c r="A459" s="603" t="str">
        <f t="shared" si="138"/>
        <v>►</v>
      </c>
      <c r="B459" s="604" t="str">
        <f t="shared" si="135"/>
        <v>►</v>
      </c>
      <c r="C459" s="604" t="str">
        <f t="shared" si="128"/>
        <v>►</v>
      </c>
      <c r="D459" s="604" t="str">
        <f t="shared" si="129"/>
        <v>►</v>
      </c>
      <c r="E459" s="604" t="str">
        <f t="shared" si="130"/>
        <v>►</v>
      </c>
      <c r="F459" s="604" t="str">
        <f t="shared" si="131"/>
        <v>►</v>
      </c>
      <c r="G459" s="604" t="str">
        <f t="shared" si="136"/>
        <v/>
      </c>
      <c r="H459" s="626" t="s">
        <v>28</v>
      </c>
      <c r="I459" s="627"/>
      <c r="J459" s="627"/>
      <c r="K459" s="627"/>
      <c r="L459" s="704"/>
      <c r="M459" s="704"/>
      <c r="N459" s="704"/>
      <c r="O459" s="704"/>
      <c r="P459" s="704"/>
      <c r="Q459" s="704"/>
      <c r="R459" s="704"/>
      <c r="S459" s="674" t="s">
        <v>28</v>
      </c>
      <c r="T459" s="638"/>
      <c r="U459" s="251"/>
      <c r="V459" s="614"/>
      <c r="W459" s="645">
        <f t="shared" si="132"/>
        <v>0</v>
      </c>
      <c r="X459" s="618" t="str">
        <f t="shared" si="133"/>
        <v/>
      </c>
      <c r="Y459" s="619">
        <f t="shared" si="142"/>
        <v>0</v>
      </c>
      <c r="Z459" s="619">
        <f t="shared" si="143"/>
        <v>0</v>
      </c>
      <c r="AA459" s="189" t="str">
        <f t="shared" si="140"/>
        <v/>
      </c>
      <c r="AB459" s="189">
        <f t="shared" si="139"/>
        <v>0</v>
      </c>
      <c r="AC459" s="189">
        <f t="shared" si="144"/>
        <v>0</v>
      </c>
      <c r="AD459" s="616"/>
      <c r="AE459" s="620">
        <f t="shared" si="141"/>
        <v>0</v>
      </c>
      <c r="AF459" s="612">
        <f t="shared" si="134"/>
        <v>0</v>
      </c>
      <c r="AG459" s="613">
        <f>IF(ISBLANK(N459), 0, (IF(AND(V459&lt;&gt;"", ISNUMBER(T459)), INDEX(AZ12:CR12, MATCH(N459, AZ11:CR11, 0)) * M459, 0)) + IFERROR(INDEX(AZ17:CR17, MATCH(N459, AZ16:CR16, 0)) * M459, 0))</f>
        <v>0</v>
      </c>
      <c r="AI459" s="603" t="str">
        <f t="shared" si="137"/>
        <v>►</v>
      </c>
      <c r="AJ459" s="641"/>
      <c r="AK459" s="641"/>
      <c r="AL459" s="641"/>
      <c r="AM459" s="641"/>
      <c r="AN459" s="641"/>
      <c r="AO459" s="641"/>
      <c r="AP459" s="641"/>
      <c r="AQ459" s="641"/>
      <c r="AR459" s="641"/>
      <c r="AS459" s="641"/>
      <c r="AT459" s="641"/>
      <c r="AU459" s="641"/>
      <c r="AV459" s="641"/>
      <c r="AW459" s="641"/>
      <c r="AX459" s="641"/>
      <c r="AY459" s="641"/>
      <c r="AZ459" s="641"/>
      <c r="BA459" s="641"/>
      <c r="CM459" s="658"/>
      <c r="CY459" s="216">
        <v>1</v>
      </c>
    </row>
    <row r="460" spans="1:103" s="664" customFormat="1" ht="24" customHeight="1">
      <c r="A460" s="603" t="str">
        <f t="shared" si="138"/>
        <v>►</v>
      </c>
      <c r="B460" s="604" t="str">
        <f t="shared" si="135"/>
        <v>►</v>
      </c>
      <c r="C460" s="604" t="str">
        <f t="shared" si="128"/>
        <v>►</v>
      </c>
      <c r="D460" s="604" t="str">
        <f t="shared" si="129"/>
        <v>►</v>
      </c>
      <c r="E460" s="604" t="str">
        <f t="shared" si="130"/>
        <v>►</v>
      </c>
      <c r="F460" s="604" t="str">
        <f t="shared" si="131"/>
        <v>►</v>
      </c>
      <c r="G460" s="604" t="str">
        <f t="shared" si="136"/>
        <v/>
      </c>
      <c r="H460" s="626" t="s">
        <v>28</v>
      </c>
      <c r="I460" s="627"/>
      <c r="J460" s="627"/>
      <c r="K460" s="627"/>
      <c r="L460" s="704"/>
      <c r="M460" s="704"/>
      <c r="N460" s="704"/>
      <c r="O460" s="704"/>
      <c r="P460" s="704"/>
      <c r="Q460" s="704"/>
      <c r="R460" s="704"/>
      <c r="S460" s="674" t="s">
        <v>28</v>
      </c>
      <c r="T460" s="638"/>
      <c r="U460" s="251"/>
      <c r="V460" s="614"/>
      <c r="W460" s="644">
        <f t="shared" si="132"/>
        <v>0</v>
      </c>
      <c r="X460" s="643" t="str">
        <f t="shared" si="133"/>
        <v/>
      </c>
      <c r="Y460" s="615">
        <f t="shared" si="142"/>
        <v>0</v>
      </c>
      <c r="Z460" s="615">
        <f t="shared" si="143"/>
        <v>0</v>
      </c>
      <c r="AA460" s="190" t="str">
        <f t="shared" si="140"/>
        <v/>
      </c>
      <c r="AB460" s="684">
        <f t="shared" si="139"/>
        <v>0</v>
      </c>
      <c r="AC460" s="684">
        <f t="shared" si="144"/>
        <v>0</v>
      </c>
      <c r="AD460" s="616"/>
      <c r="AE460" s="617">
        <f t="shared" si="141"/>
        <v>0</v>
      </c>
      <c r="AF460" s="612">
        <f t="shared" si="134"/>
        <v>0</v>
      </c>
      <c r="AG460" s="613">
        <f>IF(ISBLANK(N460), 0, (IF(AND(V460&lt;&gt;"", ISNUMBER(T460)), INDEX(AZ12:CR12, MATCH(N460, AZ11:CR11, 0)) * M460, 0)) + IFERROR(INDEX(AZ17:CR17, MATCH(N460, AZ16:CR16, 0)) * M460, 0))</f>
        <v>0</v>
      </c>
      <c r="AI460" s="603" t="str">
        <f t="shared" si="137"/>
        <v>►</v>
      </c>
      <c r="AJ460" s="641"/>
      <c r="AK460" s="641"/>
      <c r="AL460" s="641"/>
      <c r="AM460" s="641"/>
      <c r="AN460" s="641"/>
      <c r="AO460" s="641"/>
      <c r="AP460" s="641"/>
      <c r="AQ460" s="641"/>
      <c r="AR460" s="641"/>
      <c r="AS460" s="641"/>
      <c r="AT460" s="641"/>
      <c r="AU460" s="641"/>
      <c r="AV460" s="641"/>
      <c r="AW460" s="641"/>
      <c r="AX460" s="641"/>
      <c r="AY460" s="641"/>
      <c r="AZ460" s="641"/>
      <c r="BA460" s="641"/>
      <c r="CM460" s="658"/>
      <c r="CY460" s="216">
        <v>1</v>
      </c>
    </row>
    <row r="461" spans="1:103" s="664" customFormat="1" ht="24" customHeight="1">
      <c r="A461" s="603" t="str">
        <f t="shared" si="138"/>
        <v>►</v>
      </c>
      <c r="B461" s="604" t="str">
        <f t="shared" si="135"/>
        <v>►</v>
      </c>
      <c r="C461" s="604" t="str">
        <f t="shared" si="128"/>
        <v>►</v>
      </c>
      <c r="D461" s="604" t="str">
        <f t="shared" si="129"/>
        <v>►</v>
      </c>
      <c r="E461" s="604" t="str">
        <f t="shared" si="130"/>
        <v>►</v>
      </c>
      <c r="F461" s="604" t="str">
        <f t="shared" si="131"/>
        <v>►</v>
      </c>
      <c r="G461" s="604" t="str">
        <f t="shared" si="136"/>
        <v/>
      </c>
      <c r="H461" s="626" t="s">
        <v>28</v>
      </c>
      <c r="I461" s="627"/>
      <c r="J461" s="627"/>
      <c r="K461" s="627"/>
      <c r="L461" s="704"/>
      <c r="M461" s="704"/>
      <c r="N461" s="704"/>
      <c r="O461" s="704"/>
      <c r="P461" s="704"/>
      <c r="Q461" s="704"/>
      <c r="R461" s="704"/>
      <c r="S461" s="674" t="s">
        <v>28</v>
      </c>
      <c r="T461" s="638"/>
      <c r="U461" s="251"/>
      <c r="V461" s="614"/>
      <c r="W461" s="646">
        <f t="shared" si="132"/>
        <v>0</v>
      </c>
      <c r="X461" s="621" t="str">
        <f t="shared" si="133"/>
        <v/>
      </c>
      <c r="Y461" s="622">
        <f t="shared" si="142"/>
        <v>0</v>
      </c>
      <c r="Z461" s="622">
        <f t="shared" si="143"/>
        <v>0</v>
      </c>
      <c r="AA461" s="189" t="str">
        <f t="shared" si="140"/>
        <v/>
      </c>
      <c r="AB461" s="189">
        <f t="shared" si="139"/>
        <v>0</v>
      </c>
      <c r="AC461" s="189">
        <f t="shared" si="144"/>
        <v>0</v>
      </c>
      <c r="AD461" s="616"/>
      <c r="AE461" s="620">
        <f t="shared" si="141"/>
        <v>0</v>
      </c>
      <c r="AF461" s="612">
        <f t="shared" si="134"/>
        <v>0</v>
      </c>
      <c r="AG461" s="613">
        <f>IF(ISBLANK(N461), 0, (IF(AND(V461&lt;&gt;"", ISNUMBER(T461)), INDEX(AZ12:CR12, MATCH(N461, AZ11:CR11, 0)) * M461, 0)) + IFERROR(INDEX(AZ17:CR17, MATCH(N461, AZ16:CR16, 0)) * M461, 0))</f>
        <v>0</v>
      </c>
      <c r="AI461" s="603" t="str">
        <f t="shared" si="137"/>
        <v>►</v>
      </c>
      <c r="AJ461" s="641"/>
      <c r="AK461" s="641"/>
      <c r="AL461" s="641"/>
      <c r="AM461" s="641"/>
      <c r="AN461" s="641"/>
      <c r="AO461" s="641"/>
      <c r="AP461" s="641"/>
      <c r="AQ461" s="641"/>
      <c r="AR461" s="641"/>
      <c r="AS461" s="641"/>
      <c r="AT461" s="641"/>
      <c r="AU461" s="641"/>
      <c r="AV461" s="641"/>
      <c r="AW461" s="641"/>
      <c r="AX461" s="641"/>
      <c r="AY461" s="641"/>
      <c r="AZ461" s="641"/>
      <c r="BA461" s="641"/>
      <c r="CM461" s="658"/>
      <c r="CY461" s="216">
        <v>1</v>
      </c>
    </row>
    <row r="462" spans="1:103" s="664" customFormat="1" ht="24" customHeight="1">
      <c r="A462" s="603" t="str">
        <f t="shared" si="138"/>
        <v>►</v>
      </c>
      <c r="B462" s="604" t="str">
        <f t="shared" si="135"/>
        <v>►</v>
      </c>
      <c r="C462" s="604" t="str">
        <f t="shared" si="128"/>
        <v>►</v>
      </c>
      <c r="D462" s="604" t="str">
        <f t="shared" si="129"/>
        <v>►</v>
      </c>
      <c r="E462" s="604" t="str">
        <f t="shared" si="130"/>
        <v>►</v>
      </c>
      <c r="F462" s="604" t="str">
        <f t="shared" si="131"/>
        <v>►</v>
      </c>
      <c r="G462" s="604" t="str">
        <f t="shared" si="136"/>
        <v/>
      </c>
      <c r="H462" s="626" t="s">
        <v>28</v>
      </c>
      <c r="I462" s="627"/>
      <c r="J462" s="627"/>
      <c r="K462" s="627"/>
      <c r="L462" s="704"/>
      <c r="M462" s="704"/>
      <c r="N462" s="704"/>
      <c r="O462" s="704"/>
      <c r="P462" s="704"/>
      <c r="Q462" s="704"/>
      <c r="R462" s="704"/>
      <c r="S462" s="674" t="s">
        <v>28</v>
      </c>
      <c r="T462" s="638"/>
      <c r="U462" s="251"/>
      <c r="V462" s="614"/>
      <c r="W462" s="644">
        <f t="shared" si="132"/>
        <v>0</v>
      </c>
      <c r="X462" s="643" t="str">
        <f t="shared" si="133"/>
        <v/>
      </c>
      <c r="Y462" s="615">
        <f t="shared" si="142"/>
        <v>0</v>
      </c>
      <c r="Z462" s="615">
        <f t="shared" si="143"/>
        <v>0</v>
      </c>
      <c r="AA462" s="190" t="str">
        <f t="shared" si="140"/>
        <v/>
      </c>
      <c r="AB462" s="684">
        <f t="shared" si="139"/>
        <v>0</v>
      </c>
      <c r="AC462" s="684">
        <f t="shared" si="144"/>
        <v>0</v>
      </c>
      <c r="AD462" s="616"/>
      <c r="AE462" s="617">
        <f t="shared" si="141"/>
        <v>0</v>
      </c>
      <c r="AF462" s="612">
        <f t="shared" si="134"/>
        <v>0</v>
      </c>
      <c r="AG462" s="613">
        <f>IF(ISBLANK(N462), 0, (IF(AND(V462&lt;&gt;"", ISNUMBER(T462)), INDEX(AZ12:CR12, MATCH(N462, AZ11:CR11, 0)) * M462, 0)) + IFERROR(INDEX(AZ17:CR17, MATCH(N462, AZ16:CR16, 0)) * M462, 0))</f>
        <v>0</v>
      </c>
      <c r="AI462" s="603" t="str">
        <f t="shared" si="137"/>
        <v>►</v>
      </c>
      <c r="AJ462" s="641"/>
      <c r="AK462" s="641"/>
      <c r="AL462" s="641"/>
      <c r="AM462" s="641"/>
      <c r="AN462" s="641"/>
      <c r="AO462" s="641"/>
      <c r="AP462" s="641"/>
      <c r="AQ462" s="641"/>
      <c r="AR462" s="641"/>
      <c r="AS462" s="641"/>
      <c r="AT462" s="641"/>
      <c r="AU462" s="641"/>
      <c r="AV462" s="641"/>
      <c r="AW462" s="641"/>
      <c r="AX462" s="641"/>
      <c r="AY462" s="641"/>
      <c r="AZ462" s="641"/>
      <c r="BA462" s="641"/>
      <c r="CM462" s="658"/>
      <c r="CY462" s="216">
        <v>1</v>
      </c>
    </row>
    <row r="463" spans="1:103" s="664" customFormat="1" ht="24" customHeight="1">
      <c r="A463" s="603" t="str">
        <f t="shared" si="138"/>
        <v>►</v>
      </c>
      <c r="B463" s="604" t="str">
        <f t="shared" si="135"/>
        <v>►</v>
      </c>
      <c r="C463" s="604" t="str">
        <f t="shared" ref="C463:C526" si="145">IF(B463="►","►",IFERROR(LEFT(B463,SEARCH(".",B463)-1),0))</f>
        <v>►</v>
      </c>
      <c r="D463" s="604" t="str">
        <f t="shared" ref="D463:D526" si="146">IF(B463="►","►",IFERROR(MID(B463,SEARCH(".",B463)+1,SEARCH(".",B463,SEARCH(".",B463)+1)-SEARCH(".",B463)-1),0))</f>
        <v>►</v>
      </c>
      <c r="E463" s="604" t="str">
        <f t="shared" ref="E463:E526" si="147">IF(B463="►","►",IFERROR(MID(B463,SEARCH(".",B463,SEARCH(".",B463)+1)+1,SEARCH(".",B463,SEARCH(".",B463,SEARCH(".",B463)+1)+1)-SEARCH(".",B463,SEARCH(".",B463)+1)-1),0))</f>
        <v>►</v>
      </c>
      <c r="F463" s="604" t="str">
        <f t="shared" ref="F463:F526" si="148">IF(B463="►","►",IFERROR(MID(I463,SEARCH(".",B463,SEARCH(".",B463,SEARCH(".",B463)+1)+1)+1,SEARCH(".",B463,SEARCH(".",B463,SEARCH(".",B463,SEARCH(".",B463)+1)+1)+1)-SEARCH(".",B463,SEARCH(".",B463,SEARCH(".",B463)+1)+1)-1),0))</f>
        <v>►</v>
      </c>
      <c r="G463" s="604" t="str">
        <f t="shared" si="136"/>
        <v/>
      </c>
      <c r="H463" s="626" t="s">
        <v>28</v>
      </c>
      <c r="I463" s="627"/>
      <c r="J463" s="627"/>
      <c r="K463" s="627"/>
      <c r="L463" s="704"/>
      <c r="M463" s="704"/>
      <c r="N463" s="704"/>
      <c r="O463" s="704"/>
      <c r="P463" s="704"/>
      <c r="Q463" s="704"/>
      <c r="R463" s="704"/>
      <c r="S463" s="674" t="s">
        <v>28</v>
      </c>
      <c r="T463" s="638"/>
      <c r="U463" s="251"/>
      <c r="V463" s="614"/>
      <c r="W463" s="645">
        <f t="shared" si="132"/>
        <v>0</v>
      </c>
      <c r="X463" s="618" t="str">
        <f t="shared" si="133"/>
        <v/>
      </c>
      <c r="Y463" s="619">
        <f t="shared" si="142"/>
        <v>0</v>
      </c>
      <c r="Z463" s="619">
        <f t="shared" si="143"/>
        <v>0</v>
      </c>
      <c r="AA463" s="189" t="str">
        <f t="shared" si="140"/>
        <v/>
      </c>
      <c r="AB463" s="189">
        <f t="shared" si="139"/>
        <v>0</v>
      </c>
      <c r="AC463" s="189">
        <f t="shared" si="144"/>
        <v>0</v>
      </c>
      <c r="AD463" s="616"/>
      <c r="AE463" s="620">
        <f t="shared" si="141"/>
        <v>0</v>
      </c>
      <c r="AF463" s="612">
        <f t="shared" si="134"/>
        <v>0</v>
      </c>
      <c r="AG463" s="613">
        <f>IF(ISBLANK(N463), 0, (IF(AND(V463&lt;&gt;"", ISNUMBER(T463)), INDEX(AZ12:CR12, MATCH(N463, AZ11:CR11, 0)) * M463, 0)) + IFERROR(INDEX(AZ17:CR17, MATCH(N463, AZ16:CR16, 0)) * M463, 0))</f>
        <v>0</v>
      </c>
      <c r="AI463" s="603" t="str">
        <f t="shared" si="137"/>
        <v>►</v>
      </c>
      <c r="AJ463" s="641"/>
      <c r="AK463" s="641"/>
      <c r="AL463" s="641"/>
      <c r="AM463" s="641"/>
      <c r="AN463" s="641"/>
      <c r="AO463" s="641"/>
      <c r="AP463" s="641"/>
      <c r="AQ463" s="641"/>
      <c r="AR463" s="641"/>
      <c r="AS463" s="641"/>
      <c r="AT463" s="641"/>
      <c r="AU463" s="641"/>
      <c r="AV463" s="641"/>
      <c r="AW463" s="641"/>
      <c r="AX463" s="641"/>
      <c r="AY463" s="641"/>
      <c r="AZ463" s="641"/>
      <c r="BA463" s="641"/>
      <c r="CM463" s="658"/>
      <c r="CY463" s="216">
        <v>1</v>
      </c>
    </row>
    <row r="464" spans="1:103" s="664" customFormat="1" ht="24" customHeight="1">
      <c r="A464" s="603" t="str">
        <f t="shared" si="138"/>
        <v>►</v>
      </c>
      <c r="B464" s="604" t="str">
        <f t="shared" si="135"/>
        <v>►</v>
      </c>
      <c r="C464" s="604" t="str">
        <f t="shared" si="145"/>
        <v>►</v>
      </c>
      <c r="D464" s="604" t="str">
        <f t="shared" si="146"/>
        <v>►</v>
      </c>
      <c r="E464" s="604" t="str">
        <f t="shared" si="147"/>
        <v>►</v>
      </c>
      <c r="F464" s="604" t="str">
        <f t="shared" si="148"/>
        <v>►</v>
      </c>
      <c r="G464" s="604" t="str">
        <f t="shared" si="136"/>
        <v/>
      </c>
      <c r="H464" s="626" t="s">
        <v>28</v>
      </c>
      <c r="I464" s="627"/>
      <c r="J464" s="627"/>
      <c r="K464" s="627"/>
      <c r="L464" s="704"/>
      <c r="M464" s="704"/>
      <c r="N464" s="704"/>
      <c r="O464" s="704"/>
      <c r="P464" s="704"/>
      <c r="Q464" s="704"/>
      <c r="R464" s="704"/>
      <c r="S464" s="674" t="s">
        <v>28</v>
      </c>
      <c r="T464" s="638"/>
      <c r="U464" s="251"/>
      <c r="V464" s="614"/>
      <c r="W464" s="644">
        <f t="shared" ref="W464:W527" si="149">IFERROR(IF(V464&gt;0,(AG464*AF464)*Q464,0),0)</f>
        <v>0</v>
      </c>
      <c r="X464" s="643" t="str">
        <f t="shared" ref="X464:X527" si="150">IF(W464=0, "", IF(OR(N464="Kg", N464="g"), "Kg", "L"))</f>
        <v/>
      </c>
      <c r="Y464" s="615">
        <f t="shared" si="142"/>
        <v>0</v>
      </c>
      <c r="Z464" s="615">
        <f t="shared" si="143"/>
        <v>0</v>
      </c>
      <c r="AA464" s="190" t="str">
        <f t="shared" si="140"/>
        <v/>
      </c>
      <c r="AB464" s="684">
        <f t="shared" si="139"/>
        <v>0</v>
      </c>
      <c r="AC464" s="684">
        <f t="shared" si="144"/>
        <v>0</v>
      </c>
      <c r="AD464" s="616"/>
      <c r="AE464" s="617">
        <f t="shared" si="141"/>
        <v>0</v>
      </c>
      <c r="AF464" s="612">
        <f t="shared" ref="AF464:AF527" si="151">IFERROR(IF(ISNUMBER(V464)*ISNUMBER(T464),V464/T464,0),0)</f>
        <v>0</v>
      </c>
      <c r="AG464" s="613">
        <f>IF(ISBLANK(N464), 0, (IF(AND(V464&lt;&gt;"", ISNUMBER(T464)), INDEX(AZ12:CR12, MATCH(N464, AZ11:CR11, 0)) * M464, 0)) + IFERROR(INDEX(AZ17:CR17, MATCH(N464, AZ16:CR16, 0)) * M464, 0))</f>
        <v>0</v>
      </c>
      <c r="AI464" s="603" t="str">
        <f t="shared" si="137"/>
        <v>►</v>
      </c>
      <c r="AJ464" s="641"/>
      <c r="AK464" s="641"/>
      <c r="AL464" s="641"/>
      <c r="AM464" s="641"/>
      <c r="AN464" s="641"/>
      <c r="AO464" s="641"/>
      <c r="AP464" s="641"/>
      <c r="AQ464" s="641"/>
      <c r="AR464" s="641"/>
      <c r="AS464" s="641"/>
      <c r="AT464" s="641"/>
      <c r="AU464" s="641"/>
      <c r="AV464" s="641"/>
      <c r="AW464" s="641"/>
      <c r="AX464" s="641"/>
      <c r="AY464" s="641"/>
      <c r="AZ464" s="641"/>
      <c r="BA464" s="641"/>
      <c r="CM464" s="658"/>
      <c r="CY464" s="216">
        <v>1</v>
      </c>
    </row>
    <row r="465" spans="1:103" s="664" customFormat="1" ht="24" customHeight="1">
      <c r="A465" s="603" t="str">
        <f t="shared" si="138"/>
        <v>►</v>
      </c>
      <c r="B465" s="604" t="str">
        <f t="shared" ref="B465:B528" si="152">IF(A465="►","►",IF(A465="A",IF(AND(ISTEXT(I465),ISTEXT(I465)),I465,IF(ISTEXT(I465),I465,IF(ISBLANK(I465),I465,I465)))))</f>
        <v>►</v>
      </c>
      <c r="C465" s="604" t="str">
        <f t="shared" si="145"/>
        <v>►</v>
      </c>
      <c r="D465" s="604" t="str">
        <f t="shared" si="146"/>
        <v>►</v>
      </c>
      <c r="E465" s="604" t="str">
        <f t="shared" si="147"/>
        <v>►</v>
      </c>
      <c r="F465" s="604" t="str">
        <f t="shared" si="148"/>
        <v>►</v>
      </c>
      <c r="G465" s="604" t="str">
        <f t="shared" ref="G465:G528" si="153">IF(ISBLANK(B465),"►",IFERROR(RIGHT(B465,LEN(B465)-FIND("Couleur",B465)+1),""))</f>
        <v/>
      </c>
      <c r="H465" s="626" t="s">
        <v>28</v>
      </c>
      <c r="I465" s="627"/>
      <c r="J465" s="627"/>
      <c r="K465" s="627"/>
      <c r="L465" s="704"/>
      <c r="M465" s="704"/>
      <c r="N465" s="704"/>
      <c r="O465" s="704"/>
      <c r="P465" s="704"/>
      <c r="Q465" s="704"/>
      <c r="R465" s="704"/>
      <c r="S465" s="674" t="s">
        <v>28</v>
      </c>
      <c r="T465" s="638"/>
      <c r="U465" s="251"/>
      <c r="V465" s="614"/>
      <c r="W465" s="645">
        <f t="shared" si="149"/>
        <v>0</v>
      </c>
      <c r="X465" s="618" t="str">
        <f t="shared" si="150"/>
        <v/>
      </c>
      <c r="Y465" s="619">
        <f t="shared" si="142"/>
        <v>0</v>
      </c>
      <c r="Z465" s="619">
        <f t="shared" si="143"/>
        <v>0</v>
      </c>
      <c r="AA465" s="189" t="str">
        <f t="shared" si="140"/>
        <v/>
      </c>
      <c r="AB465" s="189">
        <f t="shared" si="139"/>
        <v>0</v>
      </c>
      <c r="AC465" s="189">
        <f t="shared" si="144"/>
        <v>0</v>
      </c>
      <c r="AD465" s="616"/>
      <c r="AE465" s="620">
        <f t="shared" si="141"/>
        <v>0</v>
      </c>
      <c r="AF465" s="612">
        <f t="shared" si="151"/>
        <v>0</v>
      </c>
      <c r="AG465" s="613">
        <f>IF(ISBLANK(N465), 0, (IF(AND(V465&lt;&gt;"", ISNUMBER(T465)), INDEX(AZ12:CR12, MATCH(N465, AZ11:CR11, 0)) * M465, 0)) + IFERROR(INDEX(AZ17:CR17, MATCH(N465, AZ16:CR16, 0)) * M465, 0))</f>
        <v>0</v>
      </c>
      <c r="AI465" s="603" t="str">
        <f t="shared" ref="AI465:AI528" si="154">A465</f>
        <v>►</v>
      </c>
      <c r="AJ465" s="641"/>
      <c r="AK465" s="641"/>
      <c r="AL465" s="641"/>
      <c r="AM465" s="641"/>
      <c r="AN465" s="641"/>
      <c r="AO465" s="641"/>
      <c r="AP465" s="641"/>
      <c r="AQ465" s="641"/>
      <c r="AR465" s="641"/>
      <c r="AS465" s="641"/>
      <c r="AT465" s="641"/>
      <c r="AU465" s="641"/>
      <c r="AV465" s="641"/>
      <c r="AW465" s="641"/>
      <c r="AX465" s="641"/>
      <c r="AY465" s="641"/>
      <c r="AZ465" s="641"/>
      <c r="BA465" s="641"/>
      <c r="CM465" s="658"/>
      <c r="CY465" s="216">
        <v>1</v>
      </c>
    </row>
    <row r="466" spans="1:103" s="664" customFormat="1" ht="24" customHeight="1">
      <c r="A466" s="603" t="str">
        <f t="shared" si="138"/>
        <v>►</v>
      </c>
      <c r="B466" s="604" t="str">
        <f t="shared" si="152"/>
        <v>►</v>
      </c>
      <c r="C466" s="604" t="str">
        <f t="shared" si="145"/>
        <v>►</v>
      </c>
      <c r="D466" s="604" t="str">
        <f t="shared" si="146"/>
        <v>►</v>
      </c>
      <c r="E466" s="604" t="str">
        <f t="shared" si="147"/>
        <v>►</v>
      </c>
      <c r="F466" s="604" t="str">
        <f t="shared" si="148"/>
        <v>►</v>
      </c>
      <c r="G466" s="604" t="str">
        <f t="shared" si="153"/>
        <v/>
      </c>
      <c r="H466" s="626" t="s">
        <v>28</v>
      </c>
      <c r="I466" s="627"/>
      <c r="J466" s="627"/>
      <c r="K466" s="627"/>
      <c r="L466" s="704"/>
      <c r="M466" s="704"/>
      <c r="N466" s="704"/>
      <c r="O466" s="704"/>
      <c r="P466" s="704"/>
      <c r="Q466" s="704"/>
      <c r="R466" s="704"/>
      <c r="S466" s="674" t="s">
        <v>28</v>
      </c>
      <c r="T466" s="638"/>
      <c r="U466" s="251"/>
      <c r="V466" s="614"/>
      <c r="W466" s="644">
        <f t="shared" si="149"/>
        <v>0</v>
      </c>
      <c r="X466" s="643" t="str">
        <f t="shared" si="150"/>
        <v/>
      </c>
      <c r="Y466" s="615">
        <f t="shared" si="142"/>
        <v>0</v>
      </c>
      <c r="Z466" s="615">
        <f t="shared" si="143"/>
        <v>0</v>
      </c>
      <c r="AA466" s="190" t="str">
        <f t="shared" si="140"/>
        <v/>
      </c>
      <c r="AB466" s="684">
        <f t="shared" si="139"/>
        <v>0</v>
      </c>
      <c r="AC466" s="684">
        <f t="shared" si="144"/>
        <v>0</v>
      </c>
      <c r="AD466" s="616"/>
      <c r="AE466" s="617">
        <f t="shared" si="141"/>
        <v>0</v>
      </c>
      <c r="AF466" s="612">
        <f t="shared" si="151"/>
        <v>0</v>
      </c>
      <c r="AG466" s="613">
        <f>IF(ISBLANK(N466), 0, (IF(AND(V466&lt;&gt;"", ISNUMBER(T466)), INDEX(AZ12:CR12, MATCH(N466, AZ11:CR11, 0)) * M466, 0)) + IFERROR(INDEX(AZ17:CR17, MATCH(N466, AZ16:CR16, 0)) * M466, 0))</f>
        <v>0</v>
      </c>
      <c r="AI466" s="603" t="str">
        <f t="shared" si="154"/>
        <v>►</v>
      </c>
      <c r="AJ466" s="641"/>
      <c r="AK466" s="641"/>
      <c r="AL466" s="641"/>
      <c r="AM466" s="641"/>
      <c r="AN466" s="641"/>
      <c r="AO466" s="641"/>
      <c r="AP466" s="641"/>
      <c r="AQ466" s="641"/>
      <c r="AR466" s="641"/>
      <c r="AS466" s="641"/>
      <c r="AT466" s="641"/>
      <c r="AU466" s="641"/>
      <c r="AV466" s="641"/>
      <c r="AW466" s="641"/>
      <c r="AX466" s="641"/>
      <c r="AY466" s="641"/>
      <c r="AZ466" s="641"/>
      <c r="BA466" s="641"/>
      <c r="CM466" s="658"/>
      <c r="CY466" s="216">
        <v>1</v>
      </c>
    </row>
    <row r="467" spans="1:103" s="664" customFormat="1" ht="24" customHeight="1">
      <c r="A467" s="603" t="str">
        <f t="shared" si="138"/>
        <v>►</v>
      </c>
      <c r="B467" s="604" t="str">
        <f t="shared" si="152"/>
        <v>►</v>
      </c>
      <c r="C467" s="604" t="str">
        <f t="shared" si="145"/>
        <v>►</v>
      </c>
      <c r="D467" s="604" t="str">
        <f t="shared" si="146"/>
        <v>►</v>
      </c>
      <c r="E467" s="604" t="str">
        <f t="shared" si="147"/>
        <v>►</v>
      </c>
      <c r="F467" s="604" t="str">
        <f t="shared" si="148"/>
        <v>►</v>
      </c>
      <c r="G467" s="604" t="str">
        <f t="shared" si="153"/>
        <v/>
      </c>
      <c r="H467" s="626" t="s">
        <v>28</v>
      </c>
      <c r="I467" s="627"/>
      <c r="J467" s="627"/>
      <c r="K467" s="627"/>
      <c r="L467" s="704"/>
      <c r="M467" s="704"/>
      <c r="N467" s="704"/>
      <c r="O467" s="704"/>
      <c r="P467" s="704"/>
      <c r="Q467" s="704"/>
      <c r="R467" s="704"/>
      <c r="S467" s="674" t="s">
        <v>28</v>
      </c>
      <c r="T467" s="638"/>
      <c r="U467" s="251"/>
      <c r="V467" s="614"/>
      <c r="W467" s="645">
        <f t="shared" si="149"/>
        <v>0</v>
      </c>
      <c r="X467" s="618" t="str">
        <f t="shared" si="150"/>
        <v/>
      </c>
      <c r="Y467" s="619">
        <f t="shared" si="142"/>
        <v>0</v>
      </c>
      <c r="Z467" s="619">
        <f t="shared" si="143"/>
        <v>0</v>
      </c>
      <c r="AA467" s="189" t="str">
        <f t="shared" si="140"/>
        <v/>
      </c>
      <c r="AB467" s="189">
        <f t="shared" si="139"/>
        <v>0</v>
      </c>
      <c r="AC467" s="189">
        <f t="shared" si="144"/>
        <v>0</v>
      </c>
      <c r="AD467" s="616"/>
      <c r="AE467" s="620">
        <f t="shared" si="141"/>
        <v>0</v>
      </c>
      <c r="AF467" s="612">
        <f t="shared" si="151"/>
        <v>0</v>
      </c>
      <c r="AG467" s="613">
        <f>IF(ISBLANK(N467), 0, (IF(AND(V467&lt;&gt;"", ISNUMBER(T467)), INDEX(AZ12:CR12, MATCH(N467, AZ11:CR11, 0)) * M467, 0)) + IFERROR(INDEX(AZ17:CR17, MATCH(N467, AZ16:CR16, 0)) * M467, 0))</f>
        <v>0</v>
      </c>
      <c r="AI467" s="603" t="str">
        <f t="shared" si="154"/>
        <v>►</v>
      </c>
      <c r="AJ467" s="641"/>
      <c r="AK467" s="641"/>
      <c r="AL467" s="641"/>
      <c r="AM467" s="641"/>
      <c r="AN467" s="641"/>
      <c r="AO467" s="641"/>
      <c r="AP467" s="641"/>
      <c r="AQ467" s="641"/>
      <c r="AR467" s="641"/>
      <c r="AS467" s="641"/>
      <c r="AT467" s="641"/>
      <c r="AU467" s="641"/>
      <c r="AV467" s="641"/>
      <c r="AW467" s="641"/>
      <c r="AX467" s="641"/>
      <c r="AY467" s="641"/>
      <c r="AZ467" s="641"/>
      <c r="BA467" s="641"/>
      <c r="CM467" s="658"/>
      <c r="CY467" s="216">
        <v>1</v>
      </c>
    </row>
    <row r="468" spans="1:103" s="664" customFormat="1" ht="24" customHeight="1">
      <c r="A468" s="603" t="str">
        <f t="shared" si="138"/>
        <v>►</v>
      </c>
      <c r="B468" s="604" t="str">
        <f t="shared" si="152"/>
        <v>►</v>
      </c>
      <c r="C468" s="604" t="str">
        <f t="shared" si="145"/>
        <v>►</v>
      </c>
      <c r="D468" s="604" t="str">
        <f t="shared" si="146"/>
        <v>►</v>
      </c>
      <c r="E468" s="604" t="str">
        <f t="shared" si="147"/>
        <v>►</v>
      </c>
      <c r="F468" s="604" t="str">
        <f t="shared" si="148"/>
        <v>►</v>
      </c>
      <c r="G468" s="604" t="str">
        <f t="shared" si="153"/>
        <v/>
      </c>
      <c r="H468" s="626" t="s">
        <v>28</v>
      </c>
      <c r="I468" s="627"/>
      <c r="J468" s="627"/>
      <c r="K468" s="627"/>
      <c r="L468" s="704"/>
      <c r="M468" s="704"/>
      <c r="N468" s="704"/>
      <c r="O468" s="704"/>
      <c r="P468" s="704"/>
      <c r="Q468" s="704"/>
      <c r="R468" s="704"/>
      <c r="S468" s="674" t="s">
        <v>28</v>
      </c>
      <c r="T468" s="638"/>
      <c r="U468" s="251"/>
      <c r="V468" s="614"/>
      <c r="W468" s="644">
        <f t="shared" si="149"/>
        <v>0</v>
      </c>
      <c r="X468" s="643" t="str">
        <f t="shared" si="150"/>
        <v/>
      </c>
      <c r="Y468" s="615">
        <f t="shared" si="142"/>
        <v>0</v>
      </c>
      <c r="Z468" s="615">
        <f t="shared" si="143"/>
        <v>0</v>
      </c>
      <c r="AA468" s="190" t="str">
        <f t="shared" si="140"/>
        <v/>
      </c>
      <c r="AB468" s="684">
        <f t="shared" si="139"/>
        <v>0</v>
      </c>
      <c r="AC468" s="684">
        <f t="shared" si="144"/>
        <v>0</v>
      </c>
      <c r="AD468" s="616"/>
      <c r="AE468" s="617">
        <f t="shared" si="141"/>
        <v>0</v>
      </c>
      <c r="AF468" s="612">
        <f t="shared" si="151"/>
        <v>0</v>
      </c>
      <c r="AG468" s="613">
        <f>IF(ISBLANK(N468), 0, (IF(AND(V468&lt;&gt;"", ISNUMBER(T468)), INDEX(AZ12:CR12, MATCH(N468, AZ11:CR11, 0)) * M468, 0)) + IFERROR(INDEX(AZ17:CR17, MATCH(N468, AZ16:CR16, 0)) * M468, 0))</f>
        <v>0</v>
      </c>
      <c r="AI468" s="603" t="str">
        <f t="shared" si="154"/>
        <v>►</v>
      </c>
      <c r="AJ468" s="641"/>
      <c r="AK468" s="641"/>
      <c r="AL468" s="641"/>
      <c r="AM468" s="641"/>
      <c r="AN468" s="641"/>
      <c r="AO468" s="641"/>
      <c r="AP468" s="641"/>
      <c r="AQ468" s="641"/>
      <c r="AR468" s="641"/>
      <c r="AS468" s="641"/>
      <c r="AT468" s="641"/>
      <c r="AU468" s="641"/>
      <c r="AV468" s="641"/>
      <c r="AW468" s="641"/>
      <c r="AX468" s="641"/>
      <c r="AY468" s="641"/>
      <c r="AZ468" s="641"/>
      <c r="BA468" s="641"/>
      <c r="CM468" s="658"/>
      <c r="CY468" s="216">
        <v>1</v>
      </c>
    </row>
    <row r="469" spans="1:103" s="664" customFormat="1" ht="24" customHeight="1">
      <c r="A469" s="603" t="str">
        <f t="shared" si="138"/>
        <v>►</v>
      </c>
      <c r="B469" s="604" t="str">
        <f t="shared" si="152"/>
        <v>►</v>
      </c>
      <c r="C469" s="604" t="str">
        <f t="shared" si="145"/>
        <v>►</v>
      </c>
      <c r="D469" s="604" t="str">
        <f t="shared" si="146"/>
        <v>►</v>
      </c>
      <c r="E469" s="604" t="str">
        <f t="shared" si="147"/>
        <v>►</v>
      </c>
      <c r="F469" s="604" t="str">
        <f t="shared" si="148"/>
        <v>►</v>
      </c>
      <c r="G469" s="604" t="str">
        <f t="shared" si="153"/>
        <v/>
      </c>
      <c r="H469" s="626" t="s">
        <v>28</v>
      </c>
      <c r="I469" s="627"/>
      <c r="J469" s="627"/>
      <c r="K469" s="627"/>
      <c r="L469" s="704"/>
      <c r="M469" s="704"/>
      <c r="N469" s="704"/>
      <c r="O469" s="704"/>
      <c r="P469" s="704"/>
      <c r="Q469" s="704"/>
      <c r="R469" s="704"/>
      <c r="S469" s="674" t="s">
        <v>28</v>
      </c>
      <c r="T469" s="638"/>
      <c r="U469" s="251"/>
      <c r="V469" s="614"/>
      <c r="W469" s="645">
        <f t="shared" si="149"/>
        <v>0</v>
      </c>
      <c r="X469" s="618" t="str">
        <f t="shared" si="150"/>
        <v/>
      </c>
      <c r="Y469" s="619">
        <f t="shared" si="142"/>
        <v>0</v>
      </c>
      <c r="Z469" s="619">
        <f t="shared" si="143"/>
        <v>0</v>
      </c>
      <c r="AA469" s="189" t="str">
        <f t="shared" si="140"/>
        <v/>
      </c>
      <c r="AB469" s="189">
        <f t="shared" si="139"/>
        <v>0</v>
      </c>
      <c r="AC469" s="189">
        <f t="shared" si="144"/>
        <v>0</v>
      </c>
      <c r="AD469" s="616"/>
      <c r="AE469" s="620">
        <f t="shared" si="141"/>
        <v>0</v>
      </c>
      <c r="AF469" s="612">
        <f t="shared" si="151"/>
        <v>0</v>
      </c>
      <c r="AG469" s="613">
        <f>IF(ISBLANK(N469), 0, (IF(AND(V469&lt;&gt;"", ISNUMBER(T469)), INDEX(AZ12:CR12, MATCH(N469, AZ11:CR11, 0)) * M469, 0)) + IFERROR(INDEX(AZ17:CR17, MATCH(N469, AZ16:CR16, 0)) * M469, 0))</f>
        <v>0</v>
      </c>
      <c r="AI469" s="603" t="str">
        <f t="shared" si="154"/>
        <v>►</v>
      </c>
      <c r="AJ469" s="641"/>
      <c r="AK469" s="641"/>
      <c r="AL469" s="641"/>
      <c r="AM469" s="641"/>
      <c r="AN469" s="641"/>
      <c r="AO469" s="641"/>
      <c r="AP469" s="641"/>
      <c r="AQ469" s="641"/>
      <c r="AR469" s="641"/>
      <c r="AS469" s="641"/>
      <c r="AT469" s="641"/>
      <c r="AU469" s="641"/>
      <c r="AV469" s="641"/>
      <c r="AW469" s="641"/>
      <c r="AX469" s="641"/>
      <c r="AY469" s="641"/>
      <c r="AZ469" s="641"/>
      <c r="BA469" s="641"/>
      <c r="CM469" s="658"/>
      <c r="CY469" s="216">
        <v>1</v>
      </c>
    </row>
    <row r="470" spans="1:103" s="664" customFormat="1" ht="24" customHeight="1">
      <c r="A470" s="603" t="str">
        <f t="shared" si="138"/>
        <v>►</v>
      </c>
      <c r="B470" s="604" t="str">
        <f t="shared" si="152"/>
        <v>►</v>
      </c>
      <c r="C470" s="604" t="str">
        <f t="shared" si="145"/>
        <v>►</v>
      </c>
      <c r="D470" s="604" t="str">
        <f t="shared" si="146"/>
        <v>►</v>
      </c>
      <c r="E470" s="604" t="str">
        <f t="shared" si="147"/>
        <v>►</v>
      </c>
      <c r="F470" s="604" t="str">
        <f t="shared" si="148"/>
        <v>►</v>
      </c>
      <c r="G470" s="604" t="str">
        <f t="shared" si="153"/>
        <v/>
      </c>
      <c r="H470" s="626" t="s">
        <v>28</v>
      </c>
      <c r="I470" s="627"/>
      <c r="J470" s="627"/>
      <c r="K470" s="627"/>
      <c r="L470" s="704"/>
      <c r="M470" s="704"/>
      <c r="N470" s="704"/>
      <c r="O470" s="704"/>
      <c r="P470" s="704"/>
      <c r="Q470" s="704"/>
      <c r="R470" s="704"/>
      <c r="S470" s="674" t="s">
        <v>28</v>
      </c>
      <c r="T470" s="638"/>
      <c r="U470" s="251"/>
      <c r="V470" s="614"/>
      <c r="W470" s="644">
        <f t="shared" si="149"/>
        <v>0</v>
      </c>
      <c r="X470" s="643" t="str">
        <f t="shared" si="150"/>
        <v/>
      </c>
      <c r="Y470" s="615">
        <f t="shared" si="142"/>
        <v>0</v>
      </c>
      <c r="Z470" s="615">
        <f t="shared" si="143"/>
        <v>0</v>
      </c>
      <c r="AA470" s="190" t="str">
        <f t="shared" si="140"/>
        <v/>
      </c>
      <c r="AB470" s="684">
        <f t="shared" si="139"/>
        <v>0</v>
      </c>
      <c r="AC470" s="684">
        <f t="shared" si="144"/>
        <v>0</v>
      </c>
      <c r="AD470" s="616"/>
      <c r="AE470" s="617">
        <f t="shared" si="141"/>
        <v>0</v>
      </c>
      <c r="AF470" s="612">
        <f t="shared" si="151"/>
        <v>0</v>
      </c>
      <c r="AG470" s="613">
        <f>IF(ISBLANK(N470), 0, (IF(AND(V470&lt;&gt;"", ISNUMBER(T470)), INDEX(AZ12:CR12, MATCH(N470, AZ11:CR11, 0)) * M470, 0)) + IFERROR(INDEX(AZ17:CR17, MATCH(N470, AZ16:CR16, 0)) * M470, 0))</f>
        <v>0</v>
      </c>
      <c r="AI470" s="603" t="str">
        <f t="shared" si="154"/>
        <v>►</v>
      </c>
      <c r="AJ470" s="641"/>
      <c r="AK470" s="641"/>
      <c r="AL470" s="641"/>
      <c r="AM470" s="641"/>
      <c r="AN470" s="641"/>
      <c r="AO470" s="641"/>
      <c r="AP470" s="641"/>
      <c r="AQ470" s="641"/>
      <c r="AR470" s="641"/>
      <c r="AS470" s="641"/>
      <c r="AT470" s="641"/>
      <c r="AU470" s="641"/>
      <c r="AV470" s="641"/>
      <c r="AW470" s="641"/>
      <c r="AX470" s="641"/>
      <c r="AY470" s="641"/>
      <c r="AZ470" s="641"/>
      <c r="BA470" s="641"/>
      <c r="CM470" s="658"/>
      <c r="CY470" s="216">
        <v>1</v>
      </c>
    </row>
    <row r="471" spans="1:103" s="664" customFormat="1" ht="24" customHeight="1">
      <c r="A471" s="603" t="str">
        <f t="shared" si="138"/>
        <v>►</v>
      </c>
      <c r="B471" s="604" t="str">
        <f t="shared" si="152"/>
        <v>►</v>
      </c>
      <c r="C471" s="604" t="str">
        <f t="shared" si="145"/>
        <v>►</v>
      </c>
      <c r="D471" s="604" t="str">
        <f t="shared" si="146"/>
        <v>►</v>
      </c>
      <c r="E471" s="604" t="str">
        <f t="shared" si="147"/>
        <v>►</v>
      </c>
      <c r="F471" s="604" t="str">
        <f t="shared" si="148"/>
        <v>►</v>
      </c>
      <c r="G471" s="604" t="str">
        <f t="shared" si="153"/>
        <v/>
      </c>
      <c r="H471" s="626" t="s">
        <v>28</v>
      </c>
      <c r="I471" s="627"/>
      <c r="J471" s="627"/>
      <c r="K471" s="627"/>
      <c r="L471" s="704"/>
      <c r="M471" s="704"/>
      <c r="N471" s="704"/>
      <c r="O471" s="704"/>
      <c r="P471" s="704"/>
      <c r="Q471" s="704"/>
      <c r="R471" s="704"/>
      <c r="S471" s="674" t="s">
        <v>28</v>
      </c>
      <c r="T471" s="638"/>
      <c r="U471" s="251"/>
      <c r="V471" s="614"/>
      <c r="W471" s="645">
        <f t="shared" si="149"/>
        <v>0</v>
      </c>
      <c r="X471" s="618" t="str">
        <f t="shared" si="150"/>
        <v/>
      </c>
      <c r="Y471" s="619">
        <f t="shared" si="142"/>
        <v>0</v>
      </c>
      <c r="Z471" s="619">
        <f t="shared" si="143"/>
        <v>0</v>
      </c>
      <c r="AA471" s="189" t="str">
        <f t="shared" si="140"/>
        <v/>
      </c>
      <c r="AB471" s="189">
        <f t="shared" si="139"/>
        <v>0</v>
      </c>
      <c r="AC471" s="189">
        <f t="shared" si="144"/>
        <v>0</v>
      </c>
      <c r="AD471" s="616"/>
      <c r="AE471" s="620">
        <f t="shared" si="141"/>
        <v>0</v>
      </c>
      <c r="AF471" s="612">
        <f t="shared" si="151"/>
        <v>0</v>
      </c>
      <c r="AG471" s="613">
        <f>IF(ISBLANK(N471), 0, (IF(AND(V471&lt;&gt;"", ISNUMBER(T471)), INDEX(AZ12:CR12, MATCH(N471, AZ11:CR11, 0)) * M471, 0)) + IFERROR(INDEX(AZ17:CR17, MATCH(N471, AZ16:CR16, 0)) * M471, 0))</f>
        <v>0</v>
      </c>
      <c r="AI471" s="603" t="str">
        <f t="shared" si="154"/>
        <v>►</v>
      </c>
      <c r="AJ471" s="641"/>
      <c r="AK471" s="641"/>
      <c r="AL471" s="641"/>
      <c r="AM471" s="641"/>
      <c r="AN471" s="641"/>
      <c r="AO471" s="641"/>
      <c r="AP471" s="641"/>
      <c r="AQ471" s="641"/>
      <c r="AR471" s="641"/>
      <c r="AS471" s="641"/>
      <c r="AT471" s="641"/>
      <c r="AU471" s="641"/>
      <c r="AV471" s="641"/>
      <c r="AW471" s="641"/>
      <c r="AX471" s="641"/>
      <c r="AY471" s="641"/>
      <c r="AZ471" s="641"/>
      <c r="BA471" s="641"/>
      <c r="CM471" s="658"/>
      <c r="CY471" s="216">
        <v>1</v>
      </c>
    </row>
    <row r="472" spans="1:103" s="664" customFormat="1" ht="24" customHeight="1">
      <c r="A472" s="603" t="str">
        <f t="shared" ref="A472:A535" si="155">IF(OR(H472="A",T472="A"),"A",IF(AND(H472="►",T472="►"),"►",IF(AND(ISBLANK(H472),ISBLANK(T472)),"►","►")))</f>
        <v>►</v>
      </c>
      <c r="B472" s="604" t="str">
        <f t="shared" si="152"/>
        <v>►</v>
      </c>
      <c r="C472" s="604" t="str">
        <f t="shared" si="145"/>
        <v>►</v>
      </c>
      <c r="D472" s="604" t="str">
        <f t="shared" si="146"/>
        <v>►</v>
      </c>
      <c r="E472" s="604" t="str">
        <f t="shared" si="147"/>
        <v>►</v>
      </c>
      <c r="F472" s="604" t="str">
        <f t="shared" si="148"/>
        <v>►</v>
      </c>
      <c r="G472" s="604" t="str">
        <f t="shared" si="153"/>
        <v/>
      </c>
      <c r="H472" s="626" t="s">
        <v>28</v>
      </c>
      <c r="I472" s="627"/>
      <c r="J472" s="627"/>
      <c r="K472" s="627"/>
      <c r="L472" s="704"/>
      <c r="M472" s="704"/>
      <c r="N472" s="704"/>
      <c r="O472" s="704"/>
      <c r="P472" s="704"/>
      <c r="Q472" s="704"/>
      <c r="R472" s="704"/>
      <c r="S472" s="674" t="s">
        <v>28</v>
      </c>
      <c r="T472" s="638"/>
      <c r="U472" s="251"/>
      <c r="V472" s="614"/>
      <c r="W472" s="644">
        <f t="shared" si="149"/>
        <v>0</v>
      </c>
      <c r="X472" s="643" t="str">
        <f t="shared" si="150"/>
        <v/>
      </c>
      <c r="Y472" s="615">
        <f t="shared" si="142"/>
        <v>0</v>
      </c>
      <c r="Z472" s="615">
        <f t="shared" si="143"/>
        <v>0</v>
      </c>
      <c r="AA472" s="190" t="str">
        <f t="shared" si="140"/>
        <v/>
      </c>
      <c r="AB472" s="684">
        <f t="shared" si="139"/>
        <v>0</v>
      </c>
      <c r="AC472" s="684">
        <f t="shared" si="144"/>
        <v>0</v>
      </c>
      <c r="AD472" s="616"/>
      <c r="AE472" s="617">
        <f t="shared" si="141"/>
        <v>0</v>
      </c>
      <c r="AF472" s="612">
        <f t="shared" si="151"/>
        <v>0</v>
      </c>
      <c r="AG472" s="613">
        <f>IF(ISBLANK(N472), 0, (IF(AND(V472&lt;&gt;"", ISNUMBER(T472)), INDEX(AZ12:CR12, MATCH(N472, AZ11:CR11, 0)) * M472, 0)) + IFERROR(INDEX(AZ17:CR17, MATCH(N472, AZ16:CR16, 0)) * M472, 0))</f>
        <v>0</v>
      </c>
      <c r="AI472" s="603" t="str">
        <f t="shared" si="154"/>
        <v>►</v>
      </c>
      <c r="AJ472" s="641"/>
      <c r="AK472" s="641"/>
      <c r="AL472" s="641"/>
      <c r="AM472" s="641"/>
      <c r="AN472" s="641"/>
      <c r="AO472" s="641"/>
      <c r="AP472" s="641"/>
      <c r="AQ472" s="641"/>
      <c r="AR472" s="641"/>
      <c r="AS472" s="641"/>
      <c r="AT472" s="641"/>
      <c r="AU472" s="641"/>
      <c r="AV472" s="641"/>
      <c r="AW472" s="641"/>
      <c r="AX472" s="641"/>
      <c r="AY472" s="641"/>
      <c r="AZ472" s="641"/>
      <c r="BA472" s="641"/>
      <c r="CM472" s="658"/>
      <c r="CY472" s="216">
        <v>1</v>
      </c>
    </row>
    <row r="473" spans="1:103" s="664" customFormat="1" ht="24" customHeight="1">
      <c r="A473" s="603" t="str">
        <f t="shared" si="155"/>
        <v>►</v>
      </c>
      <c r="B473" s="604" t="str">
        <f t="shared" si="152"/>
        <v>►</v>
      </c>
      <c r="C473" s="604" t="str">
        <f t="shared" si="145"/>
        <v>►</v>
      </c>
      <c r="D473" s="604" t="str">
        <f t="shared" si="146"/>
        <v>►</v>
      </c>
      <c r="E473" s="604" t="str">
        <f t="shared" si="147"/>
        <v>►</v>
      </c>
      <c r="F473" s="604" t="str">
        <f t="shared" si="148"/>
        <v>►</v>
      </c>
      <c r="G473" s="604" t="str">
        <f t="shared" si="153"/>
        <v/>
      </c>
      <c r="H473" s="626" t="s">
        <v>28</v>
      </c>
      <c r="I473" s="627"/>
      <c r="J473" s="627"/>
      <c r="K473" s="627"/>
      <c r="L473" s="704"/>
      <c r="M473" s="704"/>
      <c r="N473" s="704"/>
      <c r="O473" s="704"/>
      <c r="P473" s="704"/>
      <c r="Q473" s="704"/>
      <c r="R473" s="704"/>
      <c r="S473" s="674" t="s">
        <v>28</v>
      </c>
      <c r="T473" s="638"/>
      <c r="U473" s="251"/>
      <c r="V473" s="614"/>
      <c r="W473" s="645">
        <f t="shared" si="149"/>
        <v>0</v>
      </c>
      <c r="X473" s="618" t="str">
        <f t="shared" si="150"/>
        <v/>
      </c>
      <c r="Y473" s="619">
        <f t="shared" si="142"/>
        <v>0</v>
      </c>
      <c r="Z473" s="619">
        <f t="shared" si="143"/>
        <v>0</v>
      </c>
      <c r="AA473" s="189" t="str">
        <f t="shared" si="140"/>
        <v/>
      </c>
      <c r="AB473" s="189">
        <f t="shared" si="139"/>
        <v>0</v>
      </c>
      <c r="AC473" s="189">
        <f t="shared" si="144"/>
        <v>0</v>
      </c>
      <c r="AD473" s="616"/>
      <c r="AE473" s="620">
        <f t="shared" si="141"/>
        <v>0</v>
      </c>
      <c r="AF473" s="612">
        <f t="shared" si="151"/>
        <v>0</v>
      </c>
      <c r="AG473" s="613">
        <f>IF(ISBLANK(N473), 0, (IF(AND(V473&lt;&gt;"", ISNUMBER(T473)), INDEX(AZ12:CR12, MATCH(N473, AZ11:CR11, 0)) * M473, 0)) + IFERROR(INDEX(AZ17:CR17, MATCH(N473, AZ16:CR16, 0)) * M473, 0))</f>
        <v>0</v>
      </c>
      <c r="AI473" s="603" t="str">
        <f t="shared" si="154"/>
        <v>►</v>
      </c>
      <c r="AJ473" s="641"/>
      <c r="AK473" s="641"/>
      <c r="AL473" s="641"/>
      <c r="AM473" s="641"/>
      <c r="AN473" s="641"/>
      <c r="AO473" s="641"/>
      <c r="AP473" s="641"/>
      <c r="AQ473" s="641"/>
      <c r="AR473" s="641"/>
      <c r="AS473" s="641"/>
      <c r="AT473" s="641"/>
      <c r="AU473" s="641"/>
      <c r="AV473" s="641"/>
      <c r="AW473" s="641"/>
      <c r="AX473" s="641"/>
      <c r="AY473" s="641"/>
      <c r="AZ473" s="641"/>
      <c r="BA473" s="641"/>
      <c r="CM473" s="658"/>
      <c r="CY473" s="216">
        <v>1</v>
      </c>
    </row>
    <row r="474" spans="1:103" s="664" customFormat="1" ht="24" customHeight="1">
      <c r="A474" s="603" t="str">
        <f t="shared" si="155"/>
        <v>►</v>
      </c>
      <c r="B474" s="604" t="str">
        <f t="shared" si="152"/>
        <v>►</v>
      </c>
      <c r="C474" s="604" t="str">
        <f t="shared" si="145"/>
        <v>►</v>
      </c>
      <c r="D474" s="604" t="str">
        <f t="shared" si="146"/>
        <v>►</v>
      </c>
      <c r="E474" s="604" t="str">
        <f t="shared" si="147"/>
        <v>►</v>
      </c>
      <c r="F474" s="604" t="str">
        <f t="shared" si="148"/>
        <v>►</v>
      </c>
      <c r="G474" s="604" t="str">
        <f t="shared" si="153"/>
        <v/>
      </c>
      <c r="H474" s="626" t="s">
        <v>28</v>
      </c>
      <c r="I474" s="627"/>
      <c r="J474" s="627"/>
      <c r="K474" s="627"/>
      <c r="L474" s="704"/>
      <c r="M474" s="704"/>
      <c r="N474" s="704"/>
      <c r="O474" s="704"/>
      <c r="P474" s="704"/>
      <c r="Q474" s="704"/>
      <c r="R474" s="704"/>
      <c r="S474" s="674" t="s">
        <v>28</v>
      </c>
      <c r="T474" s="638"/>
      <c r="U474" s="251"/>
      <c r="V474" s="614"/>
      <c r="W474" s="644">
        <f t="shared" si="149"/>
        <v>0</v>
      </c>
      <c r="X474" s="643" t="str">
        <f t="shared" si="150"/>
        <v/>
      </c>
      <c r="Y474" s="615">
        <f t="shared" si="142"/>
        <v>0</v>
      </c>
      <c r="Z474" s="615">
        <f t="shared" si="143"/>
        <v>0</v>
      </c>
      <c r="AA474" s="190" t="str">
        <f t="shared" si="140"/>
        <v/>
      </c>
      <c r="AB474" s="684">
        <f t="shared" ref="AB474:AB537" si="156">IF(ISBLANK(V474), 0, IF(AND(W474=0, ISTEXT(N474)), M474*AF474 &amp; " " &amp; N474, 0))</f>
        <v>0</v>
      </c>
      <c r="AC474" s="684">
        <f t="shared" si="144"/>
        <v>0</v>
      </c>
      <c r="AD474" s="616"/>
      <c r="AE474" s="617">
        <f t="shared" si="141"/>
        <v>0</v>
      </c>
      <c r="AF474" s="612">
        <f t="shared" si="151"/>
        <v>0</v>
      </c>
      <c r="AG474" s="613">
        <f>IF(ISBLANK(N474), 0, (IF(AND(V474&lt;&gt;"", ISNUMBER(T474)), INDEX(AZ12:CR12, MATCH(N474, AZ11:CR11, 0)) * M474, 0)) + IFERROR(INDEX(AZ17:CR17, MATCH(N474, AZ16:CR16, 0)) * M474, 0))</f>
        <v>0</v>
      </c>
      <c r="AI474" s="603" t="str">
        <f t="shared" si="154"/>
        <v>►</v>
      </c>
      <c r="AJ474" s="641"/>
      <c r="AK474" s="641"/>
      <c r="AL474" s="641"/>
      <c r="AM474" s="641"/>
      <c r="AN474" s="641"/>
      <c r="AO474" s="641"/>
      <c r="AP474" s="641"/>
      <c r="AQ474" s="641"/>
      <c r="AR474" s="641"/>
      <c r="AS474" s="641"/>
      <c r="AT474" s="641"/>
      <c r="AU474" s="641"/>
      <c r="AV474" s="641"/>
      <c r="AW474" s="641"/>
      <c r="AX474" s="641"/>
      <c r="AY474" s="641"/>
      <c r="AZ474" s="641"/>
      <c r="BA474" s="641"/>
      <c r="CM474" s="658"/>
      <c r="CY474" s="216">
        <v>1</v>
      </c>
    </row>
    <row r="475" spans="1:103" s="664" customFormat="1" ht="24" customHeight="1">
      <c r="A475" s="603" t="str">
        <f t="shared" si="155"/>
        <v>►</v>
      </c>
      <c r="B475" s="604" t="str">
        <f t="shared" si="152"/>
        <v>►</v>
      </c>
      <c r="C475" s="604" t="str">
        <f t="shared" si="145"/>
        <v>►</v>
      </c>
      <c r="D475" s="604" t="str">
        <f t="shared" si="146"/>
        <v>►</v>
      </c>
      <c r="E475" s="604" t="str">
        <f t="shared" si="147"/>
        <v>►</v>
      </c>
      <c r="F475" s="604" t="str">
        <f t="shared" si="148"/>
        <v>►</v>
      </c>
      <c r="G475" s="604" t="str">
        <f t="shared" si="153"/>
        <v/>
      </c>
      <c r="H475" s="626" t="s">
        <v>28</v>
      </c>
      <c r="I475" s="627"/>
      <c r="J475" s="627"/>
      <c r="K475" s="627"/>
      <c r="L475" s="704"/>
      <c r="M475" s="704"/>
      <c r="N475" s="704"/>
      <c r="O475" s="704"/>
      <c r="P475" s="704"/>
      <c r="Q475" s="704"/>
      <c r="R475" s="704"/>
      <c r="S475" s="674" t="s">
        <v>28</v>
      </c>
      <c r="T475" s="638"/>
      <c r="U475" s="251"/>
      <c r="V475" s="614"/>
      <c r="W475" s="645">
        <f t="shared" si="149"/>
        <v>0</v>
      </c>
      <c r="X475" s="618" t="str">
        <f t="shared" si="150"/>
        <v/>
      </c>
      <c r="Y475" s="619">
        <f t="shared" si="142"/>
        <v>0</v>
      </c>
      <c r="Z475" s="619">
        <f t="shared" si="143"/>
        <v>0</v>
      </c>
      <c r="AA475" s="189" t="str">
        <f t="shared" ref="AA475:AA538" si="157">IF(V475&gt;0,R475,"")</f>
        <v/>
      </c>
      <c r="AB475" s="189">
        <f t="shared" si="156"/>
        <v>0</v>
      </c>
      <c r="AC475" s="189">
        <f t="shared" si="144"/>
        <v>0</v>
      </c>
      <c r="AD475" s="616"/>
      <c r="AE475" s="620">
        <f t="shared" ref="AE475:AE538" si="158">IF(W475=0, IF(M475&gt;0, AF475*AD475, IF(ISBLANK(AD475), 0, 0)), W475*AD475)</f>
        <v>0</v>
      </c>
      <c r="AF475" s="612">
        <f t="shared" si="151"/>
        <v>0</v>
      </c>
      <c r="AG475" s="613">
        <f>IF(ISBLANK(N475), 0, (IF(AND(V475&lt;&gt;"", ISNUMBER(T475)), INDEX(AZ12:CR12, MATCH(N475, AZ11:CR11, 0)) * M475, 0)) + IFERROR(INDEX(AZ17:CR17, MATCH(N475, AZ16:CR16, 0)) * M475, 0))</f>
        <v>0</v>
      </c>
      <c r="AI475" s="603" t="str">
        <f t="shared" si="154"/>
        <v>►</v>
      </c>
      <c r="AJ475" s="641"/>
      <c r="AK475" s="641"/>
      <c r="AL475" s="641"/>
      <c r="AM475" s="641"/>
      <c r="AN475" s="641"/>
      <c r="AO475" s="641"/>
      <c r="AP475" s="641"/>
      <c r="AQ475" s="641"/>
      <c r="AR475" s="641"/>
      <c r="AS475" s="641"/>
      <c r="AT475" s="641"/>
      <c r="AU475" s="641"/>
      <c r="AV475" s="641"/>
      <c r="AW475" s="641"/>
      <c r="AX475" s="641"/>
      <c r="AY475" s="641"/>
      <c r="AZ475" s="641"/>
      <c r="BA475" s="641"/>
      <c r="CM475" s="658"/>
      <c r="CY475" s="216">
        <v>1</v>
      </c>
    </row>
    <row r="476" spans="1:103" s="664" customFormat="1" ht="24" customHeight="1">
      <c r="A476" s="603" t="str">
        <f t="shared" si="155"/>
        <v>►</v>
      </c>
      <c r="B476" s="604" t="str">
        <f t="shared" si="152"/>
        <v>►</v>
      </c>
      <c r="C476" s="604" t="str">
        <f t="shared" si="145"/>
        <v>►</v>
      </c>
      <c r="D476" s="604" t="str">
        <f t="shared" si="146"/>
        <v>►</v>
      </c>
      <c r="E476" s="604" t="str">
        <f t="shared" si="147"/>
        <v>►</v>
      </c>
      <c r="F476" s="604" t="str">
        <f t="shared" si="148"/>
        <v>►</v>
      </c>
      <c r="G476" s="604" t="str">
        <f t="shared" si="153"/>
        <v/>
      </c>
      <c r="H476" s="626" t="s">
        <v>28</v>
      </c>
      <c r="I476" s="627"/>
      <c r="J476" s="627"/>
      <c r="K476" s="627"/>
      <c r="L476" s="704"/>
      <c r="M476" s="704"/>
      <c r="N476" s="704"/>
      <c r="O476" s="704"/>
      <c r="P476" s="704"/>
      <c r="Q476" s="704"/>
      <c r="R476" s="704"/>
      <c r="S476" s="674" t="s">
        <v>28</v>
      </c>
      <c r="T476" s="638"/>
      <c r="U476" s="251"/>
      <c r="V476" s="614"/>
      <c r="W476" s="644">
        <f t="shared" si="149"/>
        <v>0</v>
      </c>
      <c r="X476" s="643" t="str">
        <f t="shared" si="150"/>
        <v/>
      </c>
      <c r="Y476" s="615">
        <f t="shared" ref="Y476:Y539" si="159">IF(W476=0,0,IF(OR(N476="Kg",N476="g",N476="demi(s)",N476="quart(s)"),IF(ROUND(W476,3)&gt;=1,ROUND(W476,3)&amp;" Kg",ROUND(W476*1000,0)&amp;" g"),IF(N476="demi(s)",ROUND(W476*0.5,1)&amp;" demi(s)",IF(N476="quart(s)",ROUND(W476*0.25,1)&amp;" quart(s)",IF(ROUND(W476*100,1)&gt;=1,ROUND(W476*100,1)&amp;" cl",ROUND(W476*100,1)&amp;" cl")))))</f>
        <v>0</v>
      </c>
      <c r="Z476" s="615">
        <f t="shared" ref="Z476:Z539" si="160">IF(W476=0,0,IF(OR(N476="Kg",N476="g",N476="demi(s)",N476="quart(s)"),IF(ROUND(W476,3)&gt;=1,ROUND(W476,3)&amp;" Kg",ROUND(W476*1000,0)&amp;" g"),IF(N476="demi(s)",ROUND(W476*0.5,1)&amp;" demi(s)",IF(N476="quart(s)",ROUND(W476*0.25,1)&amp;" quart(s)",IF(ROUND(W476*100,1)&gt;=1,ROUND(W476*1000,1)&amp;" ml",ROUND(W476*1000,1)&amp;" ml")))))</f>
        <v>0</v>
      </c>
      <c r="AA476" s="190" t="str">
        <f t="shared" si="157"/>
        <v/>
      </c>
      <c r="AB476" s="684">
        <f t="shared" si="156"/>
        <v>0</v>
      </c>
      <c r="AC476" s="684">
        <f t="shared" si="144"/>
        <v>0</v>
      </c>
      <c r="AD476" s="616"/>
      <c r="AE476" s="617">
        <f t="shared" si="158"/>
        <v>0</v>
      </c>
      <c r="AF476" s="612">
        <f t="shared" si="151"/>
        <v>0</v>
      </c>
      <c r="AG476" s="613">
        <f>IF(ISBLANK(N476), 0, (IF(AND(V476&lt;&gt;"", ISNUMBER(T476)), INDEX(AZ12:CR12, MATCH(N476, AZ11:CR11, 0)) * M476, 0)) + IFERROR(INDEX(AZ17:CR17, MATCH(N476, AZ16:CR16, 0)) * M476, 0))</f>
        <v>0</v>
      </c>
      <c r="AI476" s="603" t="str">
        <f t="shared" si="154"/>
        <v>►</v>
      </c>
      <c r="AJ476" s="641"/>
      <c r="AK476" s="641"/>
      <c r="AL476" s="641"/>
      <c r="AM476" s="641"/>
      <c r="AN476" s="641"/>
      <c r="AO476" s="641"/>
      <c r="AP476" s="641"/>
      <c r="AQ476" s="641"/>
      <c r="AR476" s="641"/>
      <c r="AS476" s="641"/>
      <c r="AT476" s="641"/>
      <c r="AU476" s="641"/>
      <c r="AV476" s="641"/>
      <c r="AW476" s="641"/>
      <c r="AX476" s="641"/>
      <c r="AY476" s="641"/>
      <c r="AZ476" s="641"/>
      <c r="BA476" s="641"/>
      <c r="CM476" s="658"/>
      <c r="CY476" s="216">
        <v>1</v>
      </c>
    </row>
    <row r="477" spans="1:103" s="664" customFormat="1" ht="24" customHeight="1">
      <c r="A477" s="603" t="str">
        <f t="shared" si="155"/>
        <v>►</v>
      </c>
      <c r="B477" s="604" t="str">
        <f t="shared" si="152"/>
        <v>►</v>
      </c>
      <c r="C477" s="604" t="str">
        <f t="shared" si="145"/>
        <v>►</v>
      </c>
      <c r="D477" s="604" t="str">
        <f t="shared" si="146"/>
        <v>►</v>
      </c>
      <c r="E477" s="604" t="str">
        <f t="shared" si="147"/>
        <v>►</v>
      </c>
      <c r="F477" s="604" t="str">
        <f t="shared" si="148"/>
        <v>►</v>
      </c>
      <c r="G477" s="604" t="str">
        <f t="shared" si="153"/>
        <v/>
      </c>
      <c r="H477" s="626" t="s">
        <v>28</v>
      </c>
      <c r="I477" s="627"/>
      <c r="J477" s="627"/>
      <c r="K477" s="627"/>
      <c r="L477" s="704"/>
      <c r="M477" s="704"/>
      <c r="N477" s="704"/>
      <c r="O477" s="704"/>
      <c r="P477" s="704"/>
      <c r="Q477" s="704"/>
      <c r="R477" s="704"/>
      <c r="S477" s="674" t="s">
        <v>28</v>
      </c>
      <c r="T477" s="638"/>
      <c r="U477" s="251"/>
      <c r="V477" s="614"/>
      <c r="W477" s="645">
        <f t="shared" si="149"/>
        <v>0</v>
      </c>
      <c r="X477" s="618" t="str">
        <f t="shared" si="150"/>
        <v/>
      </c>
      <c r="Y477" s="619">
        <f t="shared" si="159"/>
        <v>0</v>
      </c>
      <c r="Z477" s="619">
        <f t="shared" si="160"/>
        <v>0</v>
      </c>
      <c r="AA477" s="189" t="str">
        <f t="shared" si="157"/>
        <v/>
      </c>
      <c r="AB477" s="189">
        <f t="shared" si="156"/>
        <v>0</v>
      </c>
      <c r="AC477" s="189">
        <f t="shared" si="144"/>
        <v>0</v>
      </c>
      <c r="AD477" s="616"/>
      <c r="AE477" s="620">
        <f t="shared" si="158"/>
        <v>0</v>
      </c>
      <c r="AF477" s="612">
        <f t="shared" si="151"/>
        <v>0</v>
      </c>
      <c r="AG477" s="613">
        <f>IF(ISBLANK(N477), 0, (IF(AND(V477&lt;&gt;"", ISNUMBER(T477)), INDEX(AZ12:CR12, MATCH(N477, AZ11:CR11, 0)) * M477, 0)) + IFERROR(INDEX(AZ17:CR17, MATCH(N477, AZ16:CR16, 0)) * M477, 0))</f>
        <v>0</v>
      </c>
      <c r="AI477" s="603" t="str">
        <f t="shared" si="154"/>
        <v>►</v>
      </c>
      <c r="AJ477" s="641"/>
      <c r="AK477" s="641"/>
      <c r="AL477" s="641"/>
      <c r="AM477" s="641"/>
      <c r="AN477" s="641"/>
      <c r="AO477" s="641"/>
      <c r="AP477" s="641"/>
      <c r="AQ477" s="641"/>
      <c r="AR477" s="641"/>
      <c r="AS477" s="641"/>
      <c r="AT477" s="641"/>
      <c r="AU477" s="641"/>
      <c r="AV477" s="641"/>
      <c r="AW477" s="641"/>
      <c r="AX477" s="641"/>
      <c r="AY477" s="641"/>
      <c r="AZ477" s="641"/>
      <c r="BA477" s="641"/>
      <c r="CM477" s="658"/>
      <c r="CY477" s="216">
        <v>1</v>
      </c>
    </row>
    <row r="478" spans="1:103" s="664" customFormat="1" ht="24" customHeight="1">
      <c r="A478" s="603" t="str">
        <f t="shared" si="155"/>
        <v>►</v>
      </c>
      <c r="B478" s="604" t="str">
        <f t="shared" si="152"/>
        <v>►</v>
      </c>
      <c r="C478" s="604" t="str">
        <f t="shared" si="145"/>
        <v>►</v>
      </c>
      <c r="D478" s="604" t="str">
        <f t="shared" si="146"/>
        <v>►</v>
      </c>
      <c r="E478" s="604" t="str">
        <f t="shared" si="147"/>
        <v>►</v>
      </c>
      <c r="F478" s="604" t="str">
        <f t="shared" si="148"/>
        <v>►</v>
      </c>
      <c r="G478" s="604" t="str">
        <f t="shared" si="153"/>
        <v/>
      </c>
      <c r="H478" s="626" t="s">
        <v>28</v>
      </c>
      <c r="I478" s="627"/>
      <c r="J478" s="627"/>
      <c r="K478" s="627"/>
      <c r="L478" s="704"/>
      <c r="M478" s="704"/>
      <c r="N478" s="704"/>
      <c r="O478" s="704"/>
      <c r="P478" s="704"/>
      <c r="Q478" s="704"/>
      <c r="R478" s="704"/>
      <c r="S478" s="674" t="s">
        <v>28</v>
      </c>
      <c r="T478" s="638"/>
      <c r="U478" s="251"/>
      <c r="V478" s="614"/>
      <c r="W478" s="644">
        <f t="shared" si="149"/>
        <v>0</v>
      </c>
      <c r="X478" s="643" t="str">
        <f t="shared" si="150"/>
        <v/>
      </c>
      <c r="Y478" s="615">
        <f t="shared" si="159"/>
        <v>0</v>
      </c>
      <c r="Z478" s="615">
        <f t="shared" si="160"/>
        <v>0</v>
      </c>
      <c r="AA478" s="190" t="str">
        <f t="shared" si="157"/>
        <v/>
      </c>
      <c r="AB478" s="684">
        <f t="shared" si="156"/>
        <v>0</v>
      </c>
      <c r="AC478" s="684">
        <f t="shared" si="144"/>
        <v>0</v>
      </c>
      <c r="AD478" s="616"/>
      <c r="AE478" s="617">
        <f t="shared" si="158"/>
        <v>0</v>
      </c>
      <c r="AF478" s="612">
        <f t="shared" si="151"/>
        <v>0</v>
      </c>
      <c r="AG478" s="613">
        <f>IF(ISBLANK(N478), 0, (IF(AND(V478&lt;&gt;"", ISNUMBER(T478)), INDEX(AZ12:CR12, MATCH(N478, AZ11:CR11, 0)) * M478, 0)) + IFERROR(INDEX(AZ17:CR17, MATCH(N478, AZ16:CR16, 0)) * M478, 0))</f>
        <v>0</v>
      </c>
      <c r="AI478" s="603" t="str">
        <f t="shared" si="154"/>
        <v>►</v>
      </c>
      <c r="AJ478" s="641"/>
      <c r="AK478" s="641"/>
      <c r="AL478" s="641"/>
      <c r="AM478" s="641"/>
      <c r="AN478" s="641"/>
      <c r="AO478" s="641"/>
      <c r="AP478" s="641"/>
      <c r="AQ478" s="641"/>
      <c r="AR478" s="641"/>
      <c r="AS478" s="641"/>
      <c r="AT478" s="641"/>
      <c r="AU478" s="641"/>
      <c r="AV478" s="641"/>
      <c r="AW478" s="641"/>
      <c r="AX478" s="641"/>
      <c r="AY478" s="641"/>
      <c r="AZ478" s="641"/>
      <c r="BA478" s="641"/>
      <c r="CM478" s="658"/>
      <c r="CY478" s="216">
        <v>1</v>
      </c>
    </row>
    <row r="479" spans="1:103" s="664" customFormat="1" ht="24" customHeight="1">
      <c r="A479" s="603" t="str">
        <f t="shared" si="155"/>
        <v>►</v>
      </c>
      <c r="B479" s="604" t="str">
        <f t="shared" si="152"/>
        <v>►</v>
      </c>
      <c r="C479" s="604" t="str">
        <f t="shared" si="145"/>
        <v>►</v>
      </c>
      <c r="D479" s="604" t="str">
        <f t="shared" si="146"/>
        <v>►</v>
      </c>
      <c r="E479" s="604" t="str">
        <f t="shared" si="147"/>
        <v>►</v>
      </c>
      <c r="F479" s="604" t="str">
        <f t="shared" si="148"/>
        <v>►</v>
      </c>
      <c r="G479" s="604" t="str">
        <f t="shared" si="153"/>
        <v/>
      </c>
      <c r="H479" s="626" t="s">
        <v>28</v>
      </c>
      <c r="I479" s="627"/>
      <c r="J479" s="627"/>
      <c r="K479" s="627"/>
      <c r="L479" s="704"/>
      <c r="M479" s="704"/>
      <c r="N479" s="704"/>
      <c r="O479" s="704"/>
      <c r="P479" s="704"/>
      <c r="Q479" s="704"/>
      <c r="R479" s="704"/>
      <c r="S479" s="674" t="s">
        <v>28</v>
      </c>
      <c r="T479" s="638"/>
      <c r="U479" s="251"/>
      <c r="V479" s="614"/>
      <c r="W479" s="645">
        <f t="shared" si="149"/>
        <v>0</v>
      </c>
      <c r="X479" s="618" t="str">
        <f t="shared" si="150"/>
        <v/>
      </c>
      <c r="Y479" s="619">
        <f t="shared" si="159"/>
        <v>0</v>
      </c>
      <c r="Z479" s="619">
        <f t="shared" si="160"/>
        <v>0</v>
      </c>
      <c r="AA479" s="189" t="str">
        <f t="shared" si="157"/>
        <v/>
      </c>
      <c r="AB479" s="189">
        <f t="shared" si="156"/>
        <v>0</v>
      </c>
      <c r="AC479" s="189">
        <f t="shared" si="144"/>
        <v>0</v>
      </c>
      <c r="AD479" s="616"/>
      <c r="AE479" s="620">
        <f t="shared" si="158"/>
        <v>0</v>
      </c>
      <c r="AF479" s="612">
        <f t="shared" si="151"/>
        <v>0</v>
      </c>
      <c r="AG479" s="613">
        <f>IF(ISBLANK(N479), 0, (IF(AND(V479&lt;&gt;"", ISNUMBER(T479)), INDEX(AZ12:CR12, MATCH(N479, AZ11:CR11, 0)) * M479, 0)) + IFERROR(INDEX(AZ17:CR17, MATCH(N479, AZ16:CR16, 0)) * M479, 0))</f>
        <v>0</v>
      </c>
      <c r="AI479" s="603" t="str">
        <f t="shared" si="154"/>
        <v>►</v>
      </c>
      <c r="AJ479" s="641"/>
      <c r="AK479" s="641"/>
      <c r="AL479" s="641"/>
      <c r="AM479" s="641"/>
      <c r="AN479" s="641"/>
      <c r="AO479" s="641"/>
      <c r="AP479" s="641"/>
      <c r="AQ479" s="641"/>
      <c r="AR479" s="641"/>
      <c r="AS479" s="641"/>
      <c r="AT479" s="641"/>
      <c r="AU479" s="641"/>
      <c r="AV479" s="641"/>
      <c r="AW479" s="641"/>
      <c r="AX479" s="641"/>
      <c r="AY479" s="641"/>
      <c r="AZ479" s="641"/>
      <c r="BA479" s="641"/>
      <c r="CM479" s="658"/>
      <c r="CY479" s="216">
        <v>1</v>
      </c>
    </row>
    <row r="480" spans="1:103" s="664" customFormat="1" ht="24" customHeight="1">
      <c r="A480" s="603" t="str">
        <f t="shared" si="155"/>
        <v>►</v>
      </c>
      <c r="B480" s="604" t="str">
        <f t="shared" si="152"/>
        <v>►</v>
      </c>
      <c r="C480" s="604" t="str">
        <f t="shared" si="145"/>
        <v>►</v>
      </c>
      <c r="D480" s="604" t="str">
        <f t="shared" si="146"/>
        <v>►</v>
      </c>
      <c r="E480" s="604" t="str">
        <f t="shared" si="147"/>
        <v>►</v>
      </c>
      <c r="F480" s="604" t="str">
        <f t="shared" si="148"/>
        <v>►</v>
      </c>
      <c r="G480" s="604" t="str">
        <f t="shared" si="153"/>
        <v/>
      </c>
      <c r="H480" s="626" t="s">
        <v>28</v>
      </c>
      <c r="I480" s="627"/>
      <c r="J480" s="627"/>
      <c r="K480" s="627"/>
      <c r="L480" s="704"/>
      <c r="M480" s="704"/>
      <c r="N480" s="704"/>
      <c r="O480" s="704"/>
      <c r="P480" s="704"/>
      <c r="Q480" s="704"/>
      <c r="R480" s="704"/>
      <c r="S480" s="674" t="s">
        <v>28</v>
      </c>
      <c r="T480" s="638"/>
      <c r="U480" s="251"/>
      <c r="V480" s="614"/>
      <c r="W480" s="644">
        <f t="shared" si="149"/>
        <v>0</v>
      </c>
      <c r="X480" s="643" t="str">
        <f t="shared" si="150"/>
        <v/>
      </c>
      <c r="Y480" s="615">
        <f t="shared" si="159"/>
        <v>0</v>
      </c>
      <c r="Z480" s="615">
        <f t="shared" si="160"/>
        <v>0</v>
      </c>
      <c r="AA480" s="190" t="str">
        <f t="shared" si="157"/>
        <v/>
      </c>
      <c r="AB480" s="684">
        <f t="shared" si="156"/>
        <v>0</v>
      </c>
      <c r="AC480" s="684">
        <f t="shared" si="144"/>
        <v>0</v>
      </c>
      <c r="AD480" s="616"/>
      <c r="AE480" s="617">
        <f t="shared" si="158"/>
        <v>0</v>
      </c>
      <c r="AF480" s="612">
        <f t="shared" si="151"/>
        <v>0</v>
      </c>
      <c r="AG480" s="613">
        <f>IF(ISBLANK(N480), 0, (IF(AND(V480&lt;&gt;"", ISNUMBER(T480)), INDEX(AZ12:CR12, MATCH(N480, AZ11:CR11, 0)) * M480, 0)) + IFERROR(INDEX(AZ17:CR17, MATCH(N480, AZ16:CR16, 0)) * M480, 0))</f>
        <v>0</v>
      </c>
      <c r="AI480" s="603" t="str">
        <f t="shared" si="154"/>
        <v>►</v>
      </c>
      <c r="AJ480" s="641"/>
      <c r="AK480" s="641"/>
      <c r="AL480" s="641"/>
      <c r="AM480" s="641"/>
      <c r="AN480" s="641"/>
      <c r="AO480" s="641"/>
      <c r="AP480" s="641"/>
      <c r="AQ480" s="641"/>
      <c r="AR480" s="641"/>
      <c r="AS480" s="641"/>
      <c r="AT480" s="641"/>
      <c r="AU480" s="641"/>
      <c r="AV480" s="641"/>
      <c r="AW480" s="641"/>
      <c r="AX480" s="641"/>
      <c r="AY480" s="641"/>
      <c r="AZ480" s="641"/>
      <c r="BA480" s="641"/>
      <c r="CM480" s="658"/>
      <c r="CY480" s="216">
        <v>1</v>
      </c>
    </row>
    <row r="481" spans="1:103" s="664" customFormat="1" ht="24" customHeight="1">
      <c r="A481" s="603" t="str">
        <f t="shared" si="155"/>
        <v>►</v>
      </c>
      <c r="B481" s="604" t="str">
        <f t="shared" si="152"/>
        <v>►</v>
      </c>
      <c r="C481" s="604" t="str">
        <f t="shared" si="145"/>
        <v>►</v>
      </c>
      <c r="D481" s="604" t="str">
        <f t="shared" si="146"/>
        <v>►</v>
      </c>
      <c r="E481" s="604" t="str">
        <f t="shared" si="147"/>
        <v>►</v>
      </c>
      <c r="F481" s="604" t="str">
        <f t="shared" si="148"/>
        <v>►</v>
      </c>
      <c r="G481" s="604" t="str">
        <f t="shared" si="153"/>
        <v/>
      </c>
      <c r="H481" s="626" t="s">
        <v>28</v>
      </c>
      <c r="I481" s="627"/>
      <c r="J481" s="627"/>
      <c r="K481" s="627"/>
      <c r="L481" s="704"/>
      <c r="M481" s="704"/>
      <c r="N481" s="704"/>
      <c r="O481" s="704"/>
      <c r="P481" s="704"/>
      <c r="Q481" s="704"/>
      <c r="R481" s="704"/>
      <c r="S481" s="674" t="s">
        <v>28</v>
      </c>
      <c r="T481" s="638"/>
      <c r="U481" s="251"/>
      <c r="V481" s="614"/>
      <c r="W481" s="645">
        <f t="shared" si="149"/>
        <v>0</v>
      </c>
      <c r="X481" s="618" t="str">
        <f t="shared" si="150"/>
        <v/>
      </c>
      <c r="Y481" s="619">
        <f t="shared" si="159"/>
        <v>0</v>
      </c>
      <c r="Z481" s="619">
        <f t="shared" si="160"/>
        <v>0</v>
      </c>
      <c r="AA481" s="189" t="str">
        <f t="shared" si="157"/>
        <v/>
      </c>
      <c r="AB481" s="189">
        <f t="shared" si="156"/>
        <v>0</v>
      </c>
      <c r="AC481" s="189">
        <f t="shared" si="144"/>
        <v>0</v>
      </c>
      <c r="AD481" s="616"/>
      <c r="AE481" s="620">
        <f t="shared" si="158"/>
        <v>0</v>
      </c>
      <c r="AF481" s="612">
        <f t="shared" si="151"/>
        <v>0</v>
      </c>
      <c r="AG481" s="613">
        <f>IF(ISBLANK(N481), 0, (IF(AND(V481&lt;&gt;"", ISNUMBER(T481)), INDEX(AZ12:CR12, MATCH(N481, AZ11:CR11, 0)) * M481, 0)) + IFERROR(INDEX(AZ17:CR17, MATCH(N481, AZ16:CR16, 0)) * M481, 0))</f>
        <v>0</v>
      </c>
      <c r="AI481" s="603" t="str">
        <f t="shared" si="154"/>
        <v>►</v>
      </c>
      <c r="AJ481" s="641"/>
      <c r="AK481" s="641"/>
      <c r="AL481" s="641"/>
      <c r="AM481" s="641"/>
      <c r="AN481" s="641"/>
      <c r="AO481" s="641"/>
      <c r="AP481" s="641"/>
      <c r="AQ481" s="641"/>
      <c r="AR481" s="641"/>
      <c r="AS481" s="641"/>
      <c r="AT481" s="641"/>
      <c r="AU481" s="641"/>
      <c r="AV481" s="641"/>
      <c r="AW481" s="641"/>
      <c r="AX481" s="641"/>
      <c r="AY481" s="641"/>
      <c r="AZ481" s="641"/>
      <c r="BA481" s="641"/>
      <c r="CM481" s="658"/>
      <c r="CY481" s="216">
        <v>1</v>
      </c>
    </row>
    <row r="482" spans="1:103" s="664" customFormat="1" ht="24" customHeight="1">
      <c r="A482" s="603" t="str">
        <f t="shared" si="155"/>
        <v>►</v>
      </c>
      <c r="B482" s="604" t="str">
        <f t="shared" si="152"/>
        <v>►</v>
      </c>
      <c r="C482" s="604" t="str">
        <f t="shared" si="145"/>
        <v>►</v>
      </c>
      <c r="D482" s="604" t="str">
        <f t="shared" si="146"/>
        <v>►</v>
      </c>
      <c r="E482" s="604" t="str">
        <f t="shared" si="147"/>
        <v>►</v>
      </c>
      <c r="F482" s="604" t="str">
        <f t="shared" si="148"/>
        <v>►</v>
      </c>
      <c r="G482" s="604" t="str">
        <f t="shared" si="153"/>
        <v/>
      </c>
      <c r="H482" s="626" t="s">
        <v>28</v>
      </c>
      <c r="I482" s="627"/>
      <c r="J482" s="627"/>
      <c r="K482" s="627"/>
      <c r="L482" s="704"/>
      <c r="M482" s="704"/>
      <c r="N482" s="704"/>
      <c r="O482" s="704"/>
      <c r="P482" s="704"/>
      <c r="Q482" s="704"/>
      <c r="R482" s="704"/>
      <c r="S482" s="674" t="s">
        <v>28</v>
      </c>
      <c r="T482" s="638"/>
      <c r="U482" s="251"/>
      <c r="V482" s="614"/>
      <c r="W482" s="644">
        <f t="shared" si="149"/>
        <v>0</v>
      </c>
      <c r="X482" s="643" t="str">
        <f t="shared" si="150"/>
        <v/>
      </c>
      <c r="Y482" s="615">
        <f t="shared" si="159"/>
        <v>0</v>
      </c>
      <c r="Z482" s="615">
        <f t="shared" si="160"/>
        <v>0</v>
      </c>
      <c r="AA482" s="190" t="str">
        <f t="shared" si="157"/>
        <v/>
      </c>
      <c r="AB482" s="684">
        <f t="shared" si="156"/>
        <v>0</v>
      </c>
      <c r="AC482" s="684">
        <f t="shared" si="144"/>
        <v>0</v>
      </c>
      <c r="AD482" s="616"/>
      <c r="AE482" s="617">
        <f t="shared" si="158"/>
        <v>0</v>
      </c>
      <c r="AF482" s="612">
        <f t="shared" si="151"/>
        <v>0</v>
      </c>
      <c r="AG482" s="613">
        <f>IF(ISBLANK(N482), 0, (IF(AND(V482&lt;&gt;"", ISNUMBER(T482)), INDEX(AZ12:CR12, MATCH(N482, AZ11:CR11, 0)) * M482, 0)) + IFERROR(INDEX(AZ17:CR17, MATCH(N482, AZ16:CR16, 0)) * M482, 0))</f>
        <v>0</v>
      </c>
      <c r="AI482" s="603" t="str">
        <f t="shared" si="154"/>
        <v>►</v>
      </c>
      <c r="AJ482" s="641"/>
      <c r="AK482" s="641"/>
      <c r="AL482" s="641"/>
      <c r="AM482" s="641"/>
      <c r="AN482" s="641"/>
      <c r="AO482" s="641"/>
      <c r="AP482" s="641"/>
      <c r="AQ482" s="641"/>
      <c r="AR482" s="641"/>
      <c r="AS482" s="641"/>
      <c r="AT482" s="641"/>
      <c r="AU482" s="641"/>
      <c r="AV482" s="641"/>
      <c r="AW482" s="641"/>
      <c r="AX482" s="641"/>
      <c r="AY482" s="641"/>
      <c r="AZ482" s="641"/>
      <c r="BA482" s="641"/>
      <c r="CM482" s="658"/>
      <c r="CY482" s="216">
        <v>1</v>
      </c>
    </row>
    <row r="483" spans="1:103" s="664" customFormat="1" ht="24" customHeight="1">
      <c r="A483" s="603" t="str">
        <f t="shared" si="155"/>
        <v>►</v>
      </c>
      <c r="B483" s="604" t="str">
        <f t="shared" si="152"/>
        <v>►</v>
      </c>
      <c r="C483" s="604" t="str">
        <f t="shared" si="145"/>
        <v>►</v>
      </c>
      <c r="D483" s="604" t="str">
        <f t="shared" si="146"/>
        <v>►</v>
      </c>
      <c r="E483" s="604" t="str">
        <f t="shared" si="147"/>
        <v>►</v>
      </c>
      <c r="F483" s="604" t="str">
        <f t="shared" si="148"/>
        <v>►</v>
      </c>
      <c r="G483" s="604" t="str">
        <f t="shared" si="153"/>
        <v/>
      </c>
      <c r="H483" s="626" t="s">
        <v>28</v>
      </c>
      <c r="I483" s="627"/>
      <c r="J483" s="627"/>
      <c r="K483" s="627"/>
      <c r="L483" s="704"/>
      <c r="M483" s="704"/>
      <c r="N483" s="704"/>
      <c r="O483" s="704"/>
      <c r="P483" s="704"/>
      <c r="Q483" s="704"/>
      <c r="R483" s="704"/>
      <c r="S483" s="674" t="s">
        <v>28</v>
      </c>
      <c r="T483" s="638"/>
      <c r="U483" s="251"/>
      <c r="V483" s="614"/>
      <c r="W483" s="645">
        <f t="shared" si="149"/>
        <v>0</v>
      </c>
      <c r="X483" s="618" t="str">
        <f t="shared" si="150"/>
        <v/>
      </c>
      <c r="Y483" s="619">
        <f t="shared" si="159"/>
        <v>0</v>
      </c>
      <c r="Z483" s="619">
        <f t="shared" si="160"/>
        <v>0</v>
      </c>
      <c r="AA483" s="189" t="str">
        <f t="shared" si="157"/>
        <v/>
      </c>
      <c r="AB483" s="189">
        <f t="shared" si="156"/>
        <v>0</v>
      </c>
      <c r="AC483" s="189">
        <f t="shared" si="144"/>
        <v>0</v>
      </c>
      <c r="AD483" s="616"/>
      <c r="AE483" s="620">
        <f t="shared" si="158"/>
        <v>0</v>
      </c>
      <c r="AF483" s="612">
        <f t="shared" si="151"/>
        <v>0</v>
      </c>
      <c r="AG483" s="613">
        <f>IF(ISBLANK(N483), 0, (IF(AND(V483&lt;&gt;"", ISNUMBER(T483)), INDEX(AZ12:CR12, MATCH(N483, AZ11:CR11, 0)) * M483, 0)) + IFERROR(INDEX(AZ17:CR17, MATCH(N483, AZ16:CR16, 0)) * M483, 0))</f>
        <v>0</v>
      </c>
      <c r="AI483" s="603" t="str">
        <f t="shared" si="154"/>
        <v>►</v>
      </c>
      <c r="AJ483" s="641"/>
      <c r="AK483" s="641"/>
      <c r="AL483" s="641"/>
      <c r="AM483" s="641"/>
      <c r="AN483" s="641"/>
      <c r="AO483" s="641"/>
      <c r="AP483" s="641"/>
      <c r="AQ483" s="641"/>
      <c r="AR483" s="641"/>
      <c r="AS483" s="641"/>
      <c r="AT483" s="641"/>
      <c r="AU483" s="641"/>
      <c r="AV483" s="641"/>
      <c r="AW483" s="641"/>
      <c r="AX483" s="641"/>
      <c r="AY483" s="641"/>
      <c r="AZ483" s="641"/>
      <c r="BA483" s="641"/>
      <c r="CM483" s="658"/>
      <c r="CY483" s="216">
        <v>1</v>
      </c>
    </row>
    <row r="484" spans="1:103" s="664" customFormat="1" ht="24" customHeight="1">
      <c r="A484" s="603" t="str">
        <f t="shared" si="155"/>
        <v>►</v>
      </c>
      <c r="B484" s="604" t="str">
        <f t="shared" si="152"/>
        <v>►</v>
      </c>
      <c r="C484" s="604" t="str">
        <f t="shared" si="145"/>
        <v>►</v>
      </c>
      <c r="D484" s="604" t="str">
        <f t="shared" si="146"/>
        <v>►</v>
      </c>
      <c r="E484" s="604" t="str">
        <f t="shared" si="147"/>
        <v>►</v>
      </c>
      <c r="F484" s="604" t="str">
        <f t="shared" si="148"/>
        <v>►</v>
      </c>
      <c r="G484" s="604" t="str">
        <f t="shared" si="153"/>
        <v/>
      </c>
      <c r="H484" s="626" t="s">
        <v>28</v>
      </c>
      <c r="I484" s="627"/>
      <c r="J484" s="627"/>
      <c r="K484" s="627"/>
      <c r="L484" s="704"/>
      <c r="M484" s="704"/>
      <c r="N484" s="704"/>
      <c r="O484" s="704"/>
      <c r="P484" s="704"/>
      <c r="Q484" s="704"/>
      <c r="R484" s="704"/>
      <c r="S484" s="674" t="s">
        <v>28</v>
      </c>
      <c r="T484" s="638"/>
      <c r="U484" s="251"/>
      <c r="V484" s="614"/>
      <c r="W484" s="644">
        <f t="shared" si="149"/>
        <v>0</v>
      </c>
      <c r="X484" s="643" t="str">
        <f t="shared" si="150"/>
        <v/>
      </c>
      <c r="Y484" s="615">
        <f t="shared" si="159"/>
        <v>0</v>
      </c>
      <c r="Z484" s="615">
        <f t="shared" si="160"/>
        <v>0</v>
      </c>
      <c r="AA484" s="190" t="str">
        <f t="shared" si="157"/>
        <v/>
      </c>
      <c r="AB484" s="684">
        <f t="shared" si="156"/>
        <v>0</v>
      </c>
      <c r="AC484" s="684">
        <f t="shared" si="144"/>
        <v>0</v>
      </c>
      <c r="AD484" s="616"/>
      <c r="AE484" s="617">
        <f t="shared" si="158"/>
        <v>0</v>
      </c>
      <c r="AF484" s="612">
        <f t="shared" si="151"/>
        <v>0</v>
      </c>
      <c r="AG484" s="613">
        <f>IF(ISBLANK(N484), 0, (IF(AND(V484&lt;&gt;"", ISNUMBER(T484)), INDEX(AZ12:CR12, MATCH(N484, AZ11:CR11, 0)) * M484, 0)) + IFERROR(INDEX(AZ17:CR17, MATCH(N484, AZ16:CR16, 0)) * M484, 0))</f>
        <v>0</v>
      </c>
      <c r="AI484" s="603" t="str">
        <f t="shared" si="154"/>
        <v>►</v>
      </c>
      <c r="AJ484" s="641"/>
      <c r="AK484" s="641"/>
      <c r="AL484" s="641"/>
      <c r="AM484" s="641"/>
      <c r="AN484" s="641"/>
      <c r="AO484" s="641"/>
      <c r="AP484" s="641"/>
      <c r="AQ484" s="641"/>
      <c r="AR484" s="641"/>
      <c r="AS484" s="641"/>
      <c r="AT484" s="641"/>
      <c r="AU484" s="641"/>
      <c r="AV484" s="641"/>
      <c r="AW484" s="641"/>
      <c r="AX484" s="641"/>
      <c r="AY484" s="641"/>
      <c r="AZ484" s="641"/>
      <c r="BA484" s="641"/>
      <c r="CM484" s="658"/>
      <c r="CY484" s="216">
        <v>1</v>
      </c>
    </row>
    <row r="485" spans="1:103" s="664" customFormat="1" ht="24" customHeight="1">
      <c r="A485" s="603" t="str">
        <f t="shared" si="155"/>
        <v>►</v>
      </c>
      <c r="B485" s="604" t="str">
        <f t="shared" si="152"/>
        <v>►</v>
      </c>
      <c r="C485" s="604" t="str">
        <f t="shared" si="145"/>
        <v>►</v>
      </c>
      <c r="D485" s="604" t="str">
        <f t="shared" si="146"/>
        <v>►</v>
      </c>
      <c r="E485" s="604" t="str">
        <f t="shared" si="147"/>
        <v>►</v>
      </c>
      <c r="F485" s="604" t="str">
        <f t="shared" si="148"/>
        <v>►</v>
      </c>
      <c r="G485" s="604" t="str">
        <f t="shared" si="153"/>
        <v/>
      </c>
      <c r="H485" s="626" t="s">
        <v>28</v>
      </c>
      <c r="I485" s="627"/>
      <c r="J485" s="627"/>
      <c r="K485" s="627"/>
      <c r="L485" s="704"/>
      <c r="M485" s="704"/>
      <c r="N485" s="704"/>
      <c r="O485" s="704"/>
      <c r="P485" s="704"/>
      <c r="Q485" s="704"/>
      <c r="R485" s="704"/>
      <c r="S485" s="674" t="s">
        <v>28</v>
      </c>
      <c r="T485" s="638"/>
      <c r="U485" s="251"/>
      <c r="V485" s="614"/>
      <c r="W485" s="645">
        <f t="shared" si="149"/>
        <v>0</v>
      </c>
      <c r="X485" s="618" t="str">
        <f t="shared" si="150"/>
        <v/>
      </c>
      <c r="Y485" s="619">
        <f t="shared" si="159"/>
        <v>0</v>
      </c>
      <c r="Z485" s="619">
        <f t="shared" si="160"/>
        <v>0</v>
      </c>
      <c r="AA485" s="189" t="str">
        <f t="shared" si="157"/>
        <v/>
      </c>
      <c r="AB485" s="189">
        <f t="shared" si="156"/>
        <v>0</v>
      </c>
      <c r="AC485" s="189">
        <f t="shared" si="144"/>
        <v>0</v>
      </c>
      <c r="AD485" s="616"/>
      <c r="AE485" s="620">
        <f t="shared" si="158"/>
        <v>0</v>
      </c>
      <c r="AF485" s="612">
        <f t="shared" si="151"/>
        <v>0</v>
      </c>
      <c r="AG485" s="613">
        <f>IF(ISBLANK(N485), 0, (IF(AND(V485&lt;&gt;"", ISNUMBER(T485)), INDEX(AZ12:CR12, MATCH(N485, AZ11:CR11, 0)) * M485, 0)) + IFERROR(INDEX(AZ17:CR17, MATCH(N485, AZ16:CR16, 0)) * M485, 0))</f>
        <v>0</v>
      </c>
      <c r="AI485" s="603" t="str">
        <f t="shared" si="154"/>
        <v>►</v>
      </c>
      <c r="AJ485" s="641"/>
      <c r="AK485" s="641"/>
      <c r="AL485" s="641"/>
      <c r="AM485" s="641"/>
      <c r="AN485" s="641"/>
      <c r="AO485" s="641"/>
      <c r="AP485" s="641"/>
      <c r="AQ485" s="641"/>
      <c r="AR485" s="641"/>
      <c r="AS485" s="641"/>
      <c r="AT485" s="641"/>
      <c r="AU485" s="641"/>
      <c r="AV485" s="641"/>
      <c r="AW485" s="641"/>
      <c r="AX485" s="641"/>
      <c r="AY485" s="641"/>
      <c r="AZ485" s="641"/>
      <c r="BA485" s="641"/>
      <c r="CM485" s="658"/>
      <c r="CY485" s="216">
        <v>1</v>
      </c>
    </row>
    <row r="486" spans="1:103" s="664" customFormat="1" ht="24" customHeight="1">
      <c r="A486" s="603" t="str">
        <f t="shared" si="155"/>
        <v>►</v>
      </c>
      <c r="B486" s="604" t="str">
        <f t="shared" si="152"/>
        <v>►</v>
      </c>
      <c r="C486" s="604" t="str">
        <f t="shared" si="145"/>
        <v>►</v>
      </c>
      <c r="D486" s="604" t="str">
        <f t="shared" si="146"/>
        <v>►</v>
      </c>
      <c r="E486" s="604" t="str">
        <f t="shared" si="147"/>
        <v>►</v>
      </c>
      <c r="F486" s="604" t="str">
        <f t="shared" si="148"/>
        <v>►</v>
      </c>
      <c r="G486" s="604" t="str">
        <f t="shared" si="153"/>
        <v/>
      </c>
      <c r="H486" s="626" t="s">
        <v>28</v>
      </c>
      <c r="I486" s="627"/>
      <c r="J486" s="627"/>
      <c r="K486" s="627"/>
      <c r="L486" s="704"/>
      <c r="M486" s="704"/>
      <c r="N486" s="704"/>
      <c r="O486" s="704"/>
      <c r="P486" s="704"/>
      <c r="Q486" s="704"/>
      <c r="R486" s="704"/>
      <c r="S486" s="674" t="s">
        <v>28</v>
      </c>
      <c r="T486" s="638"/>
      <c r="U486" s="251"/>
      <c r="V486" s="614"/>
      <c r="W486" s="644">
        <f t="shared" si="149"/>
        <v>0</v>
      </c>
      <c r="X486" s="643" t="str">
        <f t="shared" si="150"/>
        <v/>
      </c>
      <c r="Y486" s="615">
        <f t="shared" si="159"/>
        <v>0</v>
      </c>
      <c r="Z486" s="615">
        <f t="shared" si="160"/>
        <v>0</v>
      </c>
      <c r="AA486" s="190" t="str">
        <f t="shared" si="157"/>
        <v/>
      </c>
      <c r="AB486" s="684">
        <f t="shared" si="156"/>
        <v>0</v>
      </c>
      <c r="AC486" s="684">
        <f t="shared" si="144"/>
        <v>0</v>
      </c>
      <c r="AD486" s="616"/>
      <c r="AE486" s="617">
        <f t="shared" si="158"/>
        <v>0</v>
      </c>
      <c r="AF486" s="612">
        <f t="shared" si="151"/>
        <v>0</v>
      </c>
      <c r="AG486" s="613">
        <f>IF(ISBLANK(N486), 0, (IF(AND(V486&lt;&gt;"", ISNUMBER(T486)), INDEX(AZ12:CR12, MATCH(N486, AZ11:CR11, 0)) * M486, 0)) + IFERROR(INDEX(AZ17:CR17, MATCH(N486, AZ16:CR16, 0)) * M486, 0))</f>
        <v>0</v>
      </c>
      <c r="AI486" s="603" t="str">
        <f t="shared" si="154"/>
        <v>►</v>
      </c>
      <c r="AJ486" s="641"/>
      <c r="AK486" s="641"/>
      <c r="AL486" s="641"/>
      <c r="AM486" s="641"/>
      <c r="AN486" s="641"/>
      <c r="AO486" s="641"/>
      <c r="AP486" s="641"/>
      <c r="AQ486" s="641"/>
      <c r="AR486" s="641"/>
      <c r="AS486" s="641"/>
      <c r="AT486" s="641"/>
      <c r="AU486" s="641"/>
      <c r="AV486" s="641"/>
      <c r="AW486" s="641"/>
      <c r="AX486" s="641"/>
      <c r="AY486" s="641"/>
      <c r="AZ486" s="641"/>
      <c r="BA486" s="641"/>
      <c r="CM486" s="658"/>
      <c r="CY486" s="216">
        <v>1</v>
      </c>
    </row>
    <row r="487" spans="1:103" s="664" customFormat="1" ht="24" customHeight="1">
      <c r="A487" s="603" t="str">
        <f t="shared" si="155"/>
        <v>►</v>
      </c>
      <c r="B487" s="604" t="str">
        <f t="shared" si="152"/>
        <v>►</v>
      </c>
      <c r="C487" s="604" t="str">
        <f t="shared" si="145"/>
        <v>►</v>
      </c>
      <c r="D487" s="604" t="str">
        <f t="shared" si="146"/>
        <v>►</v>
      </c>
      <c r="E487" s="604" t="str">
        <f t="shared" si="147"/>
        <v>►</v>
      </c>
      <c r="F487" s="604" t="str">
        <f t="shared" si="148"/>
        <v>►</v>
      </c>
      <c r="G487" s="604" t="str">
        <f t="shared" si="153"/>
        <v/>
      </c>
      <c r="H487" s="626" t="s">
        <v>28</v>
      </c>
      <c r="I487" s="627"/>
      <c r="J487" s="627"/>
      <c r="K487" s="627"/>
      <c r="L487" s="704"/>
      <c r="M487" s="704"/>
      <c r="N487" s="704"/>
      <c r="O487" s="704"/>
      <c r="P487" s="704"/>
      <c r="Q487" s="704"/>
      <c r="R487" s="704"/>
      <c r="S487" s="674" t="s">
        <v>28</v>
      </c>
      <c r="T487" s="638"/>
      <c r="U487" s="251"/>
      <c r="V487" s="614"/>
      <c r="W487" s="645">
        <f t="shared" si="149"/>
        <v>0</v>
      </c>
      <c r="X487" s="618" t="str">
        <f t="shared" si="150"/>
        <v/>
      </c>
      <c r="Y487" s="619">
        <f t="shared" si="159"/>
        <v>0</v>
      </c>
      <c r="Z487" s="619">
        <f t="shared" si="160"/>
        <v>0</v>
      </c>
      <c r="AA487" s="189" t="str">
        <f t="shared" si="157"/>
        <v/>
      </c>
      <c r="AB487" s="189">
        <f t="shared" si="156"/>
        <v>0</v>
      </c>
      <c r="AC487" s="189">
        <f t="shared" si="144"/>
        <v>0</v>
      </c>
      <c r="AD487" s="616"/>
      <c r="AE487" s="620">
        <f t="shared" si="158"/>
        <v>0</v>
      </c>
      <c r="AF487" s="612">
        <f t="shared" si="151"/>
        <v>0</v>
      </c>
      <c r="AG487" s="613">
        <f>IF(ISBLANK(N487), 0, (IF(AND(V487&lt;&gt;"", ISNUMBER(T487)), INDEX(AZ12:CR12, MATCH(N487, AZ11:CR11, 0)) * M487, 0)) + IFERROR(INDEX(AZ17:CR17, MATCH(N487, AZ16:CR16, 0)) * M487, 0))</f>
        <v>0</v>
      </c>
      <c r="AI487" s="603" t="str">
        <f t="shared" si="154"/>
        <v>►</v>
      </c>
      <c r="AJ487" s="641"/>
      <c r="AK487" s="641"/>
      <c r="AL487" s="641"/>
      <c r="AM487" s="641"/>
      <c r="AN487" s="641"/>
      <c r="AO487" s="641"/>
      <c r="AP487" s="641"/>
      <c r="AQ487" s="641"/>
      <c r="AR487" s="641"/>
      <c r="AS487" s="641"/>
      <c r="AT487" s="641"/>
      <c r="AU487" s="641"/>
      <c r="AV487" s="641"/>
      <c r="AW487" s="641"/>
      <c r="AX487" s="641"/>
      <c r="AY487" s="641"/>
      <c r="AZ487" s="641"/>
      <c r="BA487" s="641"/>
      <c r="CM487" s="658"/>
      <c r="CY487" s="216">
        <v>1</v>
      </c>
    </row>
    <row r="488" spans="1:103" s="664" customFormat="1" ht="24" customHeight="1">
      <c r="A488" s="603" t="str">
        <f t="shared" si="155"/>
        <v>►</v>
      </c>
      <c r="B488" s="604" t="str">
        <f t="shared" si="152"/>
        <v>►</v>
      </c>
      <c r="C488" s="604" t="str">
        <f t="shared" si="145"/>
        <v>►</v>
      </c>
      <c r="D488" s="604" t="str">
        <f t="shared" si="146"/>
        <v>►</v>
      </c>
      <c r="E488" s="604" t="str">
        <f t="shared" si="147"/>
        <v>►</v>
      </c>
      <c r="F488" s="604" t="str">
        <f t="shared" si="148"/>
        <v>►</v>
      </c>
      <c r="G488" s="604" t="str">
        <f t="shared" si="153"/>
        <v/>
      </c>
      <c r="H488" s="626" t="s">
        <v>28</v>
      </c>
      <c r="I488" s="627"/>
      <c r="J488" s="627"/>
      <c r="K488" s="627"/>
      <c r="L488" s="704"/>
      <c r="M488" s="704"/>
      <c r="N488" s="704"/>
      <c r="O488" s="704"/>
      <c r="P488" s="704"/>
      <c r="Q488" s="704"/>
      <c r="R488" s="704"/>
      <c r="S488" s="674" t="s">
        <v>28</v>
      </c>
      <c r="T488" s="638"/>
      <c r="U488" s="251"/>
      <c r="V488" s="614"/>
      <c r="W488" s="644">
        <f t="shared" si="149"/>
        <v>0</v>
      </c>
      <c r="X488" s="643" t="str">
        <f t="shared" si="150"/>
        <v/>
      </c>
      <c r="Y488" s="615">
        <f t="shared" si="159"/>
        <v>0</v>
      </c>
      <c r="Z488" s="615">
        <f t="shared" si="160"/>
        <v>0</v>
      </c>
      <c r="AA488" s="190" t="str">
        <f t="shared" si="157"/>
        <v/>
      </c>
      <c r="AB488" s="684">
        <f t="shared" si="156"/>
        <v>0</v>
      </c>
      <c r="AC488" s="684">
        <f t="shared" si="144"/>
        <v>0</v>
      </c>
      <c r="AD488" s="616"/>
      <c r="AE488" s="617">
        <f t="shared" si="158"/>
        <v>0</v>
      </c>
      <c r="AF488" s="612">
        <f t="shared" si="151"/>
        <v>0</v>
      </c>
      <c r="AG488" s="613">
        <f>IF(ISBLANK(N488), 0, (IF(AND(V488&lt;&gt;"", ISNUMBER(T488)), INDEX(AZ12:CR12, MATCH(N488, AZ11:CR11, 0)) * M488, 0)) + IFERROR(INDEX(AZ17:CR17, MATCH(N488, AZ16:CR16, 0)) * M488, 0))</f>
        <v>0</v>
      </c>
      <c r="AI488" s="603" t="str">
        <f t="shared" si="154"/>
        <v>►</v>
      </c>
      <c r="AJ488" s="641"/>
      <c r="AK488" s="641"/>
      <c r="AL488" s="641"/>
      <c r="AM488" s="641"/>
      <c r="AN488" s="641"/>
      <c r="AO488" s="641"/>
      <c r="AP488" s="641"/>
      <c r="AQ488" s="641"/>
      <c r="AR488" s="641"/>
      <c r="AS488" s="641"/>
      <c r="AT488" s="641"/>
      <c r="AU488" s="641"/>
      <c r="AV488" s="641"/>
      <c r="AW488" s="641"/>
      <c r="AX488" s="641"/>
      <c r="AY488" s="641"/>
      <c r="AZ488" s="641"/>
      <c r="BA488" s="641"/>
      <c r="CM488" s="658"/>
      <c r="CY488" s="216">
        <v>1</v>
      </c>
    </row>
    <row r="489" spans="1:103" s="664" customFormat="1" ht="24" customHeight="1">
      <c r="A489" s="603" t="str">
        <f t="shared" si="155"/>
        <v>►</v>
      </c>
      <c r="B489" s="604" t="str">
        <f t="shared" si="152"/>
        <v>►</v>
      </c>
      <c r="C489" s="604" t="str">
        <f t="shared" si="145"/>
        <v>►</v>
      </c>
      <c r="D489" s="604" t="str">
        <f t="shared" si="146"/>
        <v>►</v>
      </c>
      <c r="E489" s="604" t="str">
        <f t="shared" si="147"/>
        <v>►</v>
      </c>
      <c r="F489" s="604" t="str">
        <f t="shared" si="148"/>
        <v>►</v>
      </c>
      <c r="G489" s="604" t="str">
        <f t="shared" si="153"/>
        <v/>
      </c>
      <c r="H489" s="626" t="s">
        <v>28</v>
      </c>
      <c r="I489" s="627"/>
      <c r="J489" s="627"/>
      <c r="K489" s="627"/>
      <c r="L489" s="704"/>
      <c r="M489" s="704"/>
      <c r="N489" s="704"/>
      <c r="O489" s="704"/>
      <c r="P489" s="704"/>
      <c r="Q489" s="704"/>
      <c r="R489" s="704"/>
      <c r="S489" s="674" t="s">
        <v>28</v>
      </c>
      <c r="T489" s="638"/>
      <c r="U489" s="251"/>
      <c r="V489" s="614"/>
      <c r="W489" s="645">
        <f t="shared" si="149"/>
        <v>0</v>
      </c>
      <c r="X489" s="618" t="str">
        <f t="shared" si="150"/>
        <v/>
      </c>
      <c r="Y489" s="619">
        <f t="shared" si="159"/>
        <v>0</v>
      </c>
      <c r="Z489" s="619">
        <f t="shared" si="160"/>
        <v>0</v>
      </c>
      <c r="AA489" s="189" t="str">
        <f t="shared" si="157"/>
        <v/>
      </c>
      <c r="AB489" s="189">
        <f t="shared" si="156"/>
        <v>0</v>
      </c>
      <c r="AC489" s="189">
        <f t="shared" si="144"/>
        <v>0</v>
      </c>
      <c r="AD489" s="616"/>
      <c r="AE489" s="620">
        <f t="shared" si="158"/>
        <v>0</v>
      </c>
      <c r="AF489" s="612">
        <f t="shared" si="151"/>
        <v>0</v>
      </c>
      <c r="AG489" s="613">
        <f>IF(ISBLANK(N489), 0, (IF(AND(V489&lt;&gt;"", ISNUMBER(T489)), INDEX(AZ12:CR12, MATCH(N489, AZ11:CR11, 0)) * M489, 0)) + IFERROR(INDEX(AZ17:CR17, MATCH(N489, AZ16:CR16, 0)) * M489, 0))</f>
        <v>0</v>
      </c>
      <c r="AI489" s="603" t="str">
        <f t="shared" si="154"/>
        <v>►</v>
      </c>
      <c r="AJ489" s="641"/>
      <c r="AK489" s="641"/>
      <c r="AL489" s="641"/>
      <c r="AM489" s="641"/>
      <c r="AN489" s="641"/>
      <c r="AO489" s="641"/>
      <c r="AP489" s="641"/>
      <c r="AQ489" s="641"/>
      <c r="AR489" s="641"/>
      <c r="AS489" s="641"/>
      <c r="AT489" s="641"/>
      <c r="AU489" s="641"/>
      <c r="AV489" s="641"/>
      <c r="AW489" s="641"/>
      <c r="AX489" s="641"/>
      <c r="AY489" s="641"/>
      <c r="AZ489" s="641"/>
      <c r="BA489" s="641"/>
      <c r="CM489" s="658"/>
      <c r="CY489" s="216">
        <v>1</v>
      </c>
    </row>
    <row r="490" spans="1:103" s="664" customFormat="1" ht="24" customHeight="1">
      <c r="A490" s="603" t="str">
        <f t="shared" si="155"/>
        <v>►</v>
      </c>
      <c r="B490" s="604" t="str">
        <f t="shared" si="152"/>
        <v>►</v>
      </c>
      <c r="C490" s="604" t="str">
        <f t="shared" si="145"/>
        <v>►</v>
      </c>
      <c r="D490" s="604" t="str">
        <f t="shared" si="146"/>
        <v>►</v>
      </c>
      <c r="E490" s="604" t="str">
        <f t="shared" si="147"/>
        <v>►</v>
      </c>
      <c r="F490" s="604" t="str">
        <f t="shared" si="148"/>
        <v>►</v>
      </c>
      <c r="G490" s="604" t="str">
        <f t="shared" si="153"/>
        <v/>
      </c>
      <c r="H490" s="626" t="s">
        <v>28</v>
      </c>
      <c r="I490" s="627"/>
      <c r="J490" s="627"/>
      <c r="K490" s="627"/>
      <c r="L490" s="704"/>
      <c r="M490" s="704"/>
      <c r="N490" s="704"/>
      <c r="O490" s="704"/>
      <c r="P490" s="704"/>
      <c r="Q490" s="704"/>
      <c r="R490" s="704"/>
      <c r="S490" s="674" t="s">
        <v>28</v>
      </c>
      <c r="T490" s="638"/>
      <c r="U490" s="251"/>
      <c r="V490" s="614"/>
      <c r="W490" s="644">
        <f t="shared" si="149"/>
        <v>0</v>
      </c>
      <c r="X490" s="643" t="str">
        <f t="shared" si="150"/>
        <v/>
      </c>
      <c r="Y490" s="615">
        <f t="shared" si="159"/>
        <v>0</v>
      </c>
      <c r="Z490" s="615">
        <f t="shared" si="160"/>
        <v>0</v>
      </c>
      <c r="AA490" s="190" t="str">
        <f t="shared" si="157"/>
        <v/>
      </c>
      <c r="AB490" s="684">
        <f t="shared" si="156"/>
        <v>0</v>
      </c>
      <c r="AC490" s="684">
        <f t="shared" si="144"/>
        <v>0</v>
      </c>
      <c r="AD490" s="616"/>
      <c r="AE490" s="617">
        <f t="shared" si="158"/>
        <v>0</v>
      </c>
      <c r="AF490" s="612">
        <f t="shared" si="151"/>
        <v>0</v>
      </c>
      <c r="AG490" s="613">
        <f>IF(ISBLANK(N490), 0, (IF(AND(V490&lt;&gt;"", ISNUMBER(T490)), INDEX(AZ12:CR12, MATCH(N490, AZ11:CR11, 0)) * M490, 0)) + IFERROR(INDEX(AZ17:CR17, MATCH(N490, AZ16:CR16, 0)) * M490, 0))</f>
        <v>0</v>
      </c>
      <c r="AI490" s="603" t="str">
        <f t="shared" si="154"/>
        <v>►</v>
      </c>
      <c r="AJ490" s="641"/>
      <c r="AK490" s="641"/>
      <c r="AL490" s="641"/>
      <c r="AM490" s="641"/>
      <c r="AN490" s="641"/>
      <c r="AO490" s="641"/>
      <c r="AP490" s="641"/>
      <c r="AQ490" s="641"/>
      <c r="AR490" s="641"/>
      <c r="AS490" s="641"/>
      <c r="AT490" s="641"/>
      <c r="AU490" s="641"/>
      <c r="AV490" s="641"/>
      <c r="AW490" s="641"/>
      <c r="AX490" s="641"/>
      <c r="AY490" s="641"/>
      <c r="AZ490" s="641"/>
      <c r="BA490" s="641"/>
      <c r="CM490" s="658"/>
      <c r="CY490" s="216">
        <v>1</v>
      </c>
    </row>
    <row r="491" spans="1:103" s="664" customFormat="1" ht="24" customHeight="1">
      <c r="A491" s="603" t="str">
        <f t="shared" si="155"/>
        <v>►</v>
      </c>
      <c r="B491" s="604" t="str">
        <f t="shared" si="152"/>
        <v>►</v>
      </c>
      <c r="C491" s="604" t="str">
        <f t="shared" si="145"/>
        <v>►</v>
      </c>
      <c r="D491" s="604" t="str">
        <f t="shared" si="146"/>
        <v>►</v>
      </c>
      <c r="E491" s="604" t="str">
        <f t="shared" si="147"/>
        <v>►</v>
      </c>
      <c r="F491" s="604" t="str">
        <f t="shared" si="148"/>
        <v>►</v>
      </c>
      <c r="G491" s="604" t="str">
        <f t="shared" si="153"/>
        <v/>
      </c>
      <c r="H491" s="626" t="s">
        <v>28</v>
      </c>
      <c r="I491" s="627"/>
      <c r="J491" s="627"/>
      <c r="K491" s="627"/>
      <c r="L491" s="704"/>
      <c r="M491" s="704"/>
      <c r="N491" s="704"/>
      <c r="O491" s="704"/>
      <c r="P491" s="704"/>
      <c r="Q491" s="704"/>
      <c r="R491" s="704"/>
      <c r="S491" s="674" t="s">
        <v>28</v>
      </c>
      <c r="T491" s="638"/>
      <c r="U491" s="251"/>
      <c r="V491" s="614"/>
      <c r="W491" s="645">
        <f t="shared" si="149"/>
        <v>0</v>
      </c>
      <c r="X491" s="618" t="str">
        <f t="shared" si="150"/>
        <v/>
      </c>
      <c r="Y491" s="619">
        <f t="shared" si="159"/>
        <v>0</v>
      </c>
      <c r="Z491" s="619">
        <f t="shared" si="160"/>
        <v>0</v>
      </c>
      <c r="AA491" s="189" t="str">
        <f t="shared" si="157"/>
        <v/>
      </c>
      <c r="AB491" s="189">
        <f t="shared" si="156"/>
        <v>0</v>
      </c>
      <c r="AC491" s="189">
        <f t="shared" si="144"/>
        <v>0</v>
      </c>
      <c r="AD491" s="616"/>
      <c r="AE491" s="620">
        <f t="shared" si="158"/>
        <v>0</v>
      </c>
      <c r="AF491" s="612">
        <f t="shared" si="151"/>
        <v>0</v>
      </c>
      <c r="AG491" s="613">
        <f>IF(ISBLANK(N491), 0, (IF(AND(V491&lt;&gt;"", ISNUMBER(T491)), INDEX(AZ12:CR12, MATCH(N491, AZ11:CR11, 0)) * M491, 0)) + IFERROR(INDEX(AZ17:CR17, MATCH(N491, AZ16:CR16, 0)) * M491, 0))</f>
        <v>0</v>
      </c>
      <c r="AI491" s="603" t="str">
        <f t="shared" si="154"/>
        <v>►</v>
      </c>
      <c r="AJ491" s="641"/>
      <c r="AK491" s="641"/>
      <c r="AL491" s="641"/>
      <c r="AM491" s="641"/>
      <c r="AN491" s="641"/>
      <c r="AO491" s="641"/>
      <c r="AP491" s="641"/>
      <c r="AQ491" s="641"/>
      <c r="AR491" s="641"/>
      <c r="AS491" s="641"/>
      <c r="AT491" s="641"/>
      <c r="AU491" s="641"/>
      <c r="AV491" s="641"/>
      <c r="AW491" s="641"/>
      <c r="AX491" s="641"/>
      <c r="AY491" s="641"/>
      <c r="AZ491" s="641"/>
      <c r="BA491" s="641"/>
      <c r="CM491" s="658"/>
      <c r="CY491" s="216">
        <v>1</v>
      </c>
    </row>
    <row r="492" spans="1:103" s="664" customFormat="1" ht="24" customHeight="1">
      <c r="A492" s="603" t="str">
        <f t="shared" si="155"/>
        <v>►</v>
      </c>
      <c r="B492" s="604" t="str">
        <f t="shared" si="152"/>
        <v>►</v>
      </c>
      <c r="C492" s="604" t="str">
        <f t="shared" si="145"/>
        <v>►</v>
      </c>
      <c r="D492" s="604" t="str">
        <f t="shared" si="146"/>
        <v>►</v>
      </c>
      <c r="E492" s="604" t="str">
        <f t="shared" si="147"/>
        <v>►</v>
      </c>
      <c r="F492" s="604" t="str">
        <f t="shared" si="148"/>
        <v>►</v>
      </c>
      <c r="G492" s="604" t="str">
        <f t="shared" si="153"/>
        <v/>
      </c>
      <c r="H492" s="626" t="s">
        <v>28</v>
      </c>
      <c r="I492" s="627"/>
      <c r="J492" s="627"/>
      <c r="K492" s="627"/>
      <c r="L492" s="704"/>
      <c r="M492" s="704"/>
      <c r="N492" s="704"/>
      <c r="O492" s="704"/>
      <c r="P492" s="704"/>
      <c r="Q492" s="704"/>
      <c r="R492" s="704"/>
      <c r="S492" s="674" t="s">
        <v>28</v>
      </c>
      <c r="T492" s="638"/>
      <c r="U492" s="251"/>
      <c r="V492" s="614"/>
      <c r="W492" s="644">
        <f t="shared" si="149"/>
        <v>0</v>
      </c>
      <c r="X492" s="643" t="str">
        <f t="shared" si="150"/>
        <v/>
      </c>
      <c r="Y492" s="615">
        <f t="shared" si="159"/>
        <v>0</v>
      </c>
      <c r="Z492" s="615">
        <f t="shared" si="160"/>
        <v>0</v>
      </c>
      <c r="AA492" s="190" t="str">
        <f t="shared" si="157"/>
        <v/>
      </c>
      <c r="AB492" s="684">
        <f t="shared" si="156"/>
        <v>0</v>
      </c>
      <c r="AC492" s="684">
        <f t="shared" si="144"/>
        <v>0</v>
      </c>
      <c r="AD492" s="616"/>
      <c r="AE492" s="617">
        <f t="shared" si="158"/>
        <v>0</v>
      </c>
      <c r="AF492" s="612">
        <f t="shared" si="151"/>
        <v>0</v>
      </c>
      <c r="AG492" s="613">
        <f>IF(ISBLANK(N492), 0, (IF(AND(V492&lt;&gt;"", ISNUMBER(T492)), INDEX(AZ12:CR12, MATCH(N492, AZ11:CR11, 0)) * M492, 0)) + IFERROR(INDEX(AZ17:CR17, MATCH(N492, AZ16:CR16, 0)) * M492, 0))</f>
        <v>0</v>
      </c>
      <c r="AI492" s="603" t="str">
        <f t="shared" si="154"/>
        <v>►</v>
      </c>
      <c r="AJ492" s="641"/>
      <c r="AK492" s="641"/>
      <c r="AL492" s="641"/>
      <c r="AM492" s="641"/>
      <c r="AN492" s="641"/>
      <c r="AO492" s="641"/>
      <c r="AP492" s="641"/>
      <c r="AQ492" s="641"/>
      <c r="AR492" s="641"/>
      <c r="AS492" s="641"/>
      <c r="AT492" s="641"/>
      <c r="AU492" s="641"/>
      <c r="AV492" s="641"/>
      <c r="AW492" s="641"/>
      <c r="AX492" s="641"/>
      <c r="AY492" s="641"/>
      <c r="AZ492" s="641"/>
      <c r="BA492" s="641"/>
      <c r="CM492" s="658"/>
      <c r="CY492" s="216">
        <v>1</v>
      </c>
    </row>
    <row r="493" spans="1:103" s="664" customFormat="1" ht="24" customHeight="1">
      <c r="A493" s="603" t="str">
        <f t="shared" si="155"/>
        <v>►</v>
      </c>
      <c r="B493" s="604" t="str">
        <f t="shared" si="152"/>
        <v>►</v>
      </c>
      <c r="C493" s="604" t="str">
        <f t="shared" si="145"/>
        <v>►</v>
      </c>
      <c r="D493" s="604" t="str">
        <f t="shared" si="146"/>
        <v>►</v>
      </c>
      <c r="E493" s="604" t="str">
        <f t="shared" si="147"/>
        <v>►</v>
      </c>
      <c r="F493" s="604" t="str">
        <f t="shared" si="148"/>
        <v>►</v>
      </c>
      <c r="G493" s="604" t="str">
        <f t="shared" si="153"/>
        <v/>
      </c>
      <c r="H493" s="626" t="s">
        <v>28</v>
      </c>
      <c r="I493" s="627"/>
      <c r="J493" s="627"/>
      <c r="K493" s="627"/>
      <c r="L493" s="704"/>
      <c r="M493" s="704"/>
      <c r="N493" s="704"/>
      <c r="O493" s="704"/>
      <c r="P493" s="704"/>
      <c r="Q493" s="704"/>
      <c r="R493" s="704"/>
      <c r="S493" s="674" t="s">
        <v>28</v>
      </c>
      <c r="T493" s="638"/>
      <c r="U493" s="251"/>
      <c r="V493" s="614"/>
      <c r="W493" s="645">
        <f t="shared" si="149"/>
        <v>0</v>
      </c>
      <c r="X493" s="618" t="str">
        <f t="shared" si="150"/>
        <v/>
      </c>
      <c r="Y493" s="619">
        <f t="shared" si="159"/>
        <v>0</v>
      </c>
      <c r="Z493" s="619">
        <f t="shared" si="160"/>
        <v>0</v>
      </c>
      <c r="AA493" s="189" t="str">
        <f t="shared" si="157"/>
        <v/>
      </c>
      <c r="AB493" s="189">
        <f t="shared" si="156"/>
        <v>0</v>
      </c>
      <c r="AC493" s="189">
        <f t="shared" si="144"/>
        <v>0</v>
      </c>
      <c r="AD493" s="616"/>
      <c r="AE493" s="620">
        <f t="shared" si="158"/>
        <v>0</v>
      </c>
      <c r="AF493" s="612">
        <f t="shared" si="151"/>
        <v>0</v>
      </c>
      <c r="AG493" s="613">
        <f>IF(ISBLANK(N493), 0, (IF(AND(V493&lt;&gt;"", ISNUMBER(T493)), INDEX(AZ12:CR12, MATCH(N493, AZ11:CR11, 0)) * M493, 0)) + IFERROR(INDEX(AZ17:CR17, MATCH(N493, AZ16:CR16, 0)) * M493, 0))</f>
        <v>0</v>
      </c>
      <c r="AI493" s="603" t="str">
        <f t="shared" si="154"/>
        <v>►</v>
      </c>
      <c r="AJ493" s="641"/>
      <c r="AK493" s="641"/>
      <c r="AL493" s="641"/>
      <c r="AM493" s="641"/>
      <c r="AN493" s="641"/>
      <c r="AO493" s="641"/>
      <c r="AP493" s="641"/>
      <c r="AQ493" s="641"/>
      <c r="AR493" s="641"/>
      <c r="AS493" s="641"/>
      <c r="AT493" s="641"/>
      <c r="AU493" s="641"/>
      <c r="AV493" s="641"/>
      <c r="AW493" s="641"/>
      <c r="AX493" s="641"/>
      <c r="AY493" s="641"/>
      <c r="AZ493" s="641"/>
      <c r="BA493" s="641"/>
      <c r="CM493" s="658"/>
      <c r="CY493" s="216">
        <v>1</v>
      </c>
    </row>
    <row r="494" spans="1:103" s="664" customFormat="1" ht="24" customHeight="1">
      <c r="A494" s="603" t="str">
        <f t="shared" si="155"/>
        <v>►</v>
      </c>
      <c r="B494" s="604" t="str">
        <f t="shared" si="152"/>
        <v>►</v>
      </c>
      <c r="C494" s="604" t="str">
        <f t="shared" si="145"/>
        <v>►</v>
      </c>
      <c r="D494" s="604" t="str">
        <f t="shared" si="146"/>
        <v>►</v>
      </c>
      <c r="E494" s="604" t="str">
        <f t="shared" si="147"/>
        <v>►</v>
      </c>
      <c r="F494" s="604" t="str">
        <f t="shared" si="148"/>
        <v>►</v>
      </c>
      <c r="G494" s="604" t="str">
        <f t="shared" si="153"/>
        <v/>
      </c>
      <c r="H494" s="626" t="s">
        <v>28</v>
      </c>
      <c r="I494" s="627"/>
      <c r="J494" s="627"/>
      <c r="K494" s="627"/>
      <c r="L494" s="704"/>
      <c r="M494" s="704"/>
      <c r="N494" s="704"/>
      <c r="O494" s="704"/>
      <c r="P494" s="704"/>
      <c r="Q494" s="704"/>
      <c r="R494" s="704"/>
      <c r="S494" s="674" t="s">
        <v>28</v>
      </c>
      <c r="T494" s="638"/>
      <c r="U494" s="251"/>
      <c r="V494" s="614"/>
      <c r="W494" s="644">
        <f t="shared" si="149"/>
        <v>0</v>
      </c>
      <c r="X494" s="643" t="str">
        <f t="shared" si="150"/>
        <v/>
      </c>
      <c r="Y494" s="615">
        <f t="shared" si="159"/>
        <v>0</v>
      </c>
      <c r="Z494" s="615">
        <f t="shared" si="160"/>
        <v>0</v>
      </c>
      <c r="AA494" s="190" t="str">
        <f t="shared" si="157"/>
        <v/>
      </c>
      <c r="AB494" s="684">
        <f t="shared" si="156"/>
        <v>0</v>
      </c>
      <c r="AC494" s="684">
        <f t="shared" si="144"/>
        <v>0</v>
      </c>
      <c r="AD494" s="616"/>
      <c r="AE494" s="617">
        <f t="shared" si="158"/>
        <v>0</v>
      </c>
      <c r="AF494" s="612">
        <f t="shared" si="151"/>
        <v>0</v>
      </c>
      <c r="AG494" s="613">
        <f>IF(ISBLANK(N494), 0, (IF(AND(V494&lt;&gt;"", ISNUMBER(T494)), INDEX(AZ12:CR12, MATCH(N494, AZ11:CR11, 0)) * M494, 0)) + IFERROR(INDEX(AZ17:CR17, MATCH(N494, AZ16:CR16, 0)) * M494, 0))</f>
        <v>0</v>
      </c>
      <c r="AI494" s="603" t="str">
        <f t="shared" si="154"/>
        <v>►</v>
      </c>
      <c r="AJ494" s="641"/>
      <c r="AK494" s="641"/>
      <c r="AL494" s="641"/>
      <c r="AM494" s="641"/>
      <c r="AN494" s="641"/>
      <c r="AO494" s="641"/>
      <c r="AP494" s="641"/>
      <c r="AQ494" s="641"/>
      <c r="AR494" s="641"/>
      <c r="AS494" s="641"/>
      <c r="AT494" s="641"/>
      <c r="AU494" s="641"/>
      <c r="AV494" s="641"/>
      <c r="AW494" s="641"/>
      <c r="AX494" s="641"/>
      <c r="AY494" s="641"/>
      <c r="AZ494" s="641"/>
      <c r="BA494" s="641"/>
      <c r="CM494" s="658"/>
      <c r="CY494" s="216">
        <v>1</v>
      </c>
    </row>
    <row r="495" spans="1:103" s="664" customFormat="1" ht="24" customHeight="1">
      <c r="A495" s="603" t="str">
        <f t="shared" si="155"/>
        <v>►</v>
      </c>
      <c r="B495" s="604" t="str">
        <f t="shared" si="152"/>
        <v>►</v>
      </c>
      <c r="C495" s="604" t="str">
        <f t="shared" si="145"/>
        <v>►</v>
      </c>
      <c r="D495" s="604" t="str">
        <f t="shared" si="146"/>
        <v>►</v>
      </c>
      <c r="E495" s="604" t="str">
        <f t="shared" si="147"/>
        <v>►</v>
      </c>
      <c r="F495" s="604" t="str">
        <f t="shared" si="148"/>
        <v>►</v>
      </c>
      <c r="G495" s="604" t="str">
        <f t="shared" si="153"/>
        <v/>
      </c>
      <c r="H495" s="626" t="s">
        <v>28</v>
      </c>
      <c r="I495" s="627"/>
      <c r="J495" s="627"/>
      <c r="K495" s="627"/>
      <c r="L495" s="704"/>
      <c r="M495" s="704"/>
      <c r="N495" s="704"/>
      <c r="O495" s="704"/>
      <c r="P495" s="704"/>
      <c r="Q495" s="704"/>
      <c r="R495" s="704"/>
      <c r="S495" s="674" t="s">
        <v>28</v>
      </c>
      <c r="T495" s="638"/>
      <c r="U495" s="251"/>
      <c r="V495" s="614"/>
      <c r="W495" s="645">
        <f t="shared" si="149"/>
        <v>0</v>
      </c>
      <c r="X495" s="618" t="str">
        <f t="shared" si="150"/>
        <v/>
      </c>
      <c r="Y495" s="619">
        <f t="shared" si="159"/>
        <v>0</v>
      </c>
      <c r="Z495" s="619">
        <f t="shared" si="160"/>
        <v>0</v>
      </c>
      <c r="AA495" s="189" t="str">
        <f t="shared" si="157"/>
        <v/>
      </c>
      <c r="AB495" s="189">
        <f t="shared" si="156"/>
        <v>0</v>
      </c>
      <c r="AC495" s="189">
        <f t="shared" si="144"/>
        <v>0</v>
      </c>
      <c r="AD495" s="616"/>
      <c r="AE495" s="620">
        <f t="shared" si="158"/>
        <v>0</v>
      </c>
      <c r="AF495" s="612">
        <f t="shared" si="151"/>
        <v>0</v>
      </c>
      <c r="AG495" s="613">
        <f>IF(ISBLANK(N495), 0, (IF(AND(V495&lt;&gt;"", ISNUMBER(T495)), INDEX(AZ12:CR12, MATCH(N495, AZ11:CR11, 0)) * M495, 0)) + IFERROR(INDEX(AZ17:CR17, MATCH(N495, AZ16:CR16, 0)) * M495, 0))</f>
        <v>0</v>
      </c>
      <c r="AI495" s="603" t="str">
        <f t="shared" si="154"/>
        <v>►</v>
      </c>
      <c r="AJ495" s="641"/>
      <c r="AK495" s="641"/>
      <c r="AL495" s="641"/>
      <c r="AM495" s="641"/>
      <c r="AN495" s="641"/>
      <c r="AO495" s="641"/>
      <c r="AP495" s="641"/>
      <c r="AQ495" s="641"/>
      <c r="AR495" s="641"/>
      <c r="AS495" s="641"/>
      <c r="AT495" s="641"/>
      <c r="AU495" s="641"/>
      <c r="AV495" s="641"/>
      <c r="AW495" s="641"/>
      <c r="AX495" s="641"/>
      <c r="AY495" s="641"/>
      <c r="AZ495" s="641"/>
      <c r="BA495" s="641"/>
      <c r="CM495" s="658"/>
      <c r="CY495" s="216">
        <v>1</v>
      </c>
    </row>
    <row r="496" spans="1:103" s="664" customFormat="1" ht="24" customHeight="1">
      <c r="A496" s="603" t="str">
        <f t="shared" si="155"/>
        <v>►</v>
      </c>
      <c r="B496" s="604" t="str">
        <f t="shared" si="152"/>
        <v>►</v>
      </c>
      <c r="C496" s="604" t="str">
        <f t="shared" si="145"/>
        <v>►</v>
      </c>
      <c r="D496" s="604" t="str">
        <f t="shared" si="146"/>
        <v>►</v>
      </c>
      <c r="E496" s="604" t="str">
        <f t="shared" si="147"/>
        <v>►</v>
      </c>
      <c r="F496" s="604" t="str">
        <f t="shared" si="148"/>
        <v>►</v>
      </c>
      <c r="G496" s="604" t="str">
        <f t="shared" si="153"/>
        <v/>
      </c>
      <c r="H496" s="626" t="s">
        <v>28</v>
      </c>
      <c r="I496" s="627"/>
      <c r="J496" s="627"/>
      <c r="K496" s="627"/>
      <c r="L496" s="704"/>
      <c r="M496" s="704"/>
      <c r="N496" s="704"/>
      <c r="O496" s="704"/>
      <c r="P496" s="704"/>
      <c r="Q496" s="704"/>
      <c r="R496" s="704"/>
      <c r="S496" s="674" t="s">
        <v>28</v>
      </c>
      <c r="T496" s="638"/>
      <c r="U496" s="251"/>
      <c r="V496" s="614"/>
      <c r="W496" s="644">
        <f t="shared" si="149"/>
        <v>0</v>
      </c>
      <c r="X496" s="643" t="str">
        <f t="shared" si="150"/>
        <v/>
      </c>
      <c r="Y496" s="615">
        <f t="shared" si="159"/>
        <v>0</v>
      </c>
      <c r="Z496" s="615">
        <f t="shared" si="160"/>
        <v>0</v>
      </c>
      <c r="AA496" s="190" t="str">
        <f t="shared" si="157"/>
        <v/>
      </c>
      <c r="AB496" s="684">
        <f t="shared" si="156"/>
        <v>0</v>
      </c>
      <c r="AC496" s="684">
        <f t="shared" si="144"/>
        <v>0</v>
      </c>
      <c r="AD496" s="616"/>
      <c r="AE496" s="617">
        <f t="shared" si="158"/>
        <v>0</v>
      </c>
      <c r="AF496" s="612">
        <f t="shared" si="151"/>
        <v>0</v>
      </c>
      <c r="AG496" s="613">
        <f>IF(ISBLANK(N496), 0, (IF(AND(V496&lt;&gt;"", ISNUMBER(T496)), INDEX(AZ12:CR12, MATCH(N496, AZ11:CR11, 0)) * M496, 0)) + IFERROR(INDEX(AZ17:CR17, MATCH(N496, AZ16:CR16, 0)) * M496, 0))</f>
        <v>0</v>
      </c>
      <c r="AI496" s="603" t="str">
        <f t="shared" si="154"/>
        <v>►</v>
      </c>
      <c r="AJ496" s="641"/>
      <c r="AK496" s="641"/>
      <c r="AL496" s="641"/>
      <c r="AM496" s="641"/>
      <c r="AN496" s="641"/>
      <c r="AO496" s="641"/>
      <c r="AP496" s="641"/>
      <c r="AQ496" s="641"/>
      <c r="AR496" s="641"/>
      <c r="AS496" s="641"/>
      <c r="AT496" s="641"/>
      <c r="AU496" s="641"/>
      <c r="AV496" s="641"/>
      <c r="AW496" s="641"/>
      <c r="AX496" s="641"/>
      <c r="AY496" s="641"/>
      <c r="AZ496" s="641"/>
      <c r="BA496" s="641"/>
      <c r="CM496" s="658"/>
      <c r="CY496" s="216">
        <v>1</v>
      </c>
    </row>
    <row r="497" spans="1:103" s="664" customFormat="1" ht="24" customHeight="1">
      <c r="A497" s="603" t="str">
        <f t="shared" si="155"/>
        <v>►</v>
      </c>
      <c r="B497" s="604" t="str">
        <f t="shared" si="152"/>
        <v>►</v>
      </c>
      <c r="C497" s="604" t="str">
        <f t="shared" si="145"/>
        <v>►</v>
      </c>
      <c r="D497" s="604" t="str">
        <f t="shared" si="146"/>
        <v>►</v>
      </c>
      <c r="E497" s="604" t="str">
        <f t="shared" si="147"/>
        <v>►</v>
      </c>
      <c r="F497" s="604" t="str">
        <f t="shared" si="148"/>
        <v>►</v>
      </c>
      <c r="G497" s="604" t="str">
        <f t="shared" si="153"/>
        <v/>
      </c>
      <c r="H497" s="626" t="s">
        <v>28</v>
      </c>
      <c r="I497" s="627"/>
      <c r="J497" s="627"/>
      <c r="K497" s="627"/>
      <c r="L497" s="704"/>
      <c r="M497" s="704"/>
      <c r="N497" s="704"/>
      <c r="O497" s="704"/>
      <c r="P497" s="704"/>
      <c r="Q497" s="704"/>
      <c r="R497" s="704"/>
      <c r="S497" s="674" t="s">
        <v>28</v>
      </c>
      <c r="T497" s="638"/>
      <c r="U497" s="251"/>
      <c r="V497" s="614"/>
      <c r="W497" s="645">
        <f t="shared" si="149"/>
        <v>0</v>
      </c>
      <c r="X497" s="618" t="str">
        <f t="shared" si="150"/>
        <v/>
      </c>
      <c r="Y497" s="619">
        <f t="shared" si="159"/>
        <v>0</v>
      </c>
      <c r="Z497" s="619">
        <f t="shared" si="160"/>
        <v>0</v>
      </c>
      <c r="AA497" s="189" t="str">
        <f t="shared" si="157"/>
        <v/>
      </c>
      <c r="AB497" s="189">
        <f t="shared" si="156"/>
        <v>0</v>
      </c>
      <c r="AC497" s="189">
        <f t="shared" si="144"/>
        <v>0</v>
      </c>
      <c r="AD497" s="616"/>
      <c r="AE497" s="620">
        <f t="shared" si="158"/>
        <v>0</v>
      </c>
      <c r="AF497" s="612">
        <f t="shared" si="151"/>
        <v>0</v>
      </c>
      <c r="AG497" s="613">
        <f>IF(ISBLANK(N497), 0, (IF(AND(V497&lt;&gt;"", ISNUMBER(T497)), INDEX(AZ12:CR12, MATCH(N497, AZ11:CR11, 0)) * M497, 0)) + IFERROR(INDEX(AZ17:CR17, MATCH(N497, AZ16:CR16, 0)) * M497, 0))</f>
        <v>0</v>
      </c>
      <c r="AI497" s="603" t="str">
        <f t="shared" si="154"/>
        <v>►</v>
      </c>
      <c r="AJ497" s="641"/>
      <c r="AK497" s="641"/>
      <c r="AL497" s="641"/>
      <c r="AM497" s="641"/>
      <c r="AN497" s="641"/>
      <c r="AO497" s="641"/>
      <c r="AP497" s="641"/>
      <c r="AQ497" s="641"/>
      <c r="AR497" s="641"/>
      <c r="AS497" s="641"/>
      <c r="AT497" s="641"/>
      <c r="AU497" s="641"/>
      <c r="AV497" s="641"/>
      <c r="AW497" s="641"/>
      <c r="AX497" s="641"/>
      <c r="AY497" s="641"/>
      <c r="AZ497" s="641"/>
      <c r="BA497" s="641"/>
      <c r="CM497" s="658"/>
      <c r="CY497" s="216">
        <v>1</v>
      </c>
    </row>
    <row r="498" spans="1:103" s="664" customFormat="1" ht="24" customHeight="1">
      <c r="A498" s="603" t="str">
        <f t="shared" si="155"/>
        <v>►</v>
      </c>
      <c r="B498" s="604" t="str">
        <f t="shared" si="152"/>
        <v>►</v>
      </c>
      <c r="C498" s="604" t="str">
        <f t="shared" si="145"/>
        <v>►</v>
      </c>
      <c r="D498" s="604" t="str">
        <f t="shared" si="146"/>
        <v>►</v>
      </c>
      <c r="E498" s="604" t="str">
        <f t="shared" si="147"/>
        <v>►</v>
      </c>
      <c r="F498" s="604" t="str">
        <f t="shared" si="148"/>
        <v>►</v>
      </c>
      <c r="G498" s="604" t="str">
        <f t="shared" si="153"/>
        <v/>
      </c>
      <c r="H498" s="626" t="s">
        <v>28</v>
      </c>
      <c r="I498" s="627"/>
      <c r="J498" s="627"/>
      <c r="K498" s="627"/>
      <c r="L498" s="704"/>
      <c r="M498" s="704"/>
      <c r="N498" s="704"/>
      <c r="O498" s="704"/>
      <c r="P498" s="704"/>
      <c r="Q498" s="704"/>
      <c r="R498" s="704"/>
      <c r="S498" s="674" t="s">
        <v>28</v>
      </c>
      <c r="T498" s="638"/>
      <c r="U498" s="251"/>
      <c r="V498" s="614"/>
      <c r="W498" s="644">
        <f t="shared" si="149"/>
        <v>0</v>
      </c>
      <c r="X498" s="643" t="str">
        <f t="shared" si="150"/>
        <v/>
      </c>
      <c r="Y498" s="615">
        <f t="shared" si="159"/>
        <v>0</v>
      </c>
      <c r="Z498" s="615">
        <f t="shared" si="160"/>
        <v>0</v>
      </c>
      <c r="AA498" s="190" t="str">
        <f t="shared" si="157"/>
        <v/>
      </c>
      <c r="AB498" s="684">
        <f t="shared" si="156"/>
        <v>0</v>
      </c>
      <c r="AC498" s="684">
        <f t="shared" si="144"/>
        <v>0</v>
      </c>
      <c r="AD498" s="616"/>
      <c r="AE498" s="617">
        <f t="shared" si="158"/>
        <v>0</v>
      </c>
      <c r="AF498" s="612">
        <f t="shared" si="151"/>
        <v>0</v>
      </c>
      <c r="AG498" s="613">
        <f>IF(ISBLANK(N498), 0, (IF(AND(V498&lt;&gt;"", ISNUMBER(T498)), INDEX(AZ12:CR12, MATCH(N498, AZ11:CR11, 0)) * M498, 0)) + IFERROR(INDEX(AZ17:CR17, MATCH(N498, AZ16:CR16, 0)) * M498, 0))</f>
        <v>0</v>
      </c>
      <c r="AI498" s="603" t="str">
        <f t="shared" si="154"/>
        <v>►</v>
      </c>
      <c r="AJ498" s="641"/>
      <c r="AK498" s="641"/>
      <c r="AL498" s="641"/>
      <c r="AM498" s="641"/>
      <c r="AN498" s="641"/>
      <c r="AO498" s="641"/>
      <c r="AP498" s="641"/>
      <c r="AQ498" s="641"/>
      <c r="AR498" s="641"/>
      <c r="AS498" s="641"/>
      <c r="AT498" s="641"/>
      <c r="AU498" s="641"/>
      <c r="AV498" s="641"/>
      <c r="AW498" s="641"/>
      <c r="AX498" s="641"/>
      <c r="AY498" s="641"/>
      <c r="AZ498" s="641"/>
      <c r="BA498" s="641"/>
      <c r="CM498" s="658"/>
      <c r="CY498" s="216">
        <v>1</v>
      </c>
    </row>
    <row r="499" spans="1:103" s="664" customFormat="1" ht="24" customHeight="1">
      <c r="A499" s="603" t="str">
        <f t="shared" si="155"/>
        <v>►</v>
      </c>
      <c r="B499" s="604" t="str">
        <f t="shared" si="152"/>
        <v>►</v>
      </c>
      <c r="C499" s="604" t="str">
        <f t="shared" si="145"/>
        <v>►</v>
      </c>
      <c r="D499" s="604" t="str">
        <f t="shared" si="146"/>
        <v>►</v>
      </c>
      <c r="E499" s="604" t="str">
        <f t="shared" si="147"/>
        <v>►</v>
      </c>
      <c r="F499" s="604" t="str">
        <f t="shared" si="148"/>
        <v>►</v>
      </c>
      <c r="G499" s="604" t="str">
        <f t="shared" si="153"/>
        <v/>
      </c>
      <c r="H499" s="626" t="s">
        <v>28</v>
      </c>
      <c r="I499" s="627"/>
      <c r="J499" s="627"/>
      <c r="K499" s="627"/>
      <c r="L499" s="704"/>
      <c r="M499" s="704"/>
      <c r="N499" s="704"/>
      <c r="O499" s="704"/>
      <c r="P499" s="704"/>
      <c r="Q499" s="704"/>
      <c r="R499" s="704"/>
      <c r="S499" s="674" t="s">
        <v>28</v>
      </c>
      <c r="T499" s="638"/>
      <c r="U499" s="251"/>
      <c r="V499" s="614"/>
      <c r="W499" s="646">
        <f t="shared" si="149"/>
        <v>0</v>
      </c>
      <c r="X499" s="621" t="str">
        <f t="shared" si="150"/>
        <v/>
      </c>
      <c r="Y499" s="622">
        <f t="shared" si="159"/>
        <v>0</v>
      </c>
      <c r="Z499" s="622">
        <f t="shared" si="160"/>
        <v>0</v>
      </c>
      <c r="AA499" s="189" t="str">
        <f t="shared" si="157"/>
        <v/>
      </c>
      <c r="AB499" s="189">
        <f t="shared" si="156"/>
        <v>0</v>
      </c>
      <c r="AC499" s="189">
        <f t="shared" si="144"/>
        <v>0</v>
      </c>
      <c r="AD499" s="616"/>
      <c r="AE499" s="620">
        <f t="shared" si="158"/>
        <v>0</v>
      </c>
      <c r="AF499" s="612">
        <f t="shared" si="151"/>
        <v>0</v>
      </c>
      <c r="AG499" s="613">
        <f>IF(ISBLANK(N499), 0, (IF(AND(V499&lt;&gt;"", ISNUMBER(T499)), INDEX(AZ12:CR12, MATCH(N499, AZ11:CR11, 0)) * M499, 0)) + IFERROR(INDEX(AZ17:CR17, MATCH(N499, AZ16:CR16, 0)) * M499, 0))</f>
        <v>0</v>
      </c>
      <c r="AI499" s="603" t="str">
        <f t="shared" si="154"/>
        <v>►</v>
      </c>
      <c r="AJ499" s="641"/>
      <c r="AK499" s="641"/>
      <c r="AL499" s="641"/>
      <c r="AM499" s="641"/>
      <c r="AN499" s="641"/>
      <c r="AO499" s="641"/>
      <c r="AP499" s="641"/>
      <c r="AQ499" s="641"/>
      <c r="AR499" s="641"/>
      <c r="AS499" s="641"/>
      <c r="AT499" s="641"/>
      <c r="AU499" s="641"/>
      <c r="AV499" s="641"/>
      <c r="AW499" s="641"/>
      <c r="AX499" s="641"/>
      <c r="AY499" s="641"/>
      <c r="AZ499" s="641"/>
      <c r="BA499" s="641"/>
      <c r="CM499" s="658"/>
      <c r="CY499" s="216">
        <v>1</v>
      </c>
    </row>
    <row r="500" spans="1:103" s="664" customFormat="1" ht="24" customHeight="1">
      <c r="A500" s="603" t="str">
        <f t="shared" si="155"/>
        <v>►</v>
      </c>
      <c r="B500" s="604" t="str">
        <f t="shared" si="152"/>
        <v>►</v>
      </c>
      <c r="C500" s="604" t="str">
        <f t="shared" si="145"/>
        <v>►</v>
      </c>
      <c r="D500" s="604" t="str">
        <f t="shared" si="146"/>
        <v>►</v>
      </c>
      <c r="E500" s="604" t="str">
        <f t="shared" si="147"/>
        <v>►</v>
      </c>
      <c r="F500" s="604" t="str">
        <f t="shared" si="148"/>
        <v>►</v>
      </c>
      <c r="G500" s="604" t="str">
        <f t="shared" si="153"/>
        <v/>
      </c>
      <c r="H500" s="626" t="s">
        <v>28</v>
      </c>
      <c r="I500" s="627"/>
      <c r="J500" s="627"/>
      <c r="K500" s="627"/>
      <c r="L500" s="704"/>
      <c r="M500" s="704"/>
      <c r="N500" s="704"/>
      <c r="O500" s="704"/>
      <c r="P500" s="704"/>
      <c r="Q500" s="704"/>
      <c r="R500" s="704"/>
      <c r="S500" s="674" t="s">
        <v>28</v>
      </c>
      <c r="T500" s="638"/>
      <c r="U500" s="251"/>
      <c r="V500" s="614"/>
      <c r="W500" s="644">
        <f t="shared" si="149"/>
        <v>0</v>
      </c>
      <c r="X500" s="643" t="str">
        <f t="shared" si="150"/>
        <v/>
      </c>
      <c r="Y500" s="615">
        <f t="shared" si="159"/>
        <v>0</v>
      </c>
      <c r="Z500" s="615">
        <f t="shared" si="160"/>
        <v>0</v>
      </c>
      <c r="AA500" s="190" t="str">
        <f t="shared" si="157"/>
        <v/>
      </c>
      <c r="AB500" s="684">
        <f t="shared" si="156"/>
        <v>0</v>
      </c>
      <c r="AC500" s="684">
        <f t="shared" si="144"/>
        <v>0</v>
      </c>
      <c r="AD500" s="616"/>
      <c r="AE500" s="617">
        <f t="shared" si="158"/>
        <v>0</v>
      </c>
      <c r="AF500" s="612">
        <f t="shared" si="151"/>
        <v>0</v>
      </c>
      <c r="AG500" s="613">
        <f>IF(ISBLANK(N500), 0, (IF(AND(V500&lt;&gt;"", ISNUMBER(T500)), INDEX(AZ12:CR12, MATCH(N500, AZ11:CR11, 0)) * M500, 0)) + IFERROR(INDEX(AZ17:CR17, MATCH(N500, AZ16:CR16, 0)) * M500, 0))</f>
        <v>0</v>
      </c>
      <c r="AI500" s="603" t="str">
        <f t="shared" si="154"/>
        <v>►</v>
      </c>
      <c r="AJ500" s="641"/>
      <c r="AK500" s="641"/>
      <c r="AL500" s="641"/>
      <c r="AM500" s="641"/>
      <c r="AN500" s="641"/>
      <c r="AO500" s="641"/>
      <c r="AP500" s="641"/>
      <c r="AQ500" s="641"/>
      <c r="AR500" s="641"/>
      <c r="AS500" s="641"/>
      <c r="AT500" s="641"/>
      <c r="AU500" s="641"/>
      <c r="AV500" s="641"/>
      <c r="AW500" s="641"/>
      <c r="AX500" s="641"/>
      <c r="AY500" s="641"/>
      <c r="AZ500" s="641"/>
      <c r="BA500" s="641"/>
      <c r="CM500" s="658"/>
      <c r="CY500" s="216">
        <v>1</v>
      </c>
    </row>
    <row r="501" spans="1:103" s="664" customFormat="1" ht="24" customHeight="1">
      <c r="A501" s="603" t="str">
        <f t="shared" si="155"/>
        <v>►</v>
      </c>
      <c r="B501" s="604" t="str">
        <f t="shared" si="152"/>
        <v>►</v>
      </c>
      <c r="C501" s="604" t="str">
        <f t="shared" si="145"/>
        <v>►</v>
      </c>
      <c r="D501" s="604" t="str">
        <f t="shared" si="146"/>
        <v>►</v>
      </c>
      <c r="E501" s="604" t="str">
        <f t="shared" si="147"/>
        <v>►</v>
      </c>
      <c r="F501" s="604" t="str">
        <f t="shared" si="148"/>
        <v>►</v>
      </c>
      <c r="G501" s="604" t="str">
        <f t="shared" si="153"/>
        <v/>
      </c>
      <c r="H501" s="626" t="s">
        <v>28</v>
      </c>
      <c r="I501" s="627"/>
      <c r="J501" s="627"/>
      <c r="K501" s="627"/>
      <c r="L501" s="704"/>
      <c r="M501" s="704"/>
      <c r="N501" s="704"/>
      <c r="O501" s="704"/>
      <c r="P501" s="704"/>
      <c r="Q501" s="704"/>
      <c r="R501" s="704"/>
      <c r="S501" s="674" t="s">
        <v>28</v>
      </c>
      <c r="T501" s="638"/>
      <c r="U501" s="251"/>
      <c r="V501" s="614"/>
      <c r="W501" s="645">
        <f t="shared" si="149"/>
        <v>0</v>
      </c>
      <c r="X501" s="618" t="str">
        <f t="shared" si="150"/>
        <v/>
      </c>
      <c r="Y501" s="619">
        <f t="shared" si="159"/>
        <v>0</v>
      </c>
      <c r="Z501" s="619">
        <f t="shared" si="160"/>
        <v>0</v>
      </c>
      <c r="AA501" s="189" t="str">
        <f t="shared" si="157"/>
        <v/>
      </c>
      <c r="AB501" s="189">
        <f t="shared" si="156"/>
        <v>0</v>
      </c>
      <c r="AC501" s="189">
        <f t="shared" si="144"/>
        <v>0</v>
      </c>
      <c r="AD501" s="616"/>
      <c r="AE501" s="620">
        <f t="shared" si="158"/>
        <v>0</v>
      </c>
      <c r="AF501" s="612">
        <f t="shared" si="151"/>
        <v>0</v>
      </c>
      <c r="AG501" s="613">
        <f>IF(ISBLANK(N501), 0, (IF(AND(V501&lt;&gt;"", ISNUMBER(T501)), INDEX(AZ12:CR12, MATCH(N501, AZ11:CR11, 0)) * M501, 0)) + IFERROR(INDEX(AZ17:CR17, MATCH(N501, AZ16:CR16, 0)) * M501, 0))</f>
        <v>0</v>
      </c>
      <c r="AI501" s="603" t="str">
        <f t="shared" si="154"/>
        <v>►</v>
      </c>
      <c r="AJ501" s="641"/>
      <c r="AK501" s="641"/>
      <c r="AL501" s="641"/>
      <c r="AM501" s="641"/>
      <c r="AN501" s="641"/>
      <c r="AO501" s="641"/>
      <c r="AP501" s="641"/>
      <c r="AQ501" s="641"/>
      <c r="AR501" s="641"/>
      <c r="AS501" s="641"/>
      <c r="AT501" s="641"/>
      <c r="AU501" s="641"/>
      <c r="AV501" s="641"/>
      <c r="AW501" s="641"/>
      <c r="AX501" s="641"/>
      <c r="AY501" s="641"/>
      <c r="AZ501" s="641"/>
      <c r="BA501" s="641"/>
      <c r="CM501" s="658"/>
      <c r="CY501" s="216">
        <v>1</v>
      </c>
    </row>
    <row r="502" spans="1:103" s="664" customFormat="1" ht="24" customHeight="1">
      <c r="A502" s="603" t="str">
        <f t="shared" si="155"/>
        <v>►</v>
      </c>
      <c r="B502" s="604" t="str">
        <f t="shared" si="152"/>
        <v>►</v>
      </c>
      <c r="C502" s="604" t="str">
        <f t="shared" si="145"/>
        <v>►</v>
      </c>
      <c r="D502" s="604" t="str">
        <f t="shared" si="146"/>
        <v>►</v>
      </c>
      <c r="E502" s="604" t="str">
        <f t="shared" si="147"/>
        <v>►</v>
      </c>
      <c r="F502" s="604" t="str">
        <f t="shared" si="148"/>
        <v>►</v>
      </c>
      <c r="G502" s="604" t="str">
        <f t="shared" si="153"/>
        <v/>
      </c>
      <c r="H502" s="626" t="s">
        <v>28</v>
      </c>
      <c r="I502" s="627"/>
      <c r="J502" s="627"/>
      <c r="K502" s="627"/>
      <c r="L502" s="704"/>
      <c r="M502" s="704"/>
      <c r="N502" s="704"/>
      <c r="O502" s="704"/>
      <c r="P502" s="704"/>
      <c r="Q502" s="704"/>
      <c r="R502" s="704"/>
      <c r="S502" s="674" t="s">
        <v>28</v>
      </c>
      <c r="T502" s="638"/>
      <c r="U502" s="251"/>
      <c r="V502" s="614"/>
      <c r="W502" s="644">
        <f t="shared" si="149"/>
        <v>0</v>
      </c>
      <c r="X502" s="643" t="str">
        <f t="shared" si="150"/>
        <v/>
      </c>
      <c r="Y502" s="615">
        <f t="shared" si="159"/>
        <v>0</v>
      </c>
      <c r="Z502" s="615">
        <f t="shared" si="160"/>
        <v>0</v>
      </c>
      <c r="AA502" s="190" t="str">
        <f t="shared" si="157"/>
        <v/>
      </c>
      <c r="AB502" s="684">
        <f t="shared" si="156"/>
        <v>0</v>
      </c>
      <c r="AC502" s="684">
        <f t="shared" si="144"/>
        <v>0</v>
      </c>
      <c r="AD502" s="616"/>
      <c r="AE502" s="617">
        <f t="shared" si="158"/>
        <v>0</v>
      </c>
      <c r="AF502" s="612">
        <f t="shared" si="151"/>
        <v>0</v>
      </c>
      <c r="AG502" s="613">
        <f>IF(ISBLANK(N502), 0, (IF(AND(V502&lt;&gt;"", ISNUMBER(T502)), INDEX(AZ12:CR12, MATCH(N502, AZ11:CR11, 0)) * M502, 0)) + IFERROR(INDEX(AZ17:CR17, MATCH(N502, AZ16:CR16, 0)) * M502, 0))</f>
        <v>0</v>
      </c>
      <c r="AI502" s="603" t="str">
        <f t="shared" si="154"/>
        <v>►</v>
      </c>
      <c r="AJ502" s="641"/>
      <c r="AK502" s="641"/>
      <c r="AL502" s="641"/>
      <c r="AM502" s="641"/>
      <c r="AN502" s="641"/>
      <c r="AO502" s="641"/>
      <c r="AP502" s="641"/>
      <c r="AQ502" s="641"/>
      <c r="AR502" s="641"/>
      <c r="AS502" s="641"/>
      <c r="AT502" s="641"/>
      <c r="AU502" s="641"/>
      <c r="AV502" s="641"/>
      <c r="AW502" s="641"/>
      <c r="AX502" s="641"/>
      <c r="AY502" s="641"/>
      <c r="AZ502" s="641"/>
      <c r="BA502" s="641"/>
      <c r="CM502" s="658"/>
      <c r="CY502" s="216">
        <v>1</v>
      </c>
    </row>
    <row r="503" spans="1:103" s="664" customFormat="1" ht="24" customHeight="1">
      <c r="A503" s="603" t="str">
        <f t="shared" si="155"/>
        <v>►</v>
      </c>
      <c r="B503" s="604" t="str">
        <f t="shared" si="152"/>
        <v>►</v>
      </c>
      <c r="C503" s="604" t="str">
        <f t="shared" si="145"/>
        <v>►</v>
      </c>
      <c r="D503" s="604" t="str">
        <f t="shared" si="146"/>
        <v>►</v>
      </c>
      <c r="E503" s="604" t="str">
        <f t="shared" si="147"/>
        <v>►</v>
      </c>
      <c r="F503" s="604" t="str">
        <f t="shared" si="148"/>
        <v>►</v>
      </c>
      <c r="G503" s="604" t="str">
        <f t="shared" si="153"/>
        <v/>
      </c>
      <c r="H503" s="626" t="s">
        <v>28</v>
      </c>
      <c r="I503" s="627"/>
      <c r="J503" s="627"/>
      <c r="K503" s="627"/>
      <c r="L503" s="704"/>
      <c r="M503" s="704"/>
      <c r="N503" s="704"/>
      <c r="O503" s="704"/>
      <c r="P503" s="704"/>
      <c r="Q503" s="704"/>
      <c r="R503" s="704"/>
      <c r="S503" s="674" t="s">
        <v>28</v>
      </c>
      <c r="T503" s="638"/>
      <c r="U503" s="251"/>
      <c r="V503" s="614"/>
      <c r="W503" s="645">
        <f t="shared" si="149"/>
        <v>0</v>
      </c>
      <c r="X503" s="618" t="str">
        <f t="shared" si="150"/>
        <v/>
      </c>
      <c r="Y503" s="619">
        <f t="shared" si="159"/>
        <v>0</v>
      </c>
      <c r="Z503" s="619">
        <f t="shared" si="160"/>
        <v>0</v>
      </c>
      <c r="AA503" s="189" t="str">
        <f t="shared" si="157"/>
        <v/>
      </c>
      <c r="AB503" s="189">
        <f t="shared" si="156"/>
        <v>0</v>
      </c>
      <c r="AC503" s="189">
        <f t="shared" si="144"/>
        <v>0</v>
      </c>
      <c r="AD503" s="616"/>
      <c r="AE503" s="620">
        <f t="shared" si="158"/>
        <v>0</v>
      </c>
      <c r="AF503" s="612">
        <f t="shared" si="151"/>
        <v>0</v>
      </c>
      <c r="AG503" s="613">
        <f>IF(ISBLANK(N503), 0, (IF(AND(V503&lt;&gt;"", ISNUMBER(T503)), INDEX(AZ12:CR12, MATCH(N503, AZ11:CR11, 0)) * M503, 0)) + IFERROR(INDEX(AZ17:CR17, MATCH(N503, AZ16:CR16, 0)) * M503, 0))</f>
        <v>0</v>
      </c>
      <c r="AI503" s="603" t="str">
        <f t="shared" si="154"/>
        <v>►</v>
      </c>
      <c r="AJ503" s="641"/>
      <c r="AK503" s="641"/>
      <c r="AL503" s="641"/>
      <c r="AM503" s="641"/>
      <c r="AN503" s="641"/>
      <c r="AO503" s="641"/>
      <c r="AP503" s="641"/>
      <c r="AQ503" s="641"/>
      <c r="AR503" s="641"/>
      <c r="AS503" s="641"/>
      <c r="AT503" s="641"/>
      <c r="AU503" s="641"/>
      <c r="AV503" s="641"/>
      <c r="AW503" s="641"/>
      <c r="AX503" s="641"/>
      <c r="AY503" s="641"/>
      <c r="AZ503" s="641"/>
      <c r="BA503" s="641"/>
      <c r="CM503" s="658"/>
      <c r="CY503" s="216">
        <v>1</v>
      </c>
    </row>
    <row r="504" spans="1:103" s="664" customFormat="1" ht="24" customHeight="1">
      <c r="A504" s="603" t="str">
        <f t="shared" si="155"/>
        <v>►</v>
      </c>
      <c r="B504" s="604" t="str">
        <f t="shared" si="152"/>
        <v>►</v>
      </c>
      <c r="C504" s="604" t="str">
        <f t="shared" si="145"/>
        <v>►</v>
      </c>
      <c r="D504" s="604" t="str">
        <f t="shared" si="146"/>
        <v>►</v>
      </c>
      <c r="E504" s="604" t="str">
        <f t="shared" si="147"/>
        <v>►</v>
      </c>
      <c r="F504" s="604" t="str">
        <f t="shared" si="148"/>
        <v>►</v>
      </c>
      <c r="G504" s="604" t="str">
        <f t="shared" si="153"/>
        <v/>
      </c>
      <c r="H504" s="626" t="s">
        <v>28</v>
      </c>
      <c r="I504" s="627"/>
      <c r="J504" s="627"/>
      <c r="K504" s="627"/>
      <c r="L504" s="704"/>
      <c r="M504" s="704"/>
      <c r="N504" s="704"/>
      <c r="O504" s="704"/>
      <c r="P504" s="704"/>
      <c r="Q504" s="704"/>
      <c r="R504" s="704"/>
      <c r="S504" s="674" t="s">
        <v>28</v>
      </c>
      <c r="T504" s="638"/>
      <c r="U504" s="251"/>
      <c r="V504" s="614"/>
      <c r="W504" s="644">
        <f t="shared" si="149"/>
        <v>0</v>
      </c>
      <c r="X504" s="643" t="str">
        <f t="shared" si="150"/>
        <v/>
      </c>
      <c r="Y504" s="615">
        <f t="shared" si="159"/>
        <v>0</v>
      </c>
      <c r="Z504" s="615">
        <f t="shared" si="160"/>
        <v>0</v>
      </c>
      <c r="AA504" s="190" t="str">
        <f t="shared" si="157"/>
        <v/>
      </c>
      <c r="AB504" s="684">
        <f t="shared" si="156"/>
        <v>0</v>
      </c>
      <c r="AC504" s="684">
        <f t="shared" si="144"/>
        <v>0</v>
      </c>
      <c r="AD504" s="616"/>
      <c r="AE504" s="617">
        <f t="shared" si="158"/>
        <v>0</v>
      </c>
      <c r="AF504" s="612">
        <f t="shared" si="151"/>
        <v>0</v>
      </c>
      <c r="AG504" s="613">
        <f>IF(ISBLANK(N504), 0, (IF(AND(V504&lt;&gt;"", ISNUMBER(T504)), INDEX(AZ12:CR12, MATCH(N504, AZ11:CR11, 0)) * M504, 0)) + IFERROR(INDEX(AZ17:CR17, MATCH(N504, AZ16:CR16, 0)) * M504, 0))</f>
        <v>0</v>
      </c>
      <c r="AI504" s="603" t="str">
        <f t="shared" si="154"/>
        <v>►</v>
      </c>
      <c r="AJ504" s="641"/>
      <c r="AK504" s="641"/>
      <c r="AL504" s="641"/>
      <c r="AM504" s="641"/>
      <c r="AN504" s="641"/>
      <c r="AO504" s="641"/>
      <c r="AP504" s="641"/>
      <c r="AQ504" s="641"/>
      <c r="AR504" s="641"/>
      <c r="AS504" s="641"/>
      <c r="AT504" s="641"/>
      <c r="AU504" s="641"/>
      <c r="AV504" s="641"/>
      <c r="AW504" s="641"/>
      <c r="AX504" s="641"/>
      <c r="AY504" s="641"/>
      <c r="AZ504" s="641"/>
      <c r="BA504" s="641"/>
      <c r="CM504" s="658"/>
      <c r="CY504" s="216">
        <v>1</v>
      </c>
    </row>
    <row r="505" spans="1:103" s="664" customFormat="1" ht="24" customHeight="1">
      <c r="A505" s="603" t="str">
        <f t="shared" si="155"/>
        <v>►</v>
      </c>
      <c r="B505" s="604" t="str">
        <f t="shared" si="152"/>
        <v>►</v>
      </c>
      <c r="C505" s="604" t="str">
        <f t="shared" si="145"/>
        <v>►</v>
      </c>
      <c r="D505" s="604" t="str">
        <f t="shared" si="146"/>
        <v>►</v>
      </c>
      <c r="E505" s="604" t="str">
        <f t="shared" si="147"/>
        <v>►</v>
      </c>
      <c r="F505" s="604" t="str">
        <f t="shared" si="148"/>
        <v>►</v>
      </c>
      <c r="G505" s="604" t="str">
        <f t="shared" si="153"/>
        <v/>
      </c>
      <c r="H505" s="626" t="s">
        <v>28</v>
      </c>
      <c r="I505" s="627"/>
      <c r="J505" s="627"/>
      <c r="K505" s="627"/>
      <c r="L505" s="704"/>
      <c r="M505" s="704"/>
      <c r="N505" s="704"/>
      <c r="O505" s="704"/>
      <c r="P505" s="704"/>
      <c r="Q505" s="704"/>
      <c r="R505" s="704"/>
      <c r="S505" s="674" t="s">
        <v>28</v>
      </c>
      <c r="T505" s="638"/>
      <c r="U505" s="251"/>
      <c r="V505" s="614"/>
      <c r="W505" s="645">
        <f t="shared" si="149"/>
        <v>0</v>
      </c>
      <c r="X505" s="618" t="str">
        <f t="shared" si="150"/>
        <v/>
      </c>
      <c r="Y505" s="619">
        <f t="shared" si="159"/>
        <v>0</v>
      </c>
      <c r="Z505" s="619">
        <f t="shared" si="160"/>
        <v>0</v>
      </c>
      <c r="AA505" s="189" t="str">
        <f t="shared" si="157"/>
        <v/>
      </c>
      <c r="AB505" s="189">
        <f t="shared" si="156"/>
        <v>0</v>
      </c>
      <c r="AC505" s="189">
        <f t="shared" si="144"/>
        <v>0</v>
      </c>
      <c r="AD505" s="616"/>
      <c r="AE505" s="620">
        <f t="shared" si="158"/>
        <v>0</v>
      </c>
      <c r="AF505" s="612">
        <f t="shared" si="151"/>
        <v>0</v>
      </c>
      <c r="AG505" s="613">
        <f>IF(ISBLANK(N505), 0, (IF(AND(V505&lt;&gt;"", ISNUMBER(T505)), INDEX(AZ12:CR12, MATCH(N505, AZ11:CR11, 0)) * M505, 0)) + IFERROR(INDEX(AZ17:CR17, MATCH(N505, AZ16:CR16, 0)) * M505, 0))</f>
        <v>0</v>
      </c>
      <c r="AI505" s="603" t="str">
        <f t="shared" si="154"/>
        <v>►</v>
      </c>
      <c r="AJ505" s="641"/>
      <c r="AK505" s="641"/>
      <c r="AL505" s="641"/>
      <c r="AM505" s="641"/>
      <c r="AN505" s="641"/>
      <c r="AO505" s="641"/>
      <c r="AP505" s="641"/>
      <c r="AQ505" s="641"/>
      <c r="AR505" s="641"/>
      <c r="AS505" s="641"/>
      <c r="AT505" s="641"/>
      <c r="AU505" s="641"/>
      <c r="AV505" s="641"/>
      <c r="AW505" s="641"/>
      <c r="AX505" s="641"/>
      <c r="AY505" s="641"/>
      <c r="AZ505" s="641"/>
      <c r="BA505" s="641"/>
      <c r="CM505" s="658"/>
      <c r="CY505" s="216">
        <v>1</v>
      </c>
    </row>
    <row r="506" spans="1:103" s="664" customFormat="1" ht="24" customHeight="1">
      <c r="A506" s="603" t="str">
        <f t="shared" si="155"/>
        <v>►</v>
      </c>
      <c r="B506" s="604" t="str">
        <f t="shared" si="152"/>
        <v>►</v>
      </c>
      <c r="C506" s="604" t="str">
        <f t="shared" si="145"/>
        <v>►</v>
      </c>
      <c r="D506" s="604" t="str">
        <f t="shared" si="146"/>
        <v>►</v>
      </c>
      <c r="E506" s="604" t="str">
        <f t="shared" si="147"/>
        <v>►</v>
      </c>
      <c r="F506" s="604" t="str">
        <f t="shared" si="148"/>
        <v>►</v>
      </c>
      <c r="G506" s="604" t="str">
        <f t="shared" si="153"/>
        <v/>
      </c>
      <c r="H506" s="626" t="s">
        <v>28</v>
      </c>
      <c r="I506" s="627"/>
      <c r="J506" s="627"/>
      <c r="K506" s="627"/>
      <c r="L506" s="704"/>
      <c r="M506" s="704"/>
      <c r="N506" s="704"/>
      <c r="O506" s="704"/>
      <c r="P506" s="704"/>
      <c r="Q506" s="704"/>
      <c r="R506" s="704"/>
      <c r="S506" s="674" t="s">
        <v>28</v>
      </c>
      <c r="T506" s="638"/>
      <c r="U506" s="251"/>
      <c r="V506" s="614"/>
      <c r="W506" s="644">
        <f t="shared" si="149"/>
        <v>0</v>
      </c>
      <c r="X506" s="643" t="str">
        <f t="shared" si="150"/>
        <v/>
      </c>
      <c r="Y506" s="615">
        <f t="shared" si="159"/>
        <v>0</v>
      </c>
      <c r="Z506" s="615">
        <f t="shared" si="160"/>
        <v>0</v>
      </c>
      <c r="AA506" s="190" t="str">
        <f t="shared" si="157"/>
        <v/>
      </c>
      <c r="AB506" s="684">
        <f t="shared" si="156"/>
        <v>0</v>
      </c>
      <c r="AC506" s="684">
        <f t="shared" si="144"/>
        <v>0</v>
      </c>
      <c r="AD506" s="616"/>
      <c r="AE506" s="617">
        <f t="shared" si="158"/>
        <v>0</v>
      </c>
      <c r="AF506" s="612">
        <f t="shared" si="151"/>
        <v>0</v>
      </c>
      <c r="AG506" s="613">
        <f>IF(ISBLANK(N506), 0, (IF(AND(V506&lt;&gt;"", ISNUMBER(T506)), INDEX(AZ12:CR12, MATCH(N506, AZ11:CR11, 0)) * M506, 0)) + IFERROR(INDEX(AZ17:CR17, MATCH(N506, AZ16:CR16, 0)) * M506, 0))</f>
        <v>0</v>
      </c>
      <c r="AI506" s="603" t="str">
        <f t="shared" si="154"/>
        <v>►</v>
      </c>
      <c r="AJ506" s="641"/>
      <c r="AK506" s="641"/>
      <c r="AL506" s="641"/>
      <c r="AM506" s="641"/>
      <c r="AN506" s="641"/>
      <c r="AO506" s="641"/>
      <c r="AP506" s="641"/>
      <c r="AQ506" s="641"/>
      <c r="AR506" s="641"/>
      <c r="AS506" s="641"/>
      <c r="AT506" s="641"/>
      <c r="AU506" s="641"/>
      <c r="AV506" s="641"/>
      <c r="AW506" s="641"/>
      <c r="AX506" s="641"/>
      <c r="AY506" s="641"/>
      <c r="AZ506" s="641"/>
      <c r="BA506" s="641"/>
      <c r="CM506" s="658"/>
      <c r="CY506" s="216">
        <v>1</v>
      </c>
    </row>
    <row r="507" spans="1:103" s="664" customFormat="1" ht="24" customHeight="1">
      <c r="A507" s="603" t="str">
        <f t="shared" si="155"/>
        <v>►</v>
      </c>
      <c r="B507" s="604" t="str">
        <f t="shared" si="152"/>
        <v>►</v>
      </c>
      <c r="C507" s="604" t="str">
        <f t="shared" si="145"/>
        <v>►</v>
      </c>
      <c r="D507" s="604" t="str">
        <f t="shared" si="146"/>
        <v>►</v>
      </c>
      <c r="E507" s="604" t="str">
        <f t="shared" si="147"/>
        <v>►</v>
      </c>
      <c r="F507" s="604" t="str">
        <f t="shared" si="148"/>
        <v>►</v>
      </c>
      <c r="G507" s="604" t="str">
        <f t="shared" si="153"/>
        <v/>
      </c>
      <c r="H507" s="626" t="s">
        <v>28</v>
      </c>
      <c r="I507" s="627"/>
      <c r="J507" s="627"/>
      <c r="K507" s="627"/>
      <c r="L507" s="704"/>
      <c r="M507" s="704"/>
      <c r="N507" s="704"/>
      <c r="O507" s="704"/>
      <c r="P507" s="704"/>
      <c r="Q507" s="704"/>
      <c r="R507" s="704"/>
      <c r="S507" s="674" t="s">
        <v>28</v>
      </c>
      <c r="T507" s="638"/>
      <c r="U507" s="251"/>
      <c r="V507" s="614"/>
      <c r="W507" s="645">
        <f t="shared" si="149"/>
        <v>0</v>
      </c>
      <c r="X507" s="618" t="str">
        <f t="shared" si="150"/>
        <v/>
      </c>
      <c r="Y507" s="619">
        <f t="shared" si="159"/>
        <v>0</v>
      </c>
      <c r="Z507" s="619">
        <f t="shared" si="160"/>
        <v>0</v>
      </c>
      <c r="AA507" s="189" t="str">
        <f t="shared" si="157"/>
        <v/>
      </c>
      <c r="AB507" s="189">
        <f t="shared" si="156"/>
        <v>0</v>
      </c>
      <c r="AC507" s="189">
        <f t="shared" si="144"/>
        <v>0</v>
      </c>
      <c r="AD507" s="616"/>
      <c r="AE507" s="620">
        <f t="shared" si="158"/>
        <v>0</v>
      </c>
      <c r="AF507" s="612">
        <f t="shared" si="151"/>
        <v>0</v>
      </c>
      <c r="AG507" s="613">
        <f>IF(ISBLANK(N507), 0, (IF(AND(V507&lt;&gt;"", ISNUMBER(T507)), INDEX(AZ12:CR12, MATCH(N507, AZ11:CR11, 0)) * M507, 0)) + IFERROR(INDEX(AZ17:CR17, MATCH(N507, AZ16:CR16, 0)) * M507, 0))</f>
        <v>0</v>
      </c>
      <c r="AI507" s="603" t="str">
        <f t="shared" si="154"/>
        <v>►</v>
      </c>
      <c r="AJ507" s="641"/>
      <c r="AK507" s="641"/>
      <c r="AL507" s="641"/>
      <c r="AM507" s="641"/>
      <c r="AN507" s="641"/>
      <c r="AO507" s="641"/>
      <c r="AP507" s="641"/>
      <c r="AQ507" s="641"/>
      <c r="AR507" s="641"/>
      <c r="AS507" s="641"/>
      <c r="AT507" s="641"/>
      <c r="AU507" s="641"/>
      <c r="AV507" s="641"/>
      <c r="AW507" s="641"/>
      <c r="AX507" s="641"/>
      <c r="AY507" s="641"/>
      <c r="AZ507" s="641"/>
      <c r="BA507" s="641"/>
      <c r="CM507" s="658"/>
      <c r="CY507" s="216">
        <v>1</v>
      </c>
    </row>
    <row r="508" spans="1:103" s="664" customFormat="1" ht="24" customHeight="1">
      <c r="A508" s="603" t="str">
        <f t="shared" si="155"/>
        <v>►</v>
      </c>
      <c r="B508" s="604" t="str">
        <f t="shared" si="152"/>
        <v>►</v>
      </c>
      <c r="C508" s="604" t="str">
        <f t="shared" si="145"/>
        <v>►</v>
      </c>
      <c r="D508" s="604" t="str">
        <f t="shared" si="146"/>
        <v>►</v>
      </c>
      <c r="E508" s="604" t="str">
        <f t="shared" si="147"/>
        <v>►</v>
      </c>
      <c r="F508" s="604" t="str">
        <f t="shared" si="148"/>
        <v>►</v>
      </c>
      <c r="G508" s="604" t="str">
        <f t="shared" si="153"/>
        <v/>
      </c>
      <c r="H508" s="626" t="s">
        <v>28</v>
      </c>
      <c r="I508" s="627"/>
      <c r="J508" s="627"/>
      <c r="K508" s="627"/>
      <c r="L508" s="704"/>
      <c r="M508" s="704"/>
      <c r="N508" s="704"/>
      <c r="O508" s="704"/>
      <c r="P508" s="704"/>
      <c r="Q508" s="704"/>
      <c r="R508" s="704"/>
      <c r="S508" s="674" t="s">
        <v>28</v>
      </c>
      <c r="T508" s="638"/>
      <c r="U508" s="251"/>
      <c r="V508" s="614"/>
      <c r="W508" s="644">
        <f t="shared" si="149"/>
        <v>0</v>
      </c>
      <c r="X508" s="643" t="str">
        <f t="shared" si="150"/>
        <v/>
      </c>
      <c r="Y508" s="615">
        <f t="shared" si="159"/>
        <v>0</v>
      </c>
      <c r="Z508" s="615">
        <f t="shared" si="160"/>
        <v>0</v>
      </c>
      <c r="AA508" s="190" t="str">
        <f t="shared" si="157"/>
        <v/>
      </c>
      <c r="AB508" s="684">
        <f t="shared" si="156"/>
        <v>0</v>
      </c>
      <c r="AC508" s="684">
        <f t="shared" si="144"/>
        <v>0</v>
      </c>
      <c r="AD508" s="616"/>
      <c r="AE508" s="617">
        <f t="shared" si="158"/>
        <v>0</v>
      </c>
      <c r="AF508" s="612">
        <f t="shared" si="151"/>
        <v>0</v>
      </c>
      <c r="AG508" s="613">
        <f>IF(ISBLANK(N508), 0, (IF(AND(V508&lt;&gt;"", ISNUMBER(T508)), INDEX(AZ12:CR12, MATCH(N508, AZ11:CR11, 0)) * M508, 0)) + IFERROR(INDEX(AZ17:CR17, MATCH(N508, AZ16:CR16, 0)) * M508, 0))</f>
        <v>0</v>
      </c>
      <c r="AI508" s="603" t="str">
        <f t="shared" si="154"/>
        <v>►</v>
      </c>
      <c r="AJ508" s="641"/>
      <c r="AK508" s="641"/>
      <c r="AL508" s="641"/>
      <c r="AM508" s="641"/>
      <c r="AN508" s="641"/>
      <c r="AO508" s="641"/>
      <c r="AP508" s="641"/>
      <c r="AQ508" s="641"/>
      <c r="AR508" s="641"/>
      <c r="AS508" s="641"/>
      <c r="AT508" s="641"/>
      <c r="AU508" s="641"/>
      <c r="AV508" s="641"/>
      <c r="AW508" s="641"/>
      <c r="AX508" s="641"/>
      <c r="AY508" s="641"/>
      <c r="AZ508" s="641"/>
      <c r="BA508" s="641"/>
      <c r="CM508" s="658"/>
      <c r="CY508" s="216">
        <v>1</v>
      </c>
    </row>
    <row r="509" spans="1:103" s="664" customFormat="1" ht="24" customHeight="1">
      <c r="A509" s="603" t="str">
        <f t="shared" si="155"/>
        <v>►</v>
      </c>
      <c r="B509" s="604" t="str">
        <f t="shared" si="152"/>
        <v>►</v>
      </c>
      <c r="C509" s="604" t="str">
        <f t="shared" si="145"/>
        <v>►</v>
      </c>
      <c r="D509" s="604" t="str">
        <f t="shared" si="146"/>
        <v>►</v>
      </c>
      <c r="E509" s="604" t="str">
        <f t="shared" si="147"/>
        <v>►</v>
      </c>
      <c r="F509" s="604" t="str">
        <f t="shared" si="148"/>
        <v>►</v>
      </c>
      <c r="G509" s="604" t="str">
        <f t="shared" si="153"/>
        <v/>
      </c>
      <c r="H509" s="626" t="s">
        <v>28</v>
      </c>
      <c r="I509" s="627"/>
      <c r="J509" s="627"/>
      <c r="K509" s="627"/>
      <c r="L509" s="704"/>
      <c r="M509" s="704"/>
      <c r="N509" s="704"/>
      <c r="O509" s="704"/>
      <c r="P509" s="704"/>
      <c r="Q509" s="704"/>
      <c r="R509" s="704"/>
      <c r="S509" s="674" t="s">
        <v>28</v>
      </c>
      <c r="T509" s="638"/>
      <c r="U509" s="251"/>
      <c r="V509" s="614"/>
      <c r="W509" s="645">
        <f t="shared" si="149"/>
        <v>0</v>
      </c>
      <c r="X509" s="618" t="str">
        <f t="shared" si="150"/>
        <v/>
      </c>
      <c r="Y509" s="619">
        <f t="shared" si="159"/>
        <v>0</v>
      </c>
      <c r="Z509" s="619">
        <f t="shared" si="160"/>
        <v>0</v>
      </c>
      <c r="AA509" s="189" t="str">
        <f t="shared" si="157"/>
        <v/>
      </c>
      <c r="AB509" s="189">
        <f t="shared" si="156"/>
        <v>0</v>
      </c>
      <c r="AC509" s="189">
        <f t="shared" si="144"/>
        <v>0</v>
      </c>
      <c r="AD509" s="616"/>
      <c r="AE509" s="620">
        <f t="shared" si="158"/>
        <v>0</v>
      </c>
      <c r="AF509" s="612">
        <f t="shared" si="151"/>
        <v>0</v>
      </c>
      <c r="AG509" s="613">
        <f>IF(ISBLANK(N509), 0, (IF(AND(V509&lt;&gt;"", ISNUMBER(T509)), INDEX(AZ12:CR12, MATCH(N509, AZ11:CR11, 0)) * M509, 0)) + IFERROR(INDEX(AZ17:CR17, MATCH(N509, AZ16:CR16, 0)) * M509, 0))</f>
        <v>0</v>
      </c>
      <c r="AI509" s="603" t="str">
        <f t="shared" si="154"/>
        <v>►</v>
      </c>
      <c r="AJ509" s="641"/>
      <c r="AK509" s="641"/>
      <c r="AL509" s="641"/>
      <c r="AM509" s="641"/>
      <c r="AN509" s="641"/>
      <c r="AO509" s="641"/>
      <c r="AP509" s="641"/>
      <c r="AQ509" s="641"/>
      <c r="AR509" s="641"/>
      <c r="AS509" s="641"/>
      <c r="AT509" s="641"/>
      <c r="AU509" s="641"/>
      <c r="AV509" s="641"/>
      <c r="AW509" s="641"/>
      <c r="AX509" s="641"/>
      <c r="AY509" s="641"/>
      <c r="AZ509" s="641"/>
      <c r="BA509" s="641"/>
      <c r="CM509" s="658"/>
      <c r="CY509" s="216">
        <v>1</v>
      </c>
    </row>
    <row r="510" spans="1:103" s="664" customFormat="1" ht="24" customHeight="1">
      <c r="A510" s="603" t="str">
        <f t="shared" si="155"/>
        <v>►</v>
      </c>
      <c r="B510" s="604" t="str">
        <f t="shared" si="152"/>
        <v>►</v>
      </c>
      <c r="C510" s="604" t="str">
        <f t="shared" si="145"/>
        <v>►</v>
      </c>
      <c r="D510" s="604" t="str">
        <f t="shared" si="146"/>
        <v>►</v>
      </c>
      <c r="E510" s="604" t="str">
        <f t="shared" si="147"/>
        <v>►</v>
      </c>
      <c r="F510" s="604" t="str">
        <f t="shared" si="148"/>
        <v>►</v>
      </c>
      <c r="G510" s="604" t="str">
        <f t="shared" si="153"/>
        <v/>
      </c>
      <c r="H510" s="626" t="s">
        <v>28</v>
      </c>
      <c r="I510" s="627"/>
      <c r="J510" s="627"/>
      <c r="K510" s="627"/>
      <c r="L510" s="704"/>
      <c r="M510" s="704"/>
      <c r="N510" s="704"/>
      <c r="O510" s="704"/>
      <c r="P510" s="704"/>
      <c r="Q510" s="704"/>
      <c r="R510" s="704"/>
      <c r="S510" s="674" t="s">
        <v>28</v>
      </c>
      <c r="T510" s="638"/>
      <c r="U510" s="251"/>
      <c r="V510" s="614"/>
      <c r="W510" s="644">
        <f t="shared" si="149"/>
        <v>0</v>
      </c>
      <c r="X510" s="643" t="str">
        <f t="shared" si="150"/>
        <v/>
      </c>
      <c r="Y510" s="615">
        <f t="shared" si="159"/>
        <v>0</v>
      </c>
      <c r="Z510" s="615">
        <f t="shared" si="160"/>
        <v>0</v>
      </c>
      <c r="AA510" s="190" t="str">
        <f t="shared" si="157"/>
        <v/>
      </c>
      <c r="AB510" s="684">
        <f t="shared" si="156"/>
        <v>0</v>
      </c>
      <c r="AC510" s="684">
        <f t="shared" si="144"/>
        <v>0</v>
      </c>
      <c r="AD510" s="616"/>
      <c r="AE510" s="617">
        <f t="shared" si="158"/>
        <v>0</v>
      </c>
      <c r="AF510" s="612">
        <f t="shared" si="151"/>
        <v>0</v>
      </c>
      <c r="AG510" s="613">
        <f>IF(ISBLANK(N510), 0, (IF(AND(V510&lt;&gt;"", ISNUMBER(T510)), INDEX(AZ12:CR12, MATCH(N510, AZ11:CR11, 0)) * M510, 0)) + IFERROR(INDEX(AZ17:CR17, MATCH(N510, AZ16:CR16, 0)) * M510, 0))</f>
        <v>0</v>
      </c>
      <c r="AI510" s="603" t="str">
        <f t="shared" si="154"/>
        <v>►</v>
      </c>
      <c r="AJ510" s="641"/>
      <c r="AK510" s="641"/>
      <c r="AL510" s="641"/>
      <c r="AM510" s="641"/>
      <c r="AN510" s="641"/>
      <c r="AO510" s="641"/>
      <c r="AP510" s="641"/>
      <c r="AQ510" s="641"/>
      <c r="AR510" s="641"/>
      <c r="AS510" s="641"/>
      <c r="AT510" s="641"/>
      <c r="AU510" s="641"/>
      <c r="AV510" s="641"/>
      <c r="AW510" s="641"/>
      <c r="AX510" s="641"/>
      <c r="AY510" s="641"/>
      <c r="AZ510" s="641"/>
      <c r="BA510" s="641"/>
      <c r="CM510" s="658"/>
      <c r="CY510" s="216">
        <v>1</v>
      </c>
    </row>
    <row r="511" spans="1:103" s="664" customFormat="1" ht="24" customHeight="1">
      <c r="A511" s="603" t="str">
        <f t="shared" si="155"/>
        <v>►</v>
      </c>
      <c r="B511" s="604" t="str">
        <f t="shared" si="152"/>
        <v>►</v>
      </c>
      <c r="C511" s="604" t="str">
        <f t="shared" si="145"/>
        <v>►</v>
      </c>
      <c r="D511" s="604" t="str">
        <f t="shared" si="146"/>
        <v>►</v>
      </c>
      <c r="E511" s="604" t="str">
        <f t="shared" si="147"/>
        <v>►</v>
      </c>
      <c r="F511" s="604" t="str">
        <f t="shared" si="148"/>
        <v>►</v>
      </c>
      <c r="G511" s="604" t="str">
        <f t="shared" si="153"/>
        <v/>
      </c>
      <c r="H511" s="626" t="s">
        <v>28</v>
      </c>
      <c r="I511" s="627"/>
      <c r="J511" s="627"/>
      <c r="K511" s="627"/>
      <c r="L511" s="704"/>
      <c r="M511" s="704"/>
      <c r="N511" s="704"/>
      <c r="O511" s="704"/>
      <c r="P511" s="704"/>
      <c r="Q511" s="704"/>
      <c r="R511" s="704"/>
      <c r="S511" s="674" t="s">
        <v>28</v>
      </c>
      <c r="T511" s="638"/>
      <c r="U511" s="251"/>
      <c r="V511" s="614"/>
      <c r="W511" s="645">
        <f t="shared" si="149"/>
        <v>0</v>
      </c>
      <c r="X511" s="618" t="str">
        <f t="shared" si="150"/>
        <v/>
      </c>
      <c r="Y511" s="619">
        <f t="shared" si="159"/>
        <v>0</v>
      </c>
      <c r="Z511" s="619">
        <f t="shared" si="160"/>
        <v>0</v>
      </c>
      <c r="AA511" s="189" t="str">
        <f t="shared" si="157"/>
        <v/>
      </c>
      <c r="AB511" s="189">
        <f t="shared" si="156"/>
        <v>0</v>
      </c>
      <c r="AC511" s="189">
        <f t="shared" si="144"/>
        <v>0</v>
      </c>
      <c r="AD511" s="616"/>
      <c r="AE511" s="620">
        <f t="shared" si="158"/>
        <v>0</v>
      </c>
      <c r="AF511" s="612">
        <f t="shared" si="151"/>
        <v>0</v>
      </c>
      <c r="AG511" s="613">
        <f>IF(ISBLANK(N511), 0, (IF(AND(V511&lt;&gt;"", ISNUMBER(T511)), INDEX(AZ12:CR12, MATCH(N511, AZ11:CR11, 0)) * M511, 0)) + IFERROR(INDEX(AZ17:CR17, MATCH(N511, AZ16:CR16, 0)) * M511, 0))</f>
        <v>0</v>
      </c>
      <c r="AI511" s="603" t="str">
        <f t="shared" si="154"/>
        <v>►</v>
      </c>
      <c r="AJ511" s="641"/>
      <c r="AK511" s="641"/>
      <c r="AL511" s="641"/>
      <c r="AM511" s="641"/>
      <c r="AN511" s="641"/>
      <c r="AO511" s="641"/>
      <c r="AP511" s="641"/>
      <c r="AQ511" s="641"/>
      <c r="AR511" s="641"/>
      <c r="AS511" s="641"/>
      <c r="AT511" s="641"/>
      <c r="AU511" s="641"/>
      <c r="AV511" s="641"/>
      <c r="AW511" s="641"/>
      <c r="AX511" s="641"/>
      <c r="AY511" s="641"/>
      <c r="AZ511" s="641"/>
      <c r="BA511" s="641"/>
      <c r="CM511" s="658"/>
      <c r="CY511" s="216">
        <v>1</v>
      </c>
    </row>
    <row r="512" spans="1:103" s="664" customFormat="1" ht="24" customHeight="1">
      <c r="A512" s="603" t="str">
        <f t="shared" si="155"/>
        <v>►</v>
      </c>
      <c r="B512" s="604" t="str">
        <f t="shared" si="152"/>
        <v>►</v>
      </c>
      <c r="C512" s="604" t="str">
        <f t="shared" si="145"/>
        <v>►</v>
      </c>
      <c r="D512" s="604" t="str">
        <f t="shared" si="146"/>
        <v>►</v>
      </c>
      <c r="E512" s="604" t="str">
        <f t="shared" si="147"/>
        <v>►</v>
      </c>
      <c r="F512" s="604" t="str">
        <f t="shared" si="148"/>
        <v>►</v>
      </c>
      <c r="G512" s="604" t="str">
        <f t="shared" si="153"/>
        <v/>
      </c>
      <c r="H512" s="626" t="s">
        <v>28</v>
      </c>
      <c r="I512" s="627"/>
      <c r="J512" s="627"/>
      <c r="K512" s="627"/>
      <c r="L512" s="704"/>
      <c r="M512" s="704"/>
      <c r="N512" s="704"/>
      <c r="O512" s="704"/>
      <c r="P512" s="704"/>
      <c r="Q512" s="704"/>
      <c r="R512" s="704"/>
      <c r="S512" s="674" t="s">
        <v>28</v>
      </c>
      <c r="T512" s="638"/>
      <c r="U512" s="251"/>
      <c r="V512" s="614"/>
      <c r="W512" s="644">
        <f t="shared" si="149"/>
        <v>0</v>
      </c>
      <c r="X512" s="643" t="str">
        <f t="shared" si="150"/>
        <v/>
      </c>
      <c r="Y512" s="615">
        <f t="shared" si="159"/>
        <v>0</v>
      </c>
      <c r="Z512" s="615">
        <f t="shared" si="160"/>
        <v>0</v>
      </c>
      <c r="AA512" s="190" t="str">
        <f t="shared" si="157"/>
        <v/>
      </c>
      <c r="AB512" s="684">
        <f t="shared" si="156"/>
        <v>0</v>
      </c>
      <c r="AC512" s="684">
        <f t="shared" si="144"/>
        <v>0</v>
      </c>
      <c r="AD512" s="616"/>
      <c r="AE512" s="617">
        <f t="shared" si="158"/>
        <v>0</v>
      </c>
      <c r="AF512" s="612">
        <f t="shared" si="151"/>
        <v>0</v>
      </c>
      <c r="AG512" s="613">
        <f>IF(ISBLANK(N512), 0, (IF(AND(V512&lt;&gt;"", ISNUMBER(T512)), INDEX(AZ12:CR12, MATCH(N512, AZ11:CR11, 0)) * M512, 0)) + IFERROR(INDEX(AZ17:CR17, MATCH(N512, AZ16:CR16, 0)) * M512, 0))</f>
        <v>0</v>
      </c>
      <c r="AI512" s="603" t="str">
        <f t="shared" si="154"/>
        <v>►</v>
      </c>
      <c r="AJ512" s="641"/>
      <c r="AK512" s="641"/>
      <c r="AL512" s="641"/>
      <c r="AM512" s="641"/>
      <c r="AN512" s="641"/>
      <c r="AO512" s="641"/>
      <c r="AP512" s="641"/>
      <c r="AQ512" s="641"/>
      <c r="AR512" s="641"/>
      <c r="AS512" s="641"/>
      <c r="AT512" s="641"/>
      <c r="AU512" s="641"/>
      <c r="AV512" s="641"/>
      <c r="AW512" s="641"/>
      <c r="AX512" s="641"/>
      <c r="AY512" s="641"/>
      <c r="AZ512" s="641"/>
      <c r="BA512" s="641"/>
      <c r="CM512" s="658"/>
      <c r="CY512" s="216">
        <v>1</v>
      </c>
    </row>
    <row r="513" spans="1:103" s="664" customFormat="1" ht="24" customHeight="1">
      <c r="A513" s="603" t="str">
        <f t="shared" si="155"/>
        <v>►</v>
      </c>
      <c r="B513" s="604" t="str">
        <f t="shared" si="152"/>
        <v>►</v>
      </c>
      <c r="C513" s="604" t="str">
        <f t="shared" si="145"/>
        <v>►</v>
      </c>
      <c r="D513" s="604" t="str">
        <f t="shared" si="146"/>
        <v>►</v>
      </c>
      <c r="E513" s="604" t="str">
        <f t="shared" si="147"/>
        <v>►</v>
      </c>
      <c r="F513" s="604" t="str">
        <f t="shared" si="148"/>
        <v>►</v>
      </c>
      <c r="G513" s="604" t="str">
        <f t="shared" si="153"/>
        <v/>
      </c>
      <c r="H513" s="626" t="s">
        <v>28</v>
      </c>
      <c r="I513" s="627"/>
      <c r="J513" s="627"/>
      <c r="K513" s="627"/>
      <c r="L513" s="704"/>
      <c r="M513" s="704"/>
      <c r="N513" s="704"/>
      <c r="O513" s="704"/>
      <c r="P513" s="704"/>
      <c r="Q513" s="704"/>
      <c r="R513" s="704"/>
      <c r="S513" s="674" t="s">
        <v>28</v>
      </c>
      <c r="T513" s="638"/>
      <c r="U513" s="251"/>
      <c r="V513" s="614"/>
      <c r="W513" s="645">
        <f t="shared" si="149"/>
        <v>0</v>
      </c>
      <c r="X513" s="618" t="str">
        <f t="shared" si="150"/>
        <v/>
      </c>
      <c r="Y513" s="619">
        <f t="shared" si="159"/>
        <v>0</v>
      </c>
      <c r="Z513" s="619">
        <f t="shared" si="160"/>
        <v>0</v>
      </c>
      <c r="AA513" s="189" t="str">
        <f t="shared" si="157"/>
        <v/>
      </c>
      <c r="AB513" s="189">
        <f t="shared" si="156"/>
        <v>0</v>
      </c>
      <c r="AC513" s="189">
        <f t="shared" si="144"/>
        <v>0</v>
      </c>
      <c r="AD513" s="616"/>
      <c r="AE513" s="620">
        <f t="shared" si="158"/>
        <v>0</v>
      </c>
      <c r="AF513" s="612">
        <f t="shared" si="151"/>
        <v>0</v>
      </c>
      <c r="AG513" s="613">
        <f>IF(ISBLANK(N513), 0, (IF(AND(V513&lt;&gt;"", ISNUMBER(T513)), INDEX(AZ12:CR12, MATCH(N513, AZ11:CR11, 0)) * M513, 0)) + IFERROR(INDEX(AZ17:CR17, MATCH(N513, AZ16:CR16, 0)) * M513, 0))</f>
        <v>0</v>
      </c>
      <c r="AI513" s="603" t="str">
        <f t="shared" si="154"/>
        <v>►</v>
      </c>
      <c r="AJ513" s="641"/>
      <c r="AK513" s="641"/>
      <c r="AL513" s="641"/>
      <c r="AM513" s="641"/>
      <c r="AN513" s="641"/>
      <c r="AO513" s="641"/>
      <c r="AP513" s="641"/>
      <c r="AQ513" s="641"/>
      <c r="AR513" s="641"/>
      <c r="AS513" s="641"/>
      <c r="AT513" s="641"/>
      <c r="AU513" s="641"/>
      <c r="AV513" s="641"/>
      <c r="AW513" s="641"/>
      <c r="AX513" s="641"/>
      <c r="AY513" s="641"/>
      <c r="AZ513" s="641"/>
      <c r="BA513" s="641"/>
      <c r="CM513" s="658"/>
      <c r="CY513" s="216">
        <v>1</v>
      </c>
    </row>
    <row r="514" spans="1:103" s="664" customFormat="1" ht="24" customHeight="1">
      <c r="A514" s="603" t="str">
        <f t="shared" si="155"/>
        <v>►</v>
      </c>
      <c r="B514" s="604" t="str">
        <f t="shared" si="152"/>
        <v>►</v>
      </c>
      <c r="C514" s="604" t="str">
        <f t="shared" si="145"/>
        <v>►</v>
      </c>
      <c r="D514" s="604" t="str">
        <f t="shared" si="146"/>
        <v>►</v>
      </c>
      <c r="E514" s="604" t="str">
        <f t="shared" si="147"/>
        <v>►</v>
      </c>
      <c r="F514" s="604" t="str">
        <f t="shared" si="148"/>
        <v>►</v>
      </c>
      <c r="G514" s="604" t="str">
        <f t="shared" si="153"/>
        <v/>
      </c>
      <c r="H514" s="626" t="s">
        <v>28</v>
      </c>
      <c r="I514" s="627"/>
      <c r="J514" s="627"/>
      <c r="K514" s="627"/>
      <c r="L514" s="704"/>
      <c r="M514" s="704"/>
      <c r="N514" s="704"/>
      <c r="O514" s="704"/>
      <c r="P514" s="704"/>
      <c r="Q514" s="704"/>
      <c r="R514" s="704"/>
      <c r="S514" s="674" t="s">
        <v>28</v>
      </c>
      <c r="T514" s="638"/>
      <c r="U514" s="251"/>
      <c r="V514" s="614"/>
      <c r="W514" s="644">
        <f t="shared" si="149"/>
        <v>0</v>
      </c>
      <c r="X514" s="643" t="str">
        <f t="shared" si="150"/>
        <v/>
      </c>
      <c r="Y514" s="615">
        <f t="shared" si="159"/>
        <v>0</v>
      </c>
      <c r="Z514" s="615">
        <f t="shared" si="160"/>
        <v>0</v>
      </c>
      <c r="AA514" s="190" t="str">
        <f t="shared" si="157"/>
        <v/>
      </c>
      <c r="AB514" s="684">
        <f t="shared" si="156"/>
        <v>0</v>
      </c>
      <c r="AC514" s="684">
        <f t="shared" si="144"/>
        <v>0</v>
      </c>
      <c r="AD514" s="616"/>
      <c r="AE514" s="617">
        <f t="shared" si="158"/>
        <v>0</v>
      </c>
      <c r="AF514" s="612">
        <f t="shared" si="151"/>
        <v>0</v>
      </c>
      <c r="AG514" s="613">
        <f>IF(ISBLANK(N514), 0, (IF(AND(V514&lt;&gt;"", ISNUMBER(T514)), INDEX(AZ12:CR12, MATCH(N514, AZ11:CR11, 0)) * M514, 0)) + IFERROR(INDEX(AZ17:CR17, MATCH(N514, AZ16:CR16, 0)) * M514, 0))</f>
        <v>0</v>
      </c>
      <c r="AI514" s="603" t="str">
        <f t="shared" si="154"/>
        <v>►</v>
      </c>
      <c r="AJ514" s="641"/>
      <c r="AK514" s="641"/>
      <c r="AL514" s="641"/>
      <c r="AM514" s="641"/>
      <c r="AN514" s="641"/>
      <c r="AO514" s="641"/>
      <c r="AP514" s="641"/>
      <c r="AQ514" s="641"/>
      <c r="AR514" s="641"/>
      <c r="AS514" s="641"/>
      <c r="AT514" s="641"/>
      <c r="AU514" s="641"/>
      <c r="AV514" s="641"/>
      <c r="AW514" s="641"/>
      <c r="AX514" s="641"/>
      <c r="AY514" s="641"/>
      <c r="AZ514" s="641"/>
      <c r="BA514" s="641"/>
      <c r="CM514" s="658"/>
      <c r="CY514" s="216">
        <v>1</v>
      </c>
    </row>
    <row r="515" spans="1:103" s="664" customFormat="1" ht="24" customHeight="1">
      <c r="A515" s="603" t="str">
        <f t="shared" si="155"/>
        <v>►</v>
      </c>
      <c r="B515" s="604" t="str">
        <f t="shared" si="152"/>
        <v>►</v>
      </c>
      <c r="C515" s="604" t="str">
        <f t="shared" si="145"/>
        <v>►</v>
      </c>
      <c r="D515" s="604" t="str">
        <f t="shared" si="146"/>
        <v>►</v>
      </c>
      <c r="E515" s="604" t="str">
        <f t="shared" si="147"/>
        <v>►</v>
      </c>
      <c r="F515" s="604" t="str">
        <f t="shared" si="148"/>
        <v>►</v>
      </c>
      <c r="G515" s="604" t="str">
        <f t="shared" si="153"/>
        <v/>
      </c>
      <c r="H515" s="626" t="s">
        <v>28</v>
      </c>
      <c r="I515" s="627"/>
      <c r="J515" s="627"/>
      <c r="K515" s="627"/>
      <c r="L515" s="704"/>
      <c r="M515" s="704"/>
      <c r="N515" s="704"/>
      <c r="O515" s="704"/>
      <c r="P515" s="704"/>
      <c r="Q515" s="704"/>
      <c r="R515" s="704"/>
      <c r="S515" s="674" t="s">
        <v>28</v>
      </c>
      <c r="T515" s="638"/>
      <c r="U515" s="251"/>
      <c r="V515" s="614"/>
      <c r="W515" s="645">
        <f t="shared" si="149"/>
        <v>0</v>
      </c>
      <c r="X515" s="618" t="str">
        <f t="shared" si="150"/>
        <v/>
      </c>
      <c r="Y515" s="619">
        <f t="shared" si="159"/>
        <v>0</v>
      </c>
      <c r="Z515" s="619">
        <f t="shared" si="160"/>
        <v>0</v>
      </c>
      <c r="AA515" s="189" t="str">
        <f t="shared" si="157"/>
        <v/>
      </c>
      <c r="AB515" s="189">
        <f t="shared" si="156"/>
        <v>0</v>
      </c>
      <c r="AC515" s="189">
        <f t="shared" si="144"/>
        <v>0</v>
      </c>
      <c r="AD515" s="616"/>
      <c r="AE515" s="620">
        <f t="shared" si="158"/>
        <v>0</v>
      </c>
      <c r="AF515" s="612">
        <f t="shared" si="151"/>
        <v>0</v>
      </c>
      <c r="AG515" s="613">
        <f>IF(ISBLANK(N515), 0, (IF(AND(V515&lt;&gt;"", ISNUMBER(T515)), INDEX(AZ12:CR12, MATCH(N515, AZ11:CR11, 0)) * M515, 0)) + IFERROR(INDEX(AZ17:CR17, MATCH(N515, AZ16:CR16, 0)) * M515, 0))</f>
        <v>0</v>
      </c>
      <c r="AI515" s="603" t="str">
        <f t="shared" si="154"/>
        <v>►</v>
      </c>
      <c r="AJ515" s="641"/>
      <c r="AK515" s="641"/>
      <c r="AL515" s="641"/>
      <c r="AM515" s="641"/>
      <c r="AN515" s="641"/>
      <c r="AO515" s="641"/>
      <c r="AP515" s="641"/>
      <c r="AQ515" s="641"/>
      <c r="AR515" s="641"/>
      <c r="AS515" s="641"/>
      <c r="AT515" s="641"/>
      <c r="AU515" s="641"/>
      <c r="AV515" s="641"/>
      <c r="AW515" s="641"/>
      <c r="AX515" s="641"/>
      <c r="AY515" s="641"/>
      <c r="AZ515" s="641"/>
      <c r="BA515" s="641"/>
      <c r="CM515" s="658"/>
      <c r="CY515" s="216">
        <v>1</v>
      </c>
    </row>
    <row r="516" spans="1:103" s="664" customFormat="1" ht="24" customHeight="1">
      <c r="A516" s="603" t="str">
        <f t="shared" si="155"/>
        <v>►</v>
      </c>
      <c r="B516" s="604" t="str">
        <f t="shared" si="152"/>
        <v>►</v>
      </c>
      <c r="C516" s="604" t="str">
        <f t="shared" si="145"/>
        <v>►</v>
      </c>
      <c r="D516" s="604" t="str">
        <f t="shared" si="146"/>
        <v>►</v>
      </c>
      <c r="E516" s="604" t="str">
        <f t="shared" si="147"/>
        <v>►</v>
      </c>
      <c r="F516" s="604" t="str">
        <f t="shared" si="148"/>
        <v>►</v>
      </c>
      <c r="G516" s="604" t="str">
        <f t="shared" si="153"/>
        <v/>
      </c>
      <c r="H516" s="626" t="s">
        <v>28</v>
      </c>
      <c r="I516" s="627"/>
      <c r="J516" s="627"/>
      <c r="K516" s="627"/>
      <c r="L516" s="704"/>
      <c r="M516" s="704"/>
      <c r="N516" s="704"/>
      <c r="O516" s="704"/>
      <c r="P516" s="704"/>
      <c r="Q516" s="704"/>
      <c r="R516" s="704"/>
      <c r="S516" s="674" t="s">
        <v>28</v>
      </c>
      <c r="T516" s="638"/>
      <c r="U516" s="251"/>
      <c r="V516" s="614"/>
      <c r="W516" s="644">
        <f t="shared" si="149"/>
        <v>0</v>
      </c>
      <c r="X516" s="643" t="str">
        <f t="shared" si="150"/>
        <v/>
      </c>
      <c r="Y516" s="615">
        <f t="shared" si="159"/>
        <v>0</v>
      </c>
      <c r="Z516" s="615">
        <f t="shared" si="160"/>
        <v>0</v>
      </c>
      <c r="AA516" s="190" t="str">
        <f t="shared" si="157"/>
        <v/>
      </c>
      <c r="AB516" s="684">
        <f t="shared" si="156"/>
        <v>0</v>
      </c>
      <c r="AC516" s="684">
        <f t="shared" si="144"/>
        <v>0</v>
      </c>
      <c r="AD516" s="616"/>
      <c r="AE516" s="617">
        <f t="shared" si="158"/>
        <v>0</v>
      </c>
      <c r="AF516" s="612">
        <f t="shared" si="151"/>
        <v>0</v>
      </c>
      <c r="AG516" s="613">
        <f>IF(ISBLANK(N516), 0, (IF(AND(V516&lt;&gt;"", ISNUMBER(T516)), INDEX(AZ12:CR12, MATCH(N516, AZ11:CR11, 0)) * M516, 0)) + IFERROR(INDEX(AZ17:CR17, MATCH(N516, AZ16:CR16, 0)) * M516, 0))</f>
        <v>0</v>
      </c>
      <c r="AI516" s="603" t="str">
        <f t="shared" si="154"/>
        <v>►</v>
      </c>
      <c r="AJ516" s="641"/>
      <c r="AK516" s="641"/>
      <c r="AL516" s="641"/>
      <c r="AM516" s="641"/>
      <c r="AN516" s="641"/>
      <c r="AO516" s="641"/>
      <c r="AP516" s="641"/>
      <c r="AQ516" s="641"/>
      <c r="AR516" s="641"/>
      <c r="AS516" s="641"/>
      <c r="AT516" s="641"/>
      <c r="AU516" s="641"/>
      <c r="AV516" s="641"/>
      <c r="AW516" s="641"/>
      <c r="AX516" s="641"/>
      <c r="AY516" s="641"/>
      <c r="AZ516" s="641"/>
      <c r="BA516" s="641"/>
      <c r="CM516" s="658"/>
      <c r="CY516" s="216">
        <v>1</v>
      </c>
    </row>
    <row r="517" spans="1:103" s="664" customFormat="1" ht="24" customHeight="1">
      <c r="A517" s="603" t="str">
        <f t="shared" si="155"/>
        <v>►</v>
      </c>
      <c r="B517" s="604" t="str">
        <f t="shared" si="152"/>
        <v>►</v>
      </c>
      <c r="C517" s="604" t="str">
        <f t="shared" si="145"/>
        <v>►</v>
      </c>
      <c r="D517" s="604" t="str">
        <f t="shared" si="146"/>
        <v>►</v>
      </c>
      <c r="E517" s="604" t="str">
        <f t="shared" si="147"/>
        <v>►</v>
      </c>
      <c r="F517" s="604" t="str">
        <f t="shared" si="148"/>
        <v>►</v>
      </c>
      <c r="G517" s="604" t="str">
        <f t="shared" si="153"/>
        <v/>
      </c>
      <c r="H517" s="626" t="s">
        <v>28</v>
      </c>
      <c r="I517" s="627"/>
      <c r="J517" s="627"/>
      <c r="K517" s="627"/>
      <c r="L517" s="704"/>
      <c r="M517" s="704"/>
      <c r="N517" s="704"/>
      <c r="O517" s="704"/>
      <c r="P517" s="704"/>
      <c r="Q517" s="704"/>
      <c r="R517" s="704"/>
      <c r="S517" s="674" t="s">
        <v>28</v>
      </c>
      <c r="T517" s="638"/>
      <c r="U517" s="251"/>
      <c r="V517" s="614"/>
      <c r="W517" s="645">
        <f t="shared" si="149"/>
        <v>0</v>
      </c>
      <c r="X517" s="618" t="str">
        <f t="shared" si="150"/>
        <v/>
      </c>
      <c r="Y517" s="619">
        <f t="shared" si="159"/>
        <v>0</v>
      </c>
      <c r="Z517" s="619">
        <f t="shared" si="160"/>
        <v>0</v>
      </c>
      <c r="AA517" s="189" t="str">
        <f t="shared" si="157"/>
        <v/>
      </c>
      <c r="AB517" s="189">
        <f t="shared" si="156"/>
        <v>0</v>
      </c>
      <c r="AC517" s="189">
        <f t="shared" si="144"/>
        <v>0</v>
      </c>
      <c r="AD517" s="616"/>
      <c r="AE517" s="620">
        <f t="shared" si="158"/>
        <v>0</v>
      </c>
      <c r="AF517" s="612">
        <f t="shared" si="151"/>
        <v>0</v>
      </c>
      <c r="AG517" s="613">
        <f>IF(ISBLANK(N517), 0, (IF(AND(V517&lt;&gt;"", ISNUMBER(T517)), INDEX(AZ12:CR12, MATCH(N517, AZ11:CR11, 0)) * M517, 0)) + IFERROR(INDEX(AZ17:CR17, MATCH(N517, AZ16:CR16, 0)) * M517, 0))</f>
        <v>0</v>
      </c>
      <c r="AI517" s="603" t="str">
        <f t="shared" si="154"/>
        <v>►</v>
      </c>
      <c r="AJ517" s="641"/>
      <c r="AK517" s="641"/>
      <c r="AL517" s="641"/>
      <c r="AM517" s="641"/>
      <c r="AN517" s="641"/>
      <c r="AO517" s="641"/>
      <c r="AP517" s="641"/>
      <c r="AQ517" s="641"/>
      <c r="AR517" s="641"/>
      <c r="AS517" s="641"/>
      <c r="AT517" s="641"/>
      <c r="AU517" s="641"/>
      <c r="AV517" s="641"/>
      <c r="AW517" s="641"/>
      <c r="AX517" s="641"/>
      <c r="AY517" s="641"/>
      <c r="AZ517" s="641"/>
      <c r="BA517" s="641"/>
      <c r="CM517" s="658"/>
      <c r="CY517" s="216">
        <v>1</v>
      </c>
    </row>
    <row r="518" spans="1:103" s="664" customFormat="1" ht="24" customHeight="1">
      <c r="A518" s="603" t="str">
        <f t="shared" si="155"/>
        <v>►</v>
      </c>
      <c r="B518" s="604" t="str">
        <f t="shared" si="152"/>
        <v>►</v>
      </c>
      <c r="C518" s="604" t="str">
        <f t="shared" si="145"/>
        <v>►</v>
      </c>
      <c r="D518" s="604" t="str">
        <f t="shared" si="146"/>
        <v>►</v>
      </c>
      <c r="E518" s="604" t="str">
        <f t="shared" si="147"/>
        <v>►</v>
      </c>
      <c r="F518" s="604" t="str">
        <f t="shared" si="148"/>
        <v>►</v>
      </c>
      <c r="G518" s="604" t="str">
        <f t="shared" si="153"/>
        <v/>
      </c>
      <c r="H518" s="626" t="s">
        <v>28</v>
      </c>
      <c r="I518" s="627"/>
      <c r="J518" s="627"/>
      <c r="K518" s="627"/>
      <c r="L518" s="704"/>
      <c r="M518" s="704"/>
      <c r="N518" s="704"/>
      <c r="O518" s="704"/>
      <c r="P518" s="704"/>
      <c r="Q518" s="704"/>
      <c r="R518" s="704"/>
      <c r="S518" s="674" t="s">
        <v>28</v>
      </c>
      <c r="T518" s="638"/>
      <c r="U518" s="251"/>
      <c r="V518" s="614"/>
      <c r="W518" s="644">
        <f t="shared" si="149"/>
        <v>0</v>
      </c>
      <c r="X518" s="643" t="str">
        <f t="shared" si="150"/>
        <v/>
      </c>
      <c r="Y518" s="615">
        <f t="shared" si="159"/>
        <v>0</v>
      </c>
      <c r="Z518" s="615">
        <f t="shared" si="160"/>
        <v>0</v>
      </c>
      <c r="AA518" s="190" t="str">
        <f t="shared" si="157"/>
        <v/>
      </c>
      <c r="AB518" s="684">
        <f t="shared" si="156"/>
        <v>0</v>
      </c>
      <c r="AC518" s="684">
        <f t="shared" si="144"/>
        <v>0</v>
      </c>
      <c r="AD518" s="616"/>
      <c r="AE518" s="617">
        <f t="shared" si="158"/>
        <v>0</v>
      </c>
      <c r="AF518" s="612">
        <f t="shared" si="151"/>
        <v>0</v>
      </c>
      <c r="AG518" s="613">
        <f>IF(ISBLANK(N518), 0, (IF(AND(V518&lt;&gt;"", ISNUMBER(T518)), INDEX(AZ12:CR12, MATCH(N518, AZ11:CR11, 0)) * M518, 0)) + IFERROR(INDEX(AZ17:CR17, MATCH(N518, AZ16:CR16, 0)) * M518, 0))</f>
        <v>0</v>
      </c>
      <c r="AI518" s="603" t="str">
        <f t="shared" si="154"/>
        <v>►</v>
      </c>
      <c r="AJ518" s="641"/>
      <c r="AK518" s="641"/>
      <c r="AL518" s="641"/>
      <c r="AM518" s="641"/>
      <c r="AN518" s="641"/>
      <c r="AO518" s="641"/>
      <c r="AP518" s="641"/>
      <c r="AQ518" s="641"/>
      <c r="AR518" s="641"/>
      <c r="AS518" s="641"/>
      <c r="AT518" s="641"/>
      <c r="AU518" s="641"/>
      <c r="AV518" s="641"/>
      <c r="AW518" s="641"/>
      <c r="AX518" s="641"/>
      <c r="AY518" s="641"/>
      <c r="AZ518" s="641"/>
      <c r="BA518" s="641"/>
      <c r="CM518" s="658"/>
      <c r="CY518" s="216">
        <v>1</v>
      </c>
    </row>
    <row r="519" spans="1:103" s="664" customFormat="1" ht="24" customHeight="1">
      <c r="A519" s="603" t="str">
        <f t="shared" si="155"/>
        <v>►</v>
      </c>
      <c r="B519" s="604" t="str">
        <f t="shared" si="152"/>
        <v>►</v>
      </c>
      <c r="C519" s="604" t="str">
        <f t="shared" si="145"/>
        <v>►</v>
      </c>
      <c r="D519" s="604" t="str">
        <f t="shared" si="146"/>
        <v>►</v>
      </c>
      <c r="E519" s="604" t="str">
        <f t="shared" si="147"/>
        <v>►</v>
      </c>
      <c r="F519" s="604" t="str">
        <f t="shared" si="148"/>
        <v>►</v>
      </c>
      <c r="G519" s="604" t="str">
        <f t="shared" si="153"/>
        <v/>
      </c>
      <c r="H519" s="626" t="s">
        <v>28</v>
      </c>
      <c r="I519" s="627"/>
      <c r="J519" s="627"/>
      <c r="K519" s="627"/>
      <c r="L519" s="704"/>
      <c r="M519" s="704"/>
      <c r="N519" s="704"/>
      <c r="O519" s="704"/>
      <c r="P519" s="704"/>
      <c r="Q519" s="704"/>
      <c r="R519" s="704"/>
      <c r="S519" s="674" t="s">
        <v>28</v>
      </c>
      <c r="T519" s="638"/>
      <c r="U519" s="251"/>
      <c r="V519" s="614"/>
      <c r="W519" s="645">
        <f t="shared" si="149"/>
        <v>0</v>
      </c>
      <c r="X519" s="618" t="str">
        <f t="shared" si="150"/>
        <v/>
      </c>
      <c r="Y519" s="619">
        <f t="shared" si="159"/>
        <v>0</v>
      </c>
      <c r="Z519" s="619">
        <f t="shared" si="160"/>
        <v>0</v>
      </c>
      <c r="AA519" s="189" t="str">
        <f t="shared" si="157"/>
        <v/>
      </c>
      <c r="AB519" s="189">
        <f t="shared" si="156"/>
        <v>0</v>
      </c>
      <c r="AC519" s="189">
        <f t="shared" si="144"/>
        <v>0</v>
      </c>
      <c r="AD519" s="616"/>
      <c r="AE519" s="620">
        <f t="shared" si="158"/>
        <v>0</v>
      </c>
      <c r="AF519" s="612">
        <f t="shared" si="151"/>
        <v>0</v>
      </c>
      <c r="AG519" s="613">
        <f>IF(ISBLANK(N519), 0, (IF(AND(V519&lt;&gt;"", ISNUMBER(T519)), INDEX(AZ12:CR12, MATCH(N519, AZ11:CR11, 0)) * M519, 0)) + IFERROR(INDEX(AZ17:CR17, MATCH(N519, AZ16:CR16, 0)) * M519, 0))</f>
        <v>0</v>
      </c>
      <c r="AI519" s="603" t="str">
        <f t="shared" si="154"/>
        <v>►</v>
      </c>
      <c r="AJ519" s="641"/>
      <c r="AK519" s="641"/>
      <c r="AL519" s="641"/>
      <c r="AM519" s="641"/>
      <c r="AN519" s="641"/>
      <c r="AO519" s="641"/>
      <c r="AP519" s="641"/>
      <c r="AQ519" s="641"/>
      <c r="AR519" s="641"/>
      <c r="AS519" s="641"/>
      <c r="AT519" s="641"/>
      <c r="AU519" s="641"/>
      <c r="AV519" s="641"/>
      <c r="AW519" s="641"/>
      <c r="AX519" s="641"/>
      <c r="AY519" s="641"/>
      <c r="AZ519" s="641"/>
      <c r="BA519" s="641"/>
      <c r="CM519" s="658"/>
      <c r="CY519" s="216">
        <v>1</v>
      </c>
    </row>
    <row r="520" spans="1:103" s="664" customFormat="1" ht="24" customHeight="1">
      <c r="A520" s="603" t="str">
        <f t="shared" si="155"/>
        <v>►</v>
      </c>
      <c r="B520" s="604" t="str">
        <f t="shared" si="152"/>
        <v>►</v>
      </c>
      <c r="C520" s="604" t="str">
        <f t="shared" si="145"/>
        <v>►</v>
      </c>
      <c r="D520" s="604" t="str">
        <f t="shared" si="146"/>
        <v>►</v>
      </c>
      <c r="E520" s="604" t="str">
        <f t="shared" si="147"/>
        <v>►</v>
      </c>
      <c r="F520" s="604" t="str">
        <f t="shared" si="148"/>
        <v>►</v>
      </c>
      <c r="G520" s="604" t="str">
        <f t="shared" si="153"/>
        <v/>
      </c>
      <c r="H520" s="626" t="s">
        <v>28</v>
      </c>
      <c r="I520" s="627"/>
      <c r="J520" s="627"/>
      <c r="K520" s="627"/>
      <c r="L520" s="704"/>
      <c r="M520" s="704"/>
      <c r="N520" s="704"/>
      <c r="O520" s="704"/>
      <c r="P520" s="704"/>
      <c r="Q520" s="704"/>
      <c r="R520" s="704"/>
      <c r="S520" s="674" t="s">
        <v>28</v>
      </c>
      <c r="T520" s="638"/>
      <c r="U520" s="251"/>
      <c r="V520" s="614"/>
      <c r="W520" s="644">
        <f t="shared" si="149"/>
        <v>0</v>
      </c>
      <c r="X520" s="643" t="str">
        <f t="shared" si="150"/>
        <v/>
      </c>
      <c r="Y520" s="615">
        <f t="shared" si="159"/>
        <v>0</v>
      </c>
      <c r="Z520" s="615">
        <f t="shared" si="160"/>
        <v>0</v>
      </c>
      <c r="AA520" s="190" t="str">
        <f t="shared" si="157"/>
        <v/>
      </c>
      <c r="AB520" s="684">
        <f t="shared" si="156"/>
        <v>0</v>
      </c>
      <c r="AC520" s="684">
        <f t="shared" si="144"/>
        <v>0</v>
      </c>
      <c r="AD520" s="616"/>
      <c r="AE520" s="617">
        <f t="shared" si="158"/>
        <v>0</v>
      </c>
      <c r="AF520" s="612">
        <f t="shared" si="151"/>
        <v>0</v>
      </c>
      <c r="AG520" s="613">
        <f>IF(ISBLANK(N520), 0, (IF(AND(V520&lt;&gt;"", ISNUMBER(T520)), INDEX(AZ12:CR12, MATCH(N520, AZ11:CR11, 0)) * M520, 0)) + IFERROR(INDEX(AZ17:CR17, MATCH(N520, AZ16:CR16, 0)) * M520, 0))</f>
        <v>0</v>
      </c>
      <c r="AI520" s="603" t="str">
        <f t="shared" si="154"/>
        <v>►</v>
      </c>
      <c r="AJ520" s="641"/>
      <c r="AK520" s="641"/>
      <c r="AL520" s="641"/>
      <c r="AM520" s="641"/>
      <c r="AN520" s="641"/>
      <c r="AO520" s="641"/>
      <c r="AP520" s="641"/>
      <c r="AQ520" s="641"/>
      <c r="AR520" s="641"/>
      <c r="AS520" s="641"/>
      <c r="AT520" s="641"/>
      <c r="AU520" s="641"/>
      <c r="AV520" s="641"/>
      <c r="AW520" s="641"/>
      <c r="AX520" s="641"/>
      <c r="AY520" s="641"/>
      <c r="AZ520" s="641"/>
      <c r="BA520" s="641"/>
      <c r="CM520" s="658"/>
      <c r="CY520" s="216">
        <v>1</v>
      </c>
    </row>
    <row r="521" spans="1:103" s="664" customFormat="1" ht="24" customHeight="1">
      <c r="A521" s="603" t="str">
        <f t="shared" si="155"/>
        <v>►</v>
      </c>
      <c r="B521" s="604" t="str">
        <f t="shared" si="152"/>
        <v>►</v>
      </c>
      <c r="C521" s="604" t="str">
        <f t="shared" si="145"/>
        <v>►</v>
      </c>
      <c r="D521" s="604" t="str">
        <f t="shared" si="146"/>
        <v>►</v>
      </c>
      <c r="E521" s="604" t="str">
        <f t="shared" si="147"/>
        <v>►</v>
      </c>
      <c r="F521" s="604" t="str">
        <f t="shared" si="148"/>
        <v>►</v>
      </c>
      <c r="G521" s="604" t="str">
        <f t="shared" si="153"/>
        <v/>
      </c>
      <c r="H521" s="626" t="s">
        <v>28</v>
      </c>
      <c r="I521" s="627"/>
      <c r="J521" s="627"/>
      <c r="K521" s="627"/>
      <c r="L521" s="704"/>
      <c r="M521" s="704"/>
      <c r="N521" s="704"/>
      <c r="O521" s="704"/>
      <c r="P521" s="704"/>
      <c r="Q521" s="704"/>
      <c r="R521" s="704"/>
      <c r="S521" s="674" t="s">
        <v>28</v>
      </c>
      <c r="T521" s="638"/>
      <c r="U521" s="251"/>
      <c r="V521" s="614"/>
      <c r="W521" s="645">
        <f t="shared" si="149"/>
        <v>0</v>
      </c>
      <c r="X521" s="618" t="str">
        <f t="shared" si="150"/>
        <v/>
      </c>
      <c r="Y521" s="619">
        <f t="shared" si="159"/>
        <v>0</v>
      </c>
      <c r="Z521" s="619">
        <f t="shared" si="160"/>
        <v>0</v>
      </c>
      <c r="AA521" s="189" t="str">
        <f t="shared" si="157"/>
        <v/>
      </c>
      <c r="AB521" s="189">
        <f t="shared" si="156"/>
        <v>0</v>
      </c>
      <c r="AC521" s="189">
        <f t="shared" si="144"/>
        <v>0</v>
      </c>
      <c r="AD521" s="616"/>
      <c r="AE521" s="620">
        <f t="shared" si="158"/>
        <v>0</v>
      </c>
      <c r="AF521" s="612">
        <f t="shared" si="151"/>
        <v>0</v>
      </c>
      <c r="AG521" s="613">
        <f>IF(ISBLANK(N521), 0, (IF(AND(V521&lt;&gt;"", ISNUMBER(T521)), INDEX(AZ12:CR12, MATCH(N521, AZ11:CR11, 0)) * M521, 0)) + IFERROR(INDEX(AZ17:CR17, MATCH(N521, AZ16:CR16, 0)) * M521, 0))</f>
        <v>0</v>
      </c>
      <c r="AI521" s="603" t="str">
        <f t="shared" si="154"/>
        <v>►</v>
      </c>
      <c r="AJ521" s="641"/>
      <c r="AK521" s="641"/>
      <c r="AL521" s="641"/>
      <c r="AM521" s="641"/>
      <c r="AN521" s="641"/>
      <c r="AO521" s="641"/>
      <c r="AP521" s="641"/>
      <c r="AQ521" s="641"/>
      <c r="AR521" s="641"/>
      <c r="AS521" s="641"/>
      <c r="AT521" s="641"/>
      <c r="AU521" s="641"/>
      <c r="AV521" s="641"/>
      <c r="AW521" s="641"/>
      <c r="AX521" s="641"/>
      <c r="AY521" s="641"/>
      <c r="AZ521" s="641"/>
      <c r="BA521" s="641"/>
      <c r="CM521" s="658"/>
      <c r="CY521" s="216">
        <v>1</v>
      </c>
    </row>
    <row r="522" spans="1:103" s="664" customFormat="1" ht="24" customHeight="1">
      <c r="A522" s="603" t="str">
        <f t="shared" si="155"/>
        <v>►</v>
      </c>
      <c r="B522" s="604" t="str">
        <f t="shared" si="152"/>
        <v>►</v>
      </c>
      <c r="C522" s="604" t="str">
        <f t="shared" si="145"/>
        <v>►</v>
      </c>
      <c r="D522" s="604" t="str">
        <f t="shared" si="146"/>
        <v>►</v>
      </c>
      <c r="E522" s="604" t="str">
        <f t="shared" si="147"/>
        <v>►</v>
      </c>
      <c r="F522" s="604" t="str">
        <f t="shared" si="148"/>
        <v>►</v>
      </c>
      <c r="G522" s="604" t="str">
        <f t="shared" si="153"/>
        <v/>
      </c>
      <c r="H522" s="626" t="s">
        <v>28</v>
      </c>
      <c r="I522" s="627"/>
      <c r="J522" s="627"/>
      <c r="K522" s="627"/>
      <c r="L522" s="704"/>
      <c r="M522" s="704"/>
      <c r="N522" s="704"/>
      <c r="O522" s="704"/>
      <c r="P522" s="704"/>
      <c r="Q522" s="704"/>
      <c r="R522" s="704"/>
      <c r="S522" s="674" t="s">
        <v>28</v>
      </c>
      <c r="T522" s="638"/>
      <c r="U522" s="251"/>
      <c r="V522" s="614"/>
      <c r="W522" s="644">
        <f t="shared" si="149"/>
        <v>0</v>
      </c>
      <c r="X522" s="643" t="str">
        <f t="shared" si="150"/>
        <v/>
      </c>
      <c r="Y522" s="615">
        <f t="shared" si="159"/>
        <v>0</v>
      </c>
      <c r="Z522" s="615">
        <f t="shared" si="160"/>
        <v>0</v>
      </c>
      <c r="AA522" s="190" t="str">
        <f t="shared" si="157"/>
        <v/>
      </c>
      <c r="AB522" s="684">
        <f t="shared" si="156"/>
        <v>0</v>
      </c>
      <c r="AC522" s="684">
        <f t="shared" ref="AC522:AC585" si="161">IF(ISBLANK(V522), 0, IF(AND(W522=0, ISTEXT(O522)), M522*AF522 &amp; " " &amp; O522, 0))</f>
        <v>0</v>
      </c>
      <c r="AD522" s="616"/>
      <c r="AE522" s="617">
        <f t="shared" si="158"/>
        <v>0</v>
      </c>
      <c r="AF522" s="612">
        <f t="shared" si="151"/>
        <v>0</v>
      </c>
      <c r="AG522" s="613">
        <f>IF(ISBLANK(N522), 0, (IF(AND(V522&lt;&gt;"", ISNUMBER(T522)), INDEX(AZ12:CR12, MATCH(N522, AZ11:CR11, 0)) * M522, 0)) + IFERROR(INDEX(AZ17:CR17, MATCH(N522, AZ16:CR16, 0)) * M522, 0))</f>
        <v>0</v>
      </c>
      <c r="AI522" s="603" t="str">
        <f t="shared" si="154"/>
        <v>►</v>
      </c>
      <c r="AJ522" s="641"/>
      <c r="AK522" s="641"/>
      <c r="AL522" s="641"/>
      <c r="AM522" s="641"/>
      <c r="AN522" s="641"/>
      <c r="AO522" s="641"/>
      <c r="AP522" s="641"/>
      <c r="AQ522" s="641"/>
      <c r="AR522" s="641"/>
      <c r="AS522" s="641"/>
      <c r="AT522" s="641"/>
      <c r="AU522" s="641"/>
      <c r="AV522" s="641"/>
      <c r="AW522" s="641"/>
      <c r="AX522" s="641"/>
      <c r="AY522" s="641"/>
      <c r="AZ522" s="641"/>
      <c r="BA522" s="641"/>
      <c r="CM522" s="658"/>
      <c r="CY522" s="216">
        <v>1</v>
      </c>
    </row>
    <row r="523" spans="1:103" s="664" customFormat="1" ht="24" customHeight="1">
      <c r="A523" s="603" t="str">
        <f t="shared" si="155"/>
        <v>►</v>
      </c>
      <c r="B523" s="604" t="str">
        <f t="shared" si="152"/>
        <v>►</v>
      </c>
      <c r="C523" s="604" t="str">
        <f t="shared" si="145"/>
        <v>►</v>
      </c>
      <c r="D523" s="604" t="str">
        <f t="shared" si="146"/>
        <v>►</v>
      </c>
      <c r="E523" s="604" t="str">
        <f t="shared" si="147"/>
        <v>►</v>
      </c>
      <c r="F523" s="604" t="str">
        <f t="shared" si="148"/>
        <v>►</v>
      </c>
      <c r="G523" s="604" t="str">
        <f t="shared" si="153"/>
        <v/>
      </c>
      <c r="H523" s="626" t="s">
        <v>28</v>
      </c>
      <c r="I523" s="627"/>
      <c r="J523" s="627"/>
      <c r="K523" s="627"/>
      <c r="L523" s="704"/>
      <c r="M523" s="704"/>
      <c r="N523" s="704"/>
      <c r="O523" s="704"/>
      <c r="P523" s="704"/>
      <c r="Q523" s="704"/>
      <c r="R523" s="704"/>
      <c r="S523" s="674" t="s">
        <v>28</v>
      </c>
      <c r="T523" s="638"/>
      <c r="U523" s="251"/>
      <c r="V523" s="614"/>
      <c r="W523" s="645">
        <f t="shared" si="149"/>
        <v>0</v>
      </c>
      <c r="X523" s="618" t="str">
        <f t="shared" si="150"/>
        <v/>
      </c>
      <c r="Y523" s="619">
        <f t="shared" si="159"/>
        <v>0</v>
      </c>
      <c r="Z523" s="619">
        <f t="shared" si="160"/>
        <v>0</v>
      </c>
      <c r="AA523" s="189" t="str">
        <f t="shared" si="157"/>
        <v/>
      </c>
      <c r="AB523" s="189">
        <f t="shared" si="156"/>
        <v>0</v>
      </c>
      <c r="AC523" s="189">
        <f t="shared" si="161"/>
        <v>0</v>
      </c>
      <c r="AD523" s="616"/>
      <c r="AE523" s="620">
        <f t="shared" si="158"/>
        <v>0</v>
      </c>
      <c r="AF523" s="612">
        <f t="shared" si="151"/>
        <v>0</v>
      </c>
      <c r="AG523" s="613">
        <f>IF(ISBLANK(N523), 0, (IF(AND(V523&lt;&gt;"", ISNUMBER(T523)), INDEX(AZ12:CR12, MATCH(N523, AZ11:CR11, 0)) * M523, 0)) + IFERROR(INDEX(AZ17:CR17, MATCH(N523, AZ16:CR16, 0)) * M523, 0))</f>
        <v>0</v>
      </c>
      <c r="AI523" s="603" t="str">
        <f t="shared" si="154"/>
        <v>►</v>
      </c>
      <c r="AJ523" s="641"/>
      <c r="AK523" s="641"/>
      <c r="AL523" s="641"/>
      <c r="AM523" s="641"/>
      <c r="AN523" s="641"/>
      <c r="AO523" s="641"/>
      <c r="AP523" s="641"/>
      <c r="AQ523" s="641"/>
      <c r="AR523" s="641"/>
      <c r="AS523" s="641"/>
      <c r="AT523" s="641"/>
      <c r="AU523" s="641"/>
      <c r="AV523" s="641"/>
      <c r="AW523" s="641"/>
      <c r="AX523" s="641"/>
      <c r="AY523" s="641"/>
      <c r="AZ523" s="641"/>
      <c r="BA523" s="641"/>
      <c r="CM523" s="658"/>
      <c r="CY523" s="216">
        <v>1</v>
      </c>
    </row>
    <row r="524" spans="1:103" s="664" customFormat="1" ht="24" customHeight="1">
      <c r="A524" s="603" t="str">
        <f t="shared" si="155"/>
        <v>►</v>
      </c>
      <c r="B524" s="604" t="str">
        <f t="shared" si="152"/>
        <v>►</v>
      </c>
      <c r="C524" s="604" t="str">
        <f t="shared" si="145"/>
        <v>►</v>
      </c>
      <c r="D524" s="604" t="str">
        <f t="shared" si="146"/>
        <v>►</v>
      </c>
      <c r="E524" s="604" t="str">
        <f t="shared" si="147"/>
        <v>►</v>
      </c>
      <c r="F524" s="604" t="str">
        <f t="shared" si="148"/>
        <v>►</v>
      </c>
      <c r="G524" s="604" t="str">
        <f t="shared" si="153"/>
        <v/>
      </c>
      <c r="H524" s="626" t="s">
        <v>28</v>
      </c>
      <c r="I524" s="627"/>
      <c r="J524" s="627"/>
      <c r="K524" s="627"/>
      <c r="L524" s="704"/>
      <c r="M524" s="704"/>
      <c r="N524" s="704"/>
      <c r="O524" s="704"/>
      <c r="P524" s="704"/>
      <c r="Q524" s="704"/>
      <c r="R524" s="704"/>
      <c r="S524" s="674" t="s">
        <v>28</v>
      </c>
      <c r="T524" s="638"/>
      <c r="U524" s="251"/>
      <c r="V524" s="614"/>
      <c r="W524" s="644">
        <f t="shared" si="149"/>
        <v>0</v>
      </c>
      <c r="X524" s="643" t="str">
        <f t="shared" si="150"/>
        <v/>
      </c>
      <c r="Y524" s="615">
        <f t="shared" si="159"/>
        <v>0</v>
      </c>
      <c r="Z524" s="615">
        <f t="shared" si="160"/>
        <v>0</v>
      </c>
      <c r="AA524" s="190" t="str">
        <f t="shared" si="157"/>
        <v/>
      </c>
      <c r="AB524" s="684">
        <f t="shared" si="156"/>
        <v>0</v>
      </c>
      <c r="AC524" s="684">
        <f t="shared" si="161"/>
        <v>0</v>
      </c>
      <c r="AD524" s="616"/>
      <c r="AE524" s="617">
        <f t="shared" si="158"/>
        <v>0</v>
      </c>
      <c r="AF524" s="612">
        <f t="shared" si="151"/>
        <v>0</v>
      </c>
      <c r="AG524" s="613">
        <f>IF(ISBLANK(N524), 0, (IF(AND(V524&lt;&gt;"", ISNUMBER(T524)), INDEX(AZ12:CR12, MATCH(N524, AZ11:CR11, 0)) * M524, 0)) + IFERROR(INDEX(AZ17:CR17, MATCH(N524, AZ16:CR16, 0)) * M524, 0))</f>
        <v>0</v>
      </c>
      <c r="AI524" s="603" t="str">
        <f t="shared" si="154"/>
        <v>►</v>
      </c>
      <c r="AJ524" s="641"/>
      <c r="AK524" s="641"/>
      <c r="AL524" s="641"/>
      <c r="AM524" s="641"/>
      <c r="AN524" s="641"/>
      <c r="AO524" s="641"/>
      <c r="AP524" s="641"/>
      <c r="AQ524" s="641"/>
      <c r="AR524" s="641"/>
      <c r="AS524" s="641"/>
      <c r="AT524" s="641"/>
      <c r="AU524" s="641"/>
      <c r="AV524" s="641"/>
      <c r="AW524" s="641"/>
      <c r="AX524" s="641"/>
      <c r="AY524" s="641"/>
      <c r="AZ524" s="641"/>
      <c r="BA524" s="641"/>
      <c r="CM524" s="658"/>
      <c r="CY524" s="216">
        <v>1</v>
      </c>
    </row>
    <row r="525" spans="1:103" s="664" customFormat="1" ht="24" customHeight="1">
      <c r="A525" s="603" t="str">
        <f t="shared" si="155"/>
        <v>►</v>
      </c>
      <c r="B525" s="604" t="str">
        <f t="shared" si="152"/>
        <v>►</v>
      </c>
      <c r="C525" s="604" t="str">
        <f t="shared" si="145"/>
        <v>►</v>
      </c>
      <c r="D525" s="604" t="str">
        <f t="shared" si="146"/>
        <v>►</v>
      </c>
      <c r="E525" s="604" t="str">
        <f t="shared" si="147"/>
        <v>►</v>
      </c>
      <c r="F525" s="604" t="str">
        <f t="shared" si="148"/>
        <v>►</v>
      </c>
      <c r="G525" s="604" t="str">
        <f t="shared" si="153"/>
        <v/>
      </c>
      <c r="H525" s="626" t="s">
        <v>28</v>
      </c>
      <c r="I525" s="627"/>
      <c r="J525" s="627"/>
      <c r="K525" s="627"/>
      <c r="L525" s="704"/>
      <c r="M525" s="704"/>
      <c r="N525" s="704"/>
      <c r="O525" s="704"/>
      <c r="P525" s="704"/>
      <c r="Q525" s="704"/>
      <c r="R525" s="704"/>
      <c r="S525" s="674" t="s">
        <v>28</v>
      </c>
      <c r="T525" s="638"/>
      <c r="U525" s="251"/>
      <c r="V525" s="614"/>
      <c r="W525" s="645">
        <f t="shared" si="149"/>
        <v>0</v>
      </c>
      <c r="X525" s="618" t="str">
        <f t="shared" si="150"/>
        <v/>
      </c>
      <c r="Y525" s="619">
        <f t="shared" si="159"/>
        <v>0</v>
      </c>
      <c r="Z525" s="619">
        <f t="shared" si="160"/>
        <v>0</v>
      </c>
      <c r="AA525" s="189" t="str">
        <f t="shared" si="157"/>
        <v/>
      </c>
      <c r="AB525" s="189">
        <f t="shared" si="156"/>
        <v>0</v>
      </c>
      <c r="AC525" s="189">
        <f t="shared" si="161"/>
        <v>0</v>
      </c>
      <c r="AD525" s="616"/>
      <c r="AE525" s="620">
        <f t="shared" si="158"/>
        <v>0</v>
      </c>
      <c r="AF525" s="612">
        <f t="shared" si="151"/>
        <v>0</v>
      </c>
      <c r="AG525" s="613">
        <f>IF(ISBLANK(N525), 0, (IF(AND(V525&lt;&gt;"", ISNUMBER(T525)), INDEX(AZ12:CR12, MATCH(N525, AZ11:CR11, 0)) * M525, 0)) + IFERROR(INDEX(AZ17:CR17, MATCH(N525, AZ16:CR16, 0)) * M525, 0))</f>
        <v>0</v>
      </c>
      <c r="AI525" s="603" t="str">
        <f t="shared" si="154"/>
        <v>►</v>
      </c>
      <c r="AJ525" s="641"/>
      <c r="AK525" s="641"/>
      <c r="AL525" s="641"/>
      <c r="AM525" s="641"/>
      <c r="AN525" s="641"/>
      <c r="AO525" s="641"/>
      <c r="AP525" s="641"/>
      <c r="AQ525" s="641"/>
      <c r="AR525" s="641"/>
      <c r="AS525" s="641"/>
      <c r="AT525" s="641"/>
      <c r="AU525" s="641"/>
      <c r="AV525" s="641"/>
      <c r="AW525" s="641"/>
      <c r="AX525" s="641"/>
      <c r="AY525" s="641"/>
      <c r="AZ525" s="641"/>
      <c r="BA525" s="641"/>
      <c r="CM525" s="658"/>
      <c r="CY525" s="216">
        <v>1</v>
      </c>
    </row>
    <row r="526" spans="1:103" s="664" customFormat="1" ht="24" customHeight="1">
      <c r="A526" s="603" t="str">
        <f t="shared" si="155"/>
        <v>►</v>
      </c>
      <c r="B526" s="604" t="str">
        <f t="shared" si="152"/>
        <v>►</v>
      </c>
      <c r="C526" s="604" t="str">
        <f t="shared" si="145"/>
        <v>►</v>
      </c>
      <c r="D526" s="604" t="str">
        <f t="shared" si="146"/>
        <v>►</v>
      </c>
      <c r="E526" s="604" t="str">
        <f t="shared" si="147"/>
        <v>►</v>
      </c>
      <c r="F526" s="604" t="str">
        <f t="shared" si="148"/>
        <v>►</v>
      </c>
      <c r="G526" s="604" t="str">
        <f t="shared" si="153"/>
        <v/>
      </c>
      <c r="H526" s="626" t="s">
        <v>28</v>
      </c>
      <c r="I526" s="627"/>
      <c r="J526" s="627"/>
      <c r="K526" s="627"/>
      <c r="L526" s="704"/>
      <c r="M526" s="704"/>
      <c r="N526" s="704"/>
      <c r="O526" s="704"/>
      <c r="P526" s="704"/>
      <c r="Q526" s="704"/>
      <c r="R526" s="704"/>
      <c r="S526" s="674" t="s">
        <v>28</v>
      </c>
      <c r="T526" s="638"/>
      <c r="U526" s="251"/>
      <c r="V526" s="614"/>
      <c r="W526" s="644">
        <f t="shared" si="149"/>
        <v>0</v>
      </c>
      <c r="X526" s="643" t="str">
        <f t="shared" si="150"/>
        <v/>
      </c>
      <c r="Y526" s="615">
        <f t="shared" si="159"/>
        <v>0</v>
      </c>
      <c r="Z526" s="615">
        <f t="shared" si="160"/>
        <v>0</v>
      </c>
      <c r="AA526" s="190" t="str">
        <f t="shared" si="157"/>
        <v/>
      </c>
      <c r="AB526" s="684">
        <f t="shared" si="156"/>
        <v>0</v>
      </c>
      <c r="AC526" s="684">
        <f t="shared" si="161"/>
        <v>0</v>
      </c>
      <c r="AD526" s="616"/>
      <c r="AE526" s="617">
        <f t="shared" si="158"/>
        <v>0</v>
      </c>
      <c r="AF526" s="612">
        <f t="shared" si="151"/>
        <v>0</v>
      </c>
      <c r="AG526" s="613">
        <f>IF(ISBLANK(N526), 0, (IF(AND(V526&lt;&gt;"", ISNUMBER(T526)), INDEX(AZ12:CR12, MATCH(N526, AZ11:CR11, 0)) * M526, 0)) + IFERROR(INDEX(AZ17:CR17, MATCH(N526, AZ16:CR16, 0)) * M526, 0))</f>
        <v>0</v>
      </c>
      <c r="AI526" s="603" t="str">
        <f t="shared" si="154"/>
        <v>►</v>
      </c>
      <c r="AJ526" s="641"/>
      <c r="AK526" s="641"/>
      <c r="AL526" s="641"/>
      <c r="AM526" s="641"/>
      <c r="AN526" s="641"/>
      <c r="AO526" s="641"/>
      <c r="AP526" s="641"/>
      <c r="AQ526" s="641"/>
      <c r="AR526" s="641"/>
      <c r="AS526" s="641"/>
      <c r="AT526" s="641"/>
      <c r="AU526" s="641"/>
      <c r="AV526" s="641"/>
      <c r="AW526" s="641"/>
      <c r="AX526" s="641"/>
      <c r="AY526" s="641"/>
      <c r="AZ526" s="641"/>
      <c r="BA526" s="641"/>
      <c r="CM526" s="658"/>
      <c r="CY526" s="216">
        <v>1</v>
      </c>
    </row>
    <row r="527" spans="1:103" s="664" customFormat="1" ht="24" customHeight="1">
      <c r="A527" s="603" t="str">
        <f t="shared" si="155"/>
        <v>►</v>
      </c>
      <c r="B527" s="604" t="str">
        <f t="shared" si="152"/>
        <v>►</v>
      </c>
      <c r="C527" s="604" t="str">
        <f t="shared" ref="C527:C590" si="162">IF(B527="►","►",IFERROR(LEFT(B527,SEARCH(".",B527)-1),0))</f>
        <v>►</v>
      </c>
      <c r="D527" s="604" t="str">
        <f t="shared" ref="D527:D590" si="163">IF(B527="►","►",IFERROR(MID(B527,SEARCH(".",B527)+1,SEARCH(".",B527,SEARCH(".",B527)+1)-SEARCH(".",B527)-1),0))</f>
        <v>►</v>
      </c>
      <c r="E527" s="604" t="str">
        <f t="shared" ref="E527:E590" si="164">IF(B527="►","►",IFERROR(MID(B527,SEARCH(".",B527,SEARCH(".",B527)+1)+1,SEARCH(".",B527,SEARCH(".",B527,SEARCH(".",B527)+1)+1)-SEARCH(".",B527,SEARCH(".",B527)+1)-1),0))</f>
        <v>►</v>
      </c>
      <c r="F527" s="604" t="str">
        <f t="shared" ref="F527:F590" si="165">IF(B527="►","►",IFERROR(MID(I527,SEARCH(".",B527,SEARCH(".",B527,SEARCH(".",B527)+1)+1)+1,SEARCH(".",B527,SEARCH(".",B527,SEARCH(".",B527,SEARCH(".",B527)+1)+1)+1)-SEARCH(".",B527,SEARCH(".",B527,SEARCH(".",B527)+1)+1)-1),0))</f>
        <v>►</v>
      </c>
      <c r="G527" s="604" t="str">
        <f t="shared" si="153"/>
        <v/>
      </c>
      <c r="H527" s="626" t="s">
        <v>28</v>
      </c>
      <c r="I527" s="627"/>
      <c r="J527" s="627"/>
      <c r="K527" s="627"/>
      <c r="L527" s="704"/>
      <c r="M527" s="704"/>
      <c r="N527" s="704"/>
      <c r="O527" s="704"/>
      <c r="P527" s="704"/>
      <c r="Q527" s="704"/>
      <c r="R527" s="704"/>
      <c r="S527" s="674" t="s">
        <v>28</v>
      </c>
      <c r="T527" s="638"/>
      <c r="U527" s="251"/>
      <c r="V527" s="614"/>
      <c r="W527" s="645">
        <f t="shared" si="149"/>
        <v>0</v>
      </c>
      <c r="X527" s="618" t="str">
        <f t="shared" si="150"/>
        <v/>
      </c>
      <c r="Y527" s="619">
        <f t="shared" si="159"/>
        <v>0</v>
      </c>
      <c r="Z527" s="619">
        <f t="shared" si="160"/>
        <v>0</v>
      </c>
      <c r="AA527" s="189" t="str">
        <f t="shared" si="157"/>
        <v/>
      </c>
      <c r="AB527" s="189">
        <f t="shared" si="156"/>
        <v>0</v>
      </c>
      <c r="AC527" s="189">
        <f t="shared" si="161"/>
        <v>0</v>
      </c>
      <c r="AD527" s="616"/>
      <c r="AE527" s="620">
        <f t="shared" si="158"/>
        <v>0</v>
      </c>
      <c r="AF527" s="612">
        <f t="shared" si="151"/>
        <v>0</v>
      </c>
      <c r="AG527" s="613">
        <f>IF(ISBLANK(N527), 0, (IF(AND(V527&lt;&gt;"", ISNUMBER(T527)), INDEX(AZ12:CR12, MATCH(N527, AZ11:CR11, 0)) * M527, 0)) + IFERROR(INDEX(AZ17:CR17, MATCH(N527, AZ16:CR16, 0)) * M527, 0))</f>
        <v>0</v>
      </c>
      <c r="AI527" s="603" t="str">
        <f t="shared" si="154"/>
        <v>►</v>
      </c>
      <c r="AJ527" s="641"/>
      <c r="AK527" s="641"/>
      <c r="AL527" s="641"/>
      <c r="AM527" s="641"/>
      <c r="AN527" s="641"/>
      <c r="AO527" s="641"/>
      <c r="AP527" s="641"/>
      <c r="AQ527" s="641"/>
      <c r="AR527" s="641"/>
      <c r="AS527" s="641"/>
      <c r="AT527" s="641"/>
      <c r="AU527" s="641"/>
      <c r="AV527" s="641"/>
      <c r="AW527" s="641"/>
      <c r="AX527" s="641"/>
      <c r="AY527" s="641"/>
      <c r="AZ527" s="641"/>
      <c r="BA527" s="641"/>
      <c r="CM527" s="658"/>
      <c r="CY527" s="216">
        <v>1</v>
      </c>
    </row>
    <row r="528" spans="1:103" s="664" customFormat="1" ht="24" customHeight="1">
      <c r="A528" s="603" t="str">
        <f t="shared" si="155"/>
        <v>►</v>
      </c>
      <c r="B528" s="604" t="str">
        <f t="shared" si="152"/>
        <v>►</v>
      </c>
      <c r="C528" s="604" t="str">
        <f t="shared" si="162"/>
        <v>►</v>
      </c>
      <c r="D528" s="604" t="str">
        <f t="shared" si="163"/>
        <v>►</v>
      </c>
      <c r="E528" s="604" t="str">
        <f t="shared" si="164"/>
        <v>►</v>
      </c>
      <c r="F528" s="604" t="str">
        <f t="shared" si="165"/>
        <v>►</v>
      </c>
      <c r="G528" s="604" t="str">
        <f t="shared" si="153"/>
        <v/>
      </c>
      <c r="H528" s="626" t="s">
        <v>28</v>
      </c>
      <c r="I528" s="627"/>
      <c r="J528" s="627"/>
      <c r="K528" s="627"/>
      <c r="L528" s="704"/>
      <c r="M528" s="704"/>
      <c r="N528" s="704"/>
      <c r="O528" s="704"/>
      <c r="P528" s="704"/>
      <c r="Q528" s="704"/>
      <c r="R528" s="704"/>
      <c r="S528" s="674" t="s">
        <v>28</v>
      </c>
      <c r="T528" s="638"/>
      <c r="U528" s="251"/>
      <c r="V528" s="614"/>
      <c r="W528" s="644">
        <f t="shared" ref="W528:W591" si="166">IFERROR(IF(V528&gt;0,(AG528*AF528)*Q528,0),0)</f>
        <v>0</v>
      </c>
      <c r="X528" s="643" t="str">
        <f t="shared" ref="X528:X591" si="167">IF(W528=0, "", IF(OR(N528="Kg", N528="g"), "Kg", "L"))</f>
        <v/>
      </c>
      <c r="Y528" s="615">
        <f t="shared" si="159"/>
        <v>0</v>
      </c>
      <c r="Z528" s="615">
        <f t="shared" si="160"/>
        <v>0</v>
      </c>
      <c r="AA528" s="190" t="str">
        <f t="shared" si="157"/>
        <v/>
      </c>
      <c r="AB528" s="684">
        <f t="shared" si="156"/>
        <v>0</v>
      </c>
      <c r="AC528" s="684">
        <f t="shared" si="161"/>
        <v>0</v>
      </c>
      <c r="AD528" s="616"/>
      <c r="AE528" s="617">
        <f t="shared" si="158"/>
        <v>0</v>
      </c>
      <c r="AF528" s="612">
        <f t="shared" ref="AF528:AF591" si="168">IFERROR(IF(ISNUMBER(V528)*ISNUMBER(T528),V528/T528,0),0)</f>
        <v>0</v>
      </c>
      <c r="AG528" s="613">
        <f>IF(ISBLANK(N528), 0, (IF(AND(V528&lt;&gt;"", ISNUMBER(T528)), INDEX(AZ12:CR12, MATCH(N528, AZ11:CR11, 0)) * M528, 0)) + IFERROR(INDEX(AZ17:CR17, MATCH(N528, AZ16:CR16, 0)) * M528, 0))</f>
        <v>0</v>
      </c>
      <c r="AI528" s="603" t="str">
        <f t="shared" si="154"/>
        <v>►</v>
      </c>
      <c r="AJ528" s="641"/>
      <c r="AK528" s="641"/>
      <c r="AL528" s="641"/>
      <c r="AM528" s="641"/>
      <c r="AN528" s="641"/>
      <c r="AO528" s="641"/>
      <c r="AP528" s="641"/>
      <c r="AQ528" s="641"/>
      <c r="AR528" s="641"/>
      <c r="AS528" s="641"/>
      <c r="AT528" s="641"/>
      <c r="AU528" s="641"/>
      <c r="AV528" s="641"/>
      <c r="AW528" s="641"/>
      <c r="AX528" s="641"/>
      <c r="AY528" s="641"/>
      <c r="AZ528" s="641"/>
      <c r="BA528" s="641"/>
      <c r="CM528" s="658"/>
      <c r="CY528" s="216">
        <v>1</v>
      </c>
    </row>
    <row r="529" spans="1:103" s="664" customFormat="1" ht="24" customHeight="1">
      <c r="A529" s="603" t="str">
        <f t="shared" si="155"/>
        <v>►</v>
      </c>
      <c r="B529" s="604" t="str">
        <f t="shared" ref="B529:B592" si="169">IF(A529="►","►",IF(A529="A",IF(AND(ISTEXT(I529),ISTEXT(I529)),I529,IF(ISTEXT(I529),I529,IF(ISBLANK(I529),I529,I529)))))</f>
        <v>►</v>
      </c>
      <c r="C529" s="604" t="str">
        <f t="shared" si="162"/>
        <v>►</v>
      </c>
      <c r="D529" s="604" t="str">
        <f t="shared" si="163"/>
        <v>►</v>
      </c>
      <c r="E529" s="604" t="str">
        <f t="shared" si="164"/>
        <v>►</v>
      </c>
      <c r="F529" s="604" t="str">
        <f t="shared" si="165"/>
        <v>►</v>
      </c>
      <c r="G529" s="604" t="str">
        <f t="shared" ref="G529:G592" si="170">IF(ISBLANK(B529),"►",IFERROR(RIGHT(B529,LEN(B529)-FIND("Couleur",B529)+1),""))</f>
        <v/>
      </c>
      <c r="H529" s="626" t="s">
        <v>28</v>
      </c>
      <c r="I529" s="627"/>
      <c r="J529" s="627"/>
      <c r="K529" s="627"/>
      <c r="L529" s="704"/>
      <c r="M529" s="704"/>
      <c r="N529" s="704"/>
      <c r="O529" s="704"/>
      <c r="P529" s="704"/>
      <c r="Q529" s="704"/>
      <c r="R529" s="704"/>
      <c r="S529" s="674" t="s">
        <v>28</v>
      </c>
      <c r="T529" s="638"/>
      <c r="U529" s="251"/>
      <c r="V529" s="614"/>
      <c r="W529" s="645">
        <f t="shared" si="166"/>
        <v>0</v>
      </c>
      <c r="X529" s="618" t="str">
        <f t="shared" si="167"/>
        <v/>
      </c>
      <c r="Y529" s="619">
        <f t="shared" si="159"/>
        <v>0</v>
      </c>
      <c r="Z529" s="619">
        <f t="shared" si="160"/>
        <v>0</v>
      </c>
      <c r="AA529" s="189" t="str">
        <f t="shared" si="157"/>
        <v/>
      </c>
      <c r="AB529" s="189">
        <f t="shared" si="156"/>
        <v>0</v>
      </c>
      <c r="AC529" s="189">
        <f t="shared" si="161"/>
        <v>0</v>
      </c>
      <c r="AD529" s="616"/>
      <c r="AE529" s="620">
        <f t="shared" si="158"/>
        <v>0</v>
      </c>
      <c r="AF529" s="612">
        <f t="shared" si="168"/>
        <v>0</v>
      </c>
      <c r="AG529" s="613">
        <f>IF(ISBLANK(N529), 0, (IF(AND(V529&lt;&gt;"", ISNUMBER(T529)), INDEX(AZ12:CR12, MATCH(N529, AZ11:CR11, 0)) * M529, 0)) + IFERROR(INDEX(AZ17:CR17, MATCH(N529, AZ16:CR16, 0)) * M529, 0))</f>
        <v>0</v>
      </c>
      <c r="AI529" s="603" t="str">
        <f t="shared" ref="AI529:AI592" si="171">A529</f>
        <v>►</v>
      </c>
      <c r="AJ529" s="641"/>
      <c r="AK529" s="641"/>
      <c r="AL529" s="641"/>
      <c r="AM529" s="641"/>
      <c r="AN529" s="641"/>
      <c r="AO529" s="641"/>
      <c r="AP529" s="641"/>
      <c r="AQ529" s="641"/>
      <c r="AR529" s="641"/>
      <c r="AS529" s="641"/>
      <c r="AT529" s="641"/>
      <c r="AU529" s="641"/>
      <c r="AV529" s="641"/>
      <c r="AW529" s="641"/>
      <c r="AX529" s="641"/>
      <c r="AY529" s="641"/>
      <c r="AZ529" s="641"/>
      <c r="BA529" s="641"/>
      <c r="CM529" s="658"/>
      <c r="CY529" s="216">
        <v>1</v>
      </c>
    </row>
    <row r="530" spans="1:103" s="664" customFormat="1" ht="24" customHeight="1">
      <c r="A530" s="603" t="str">
        <f t="shared" si="155"/>
        <v>►</v>
      </c>
      <c r="B530" s="604" t="str">
        <f t="shared" si="169"/>
        <v>►</v>
      </c>
      <c r="C530" s="604" t="str">
        <f t="shared" si="162"/>
        <v>►</v>
      </c>
      <c r="D530" s="604" t="str">
        <f t="shared" si="163"/>
        <v>►</v>
      </c>
      <c r="E530" s="604" t="str">
        <f t="shared" si="164"/>
        <v>►</v>
      </c>
      <c r="F530" s="604" t="str">
        <f t="shared" si="165"/>
        <v>►</v>
      </c>
      <c r="G530" s="604" t="str">
        <f t="shared" si="170"/>
        <v/>
      </c>
      <c r="H530" s="626" t="s">
        <v>28</v>
      </c>
      <c r="I530" s="627"/>
      <c r="J530" s="627"/>
      <c r="K530" s="627"/>
      <c r="L530" s="704"/>
      <c r="M530" s="704"/>
      <c r="N530" s="704"/>
      <c r="O530" s="704"/>
      <c r="P530" s="704"/>
      <c r="Q530" s="704"/>
      <c r="R530" s="704"/>
      <c r="S530" s="674" t="s">
        <v>28</v>
      </c>
      <c r="T530" s="638"/>
      <c r="U530" s="251"/>
      <c r="V530" s="614"/>
      <c r="W530" s="644">
        <f t="shared" si="166"/>
        <v>0</v>
      </c>
      <c r="X530" s="643" t="str">
        <f t="shared" si="167"/>
        <v/>
      </c>
      <c r="Y530" s="615">
        <f t="shared" si="159"/>
        <v>0</v>
      </c>
      <c r="Z530" s="615">
        <f t="shared" si="160"/>
        <v>0</v>
      </c>
      <c r="AA530" s="190" t="str">
        <f t="shared" si="157"/>
        <v/>
      </c>
      <c r="AB530" s="684">
        <f t="shared" si="156"/>
        <v>0</v>
      </c>
      <c r="AC530" s="684">
        <f t="shared" si="161"/>
        <v>0</v>
      </c>
      <c r="AD530" s="616"/>
      <c r="AE530" s="617">
        <f t="shared" si="158"/>
        <v>0</v>
      </c>
      <c r="AF530" s="612">
        <f t="shared" si="168"/>
        <v>0</v>
      </c>
      <c r="AG530" s="613">
        <f>IF(ISBLANK(N530), 0, (IF(AND(V530&lt;&gt;"", ISNUMBER(T530)), INDEX(AZ12:CR12, MATCH(N530, AZ11:CR11, 0)) * M530, 0)) + IFERROR(INDEX(AZ17:CR17, MATCH(N530, AZ16:CR16, 0)) * M530, 0))</f>
        <v>0</v>
      </c>
      <c r="AI530" s="603" t="str">
        <f t="shared" si="171"/>
        <v>►</v>
      </c>
      <c r="AJ530" s="641"/>
      <c r="AK530" s="641"/>
      <c r="AL530" s="641"/>
      <c r="AM530" s="641"/>
      <c r="AN530" s="641"/>
      <c r="AO530" s="641"/>
      <c r="AP530" s="641"/>
      <c r="AQ530" s="641"/>
      <c r="AR530" s="641"/>
      <c r="AS530" s="641"/>
      <c r="AT530" s="641"/>
      <c r="AU530" s="641"/>
      <c r="AV530" s="641"/>
      <c r="AW530" s="641"/>
      <c r="AX530" s="641"/>
      <c r="AY530" s="641"/>
      <c r="AZ530" s="641"/>
      <c r="BA530" s="641"/>
      <c r="CM530" s="658"/>
      <c r="CY530" s="216">
        <v>1</v>
      </c>
    </row>
    <row r="531" spans="1:103" s="664" customFormat="1" ht="24" customHeight="1">
      <c r="A531" s="603" t="str">
        <f t="shared" si="155"/>
        <v>►</v>
      </c>
      <c r="B531" s="604" t="str">
        <f t="shared" si="169"/>
        <v>►</v>
      </c>
      <c r="C531" s="604" t="str">
        <f t="shared" si="162"/>
        <v>►</v>
      </c>
      <c r="D531" s="604" t="str">
        <f t="shared" si="163"/>
        <v>►</v>
      </c>
      <c r="E531" s="604" t="str">
        <f t="shared" si="164"/>
        <v>►</v>
      </c>
      <c r="F531" s="604" t="str">
        <f t="shared" si="165"/>
        <v>►</v>
      </c>
      <c r="G531" s="604" t="str">
        <f t="shared" si="170"/>
        <v/>
      </c>
      <c r="H531" s="626" t="s">
        <v>28</v>
      </c>
      <c r="I531" s="627"/>
      <c r="J531" s="627"/>
      <c r="K531" s="627"/>
      <c r="L531" s="704"/>
      <c r="M531" s="704"/>
      <c r="N531" s="704"/>
      <c r="O531" s="704"/>
      <c r="P531" s="704"/>
      <c r="Q531" s="704"/>
      <c r="R531" s="704"/>
      <c r="S531" s="674" t="s">
        <v>28</v>
      </c>
      <c r="T531" s="638"/>
      <c r="U531" s="251"/>
      <c r="V531" s="614"/>
      <c r="W531" s="645">
        <f t="shared" si="166"/>
        <v>0</v>
      </c>
      <c r="X531" s="618" t="str">
        <f t="shared" si="167"/>
        <v/>
      </c>
      <c r="Y531" s="619">
        <f t="shared" si="159"/>
        <v>0</v>
      </c>
      <c r="Z531" s="619">
        <f t="shared" si="160"/>
        <v>0</v>
      </c>
      <c r="AA531" s="189" t="str">
        <f t="shared" si="157"/>
        <v/>
      </c>
      <c r="AB531" s="189">
        <f t="shared" si="156"/>
        <v>0</v>
      </c>
      <c r="AC531" s="189">
        <f t="shared" si="161"/>
        <v>0</v>
      </c>
      <c r="AD531" s="616"/>
      <c r="AE531" s="620">
        <f t="shared" si="158"/>
        <v>0</v>
      </c>
      <c r="AF531" s="612">
        <f t="shared" si="168"/>
        <v>0</v>
      </c>
      <c r="AG531" s="613">
        <f>IF(ISBLANK(N531), 0, (IF(AND(V531&lt;&gt;"", ISNUMBER(T531)), INDEX(AZ12:CR12, MATCH(N531, AZ11:CR11, 0)) * M531, 0)) + IFERROR(INDEX(AZ17:CR17, MATCH(N531, AZ16:CR16, 0)) * M531, 0))</f>
        <v>0</v>
      </c>
      <c r="AI531" s="603" t="str">
        <f t="shared" si="171"/>
        <v>►</v>
      </c>
      <c r="AJ531" s="641"/>
      <c r="AK531" s="641"/>
      <c r="AL531" s="641"/>
      <c r="AM531" s="641"/>
      <c r="AN531" s="641"/>
      <c r="AO531" s="641"/>
      <c r="AP531" s="641"/>
      <c r="AQ531" s="641"/>
      <c r="AR531" s="641"/>
      <c r="AS531" s="641"/>
      <c r="AT531" s="641"/>
      <c r="AU531" s="641"/>
      <c r="AV531" s="641"/>
      <c r="AW531" s="641"/>
      <c r="AX531" s="641"/>
      <c r="AY531" s="641"/>
      <c r="AZ531" s="641"/>
      <c r="BA531" s="641"/>
      <c r="CM531" s="658"/>
      <c r="CY531" s="216">
        <v>1</v>
      </c>
    </row>
    <row r="532" spans="1:103" s="664" customFormat="1" ht="24" customHeight="1">
      <c r="A532" s="603" t="str">
        <f t="shared" si="155"/>
        <v>►</v>
      </c>
      <c r="B532" s="604" t="str">
        <f t="shared" si="169"/>
        <v>►</v>
      </c>
      <c r="C532" s="604" t="str">
        <f t="shared" si="162"/>
        <v>►</v>
      </c>
      <c r="D532" s="604" t="str">
        <f t="shared" si="163"/>
        <v>►</v>
      </c>
      <c r="E532" s="604" t="str">
        <f t="shared" si="164"/>
        <v>►</v>
      </c>
      <c r="F532" s="604" t="str">
        <f t="shared" si="165"/>
        <v>►</v>
      </c>
      <c r="G532" s="604" t="str">
        <f t="shared" si="170"/>
        <v/>
      </c>
      <c r="H532" s="626" t="s">
        <v>28</v>
      </c>
      <c r="I532" s="627"/>
      <c r="J532" s="627"/>
      <c r="K532" s="627"/>
      <c r="L532" s="704"/>
      <c r="M532" s="704"/>
      <c r="N532" s="704"/>
      <c r="O532" s="704"/>
      <c r="P532" s="704"/>
      <c r="Q532" s="704"/>
      <c r="R532" s="704"/>
      <c r="S532" s="674" t="s">
        <v>28</v>
      </c>
      <c r="T532" s="638"/>
      <c r="U532" s="251"/>
      <c r="V532" s="614"/>
      <c r="W532" s="644">
        <f t="shared" si="166"/>
        <v>0</v>
      </c>
      <c r="X532" s="643" t="str">
        <f t="shared" si="167"/>
        <v/>
      </c>
      <c r="Y532" s="615">
        <f t="shared" si="159"/>
        <v>0</v>
      </c>
      <c r="Z532" s="615">
        <f t="shared" si="160"/>
        <v>0</v>
      </c>
      <c r="AA532" s="190" t="str">
        <f t="shared" si="157"/>
        <v/>
      </c>
      <c r="AB532" s="684">
        <f t="shared" si="156"/>
        <v>0</v>
      </c>
      <c r="AC532" s="684">
        <f t="shared" si="161"/>
        <v>0</v>
      </c>
      <c r="AD532" s="616"/>
      <c r="AE532" s="617">
        <f t="shared" si="158"/>
        <v>0</v>
      </c>
      <c r="AF532" s="612">
        <f t="shared" si="168"/>
        <v>0</v>
      </c>
      <c r="AG532" s="613">
        <f>IF(ISBLANK(N532), 0, (IF(AND(V532&lt;&gt;"", ISNUMBER(T532)), INDEX(AZ12:CR12, MATCH(N532, AZ11:CR11, 0)) * M532, 0)) + IFERROR(INDEX(AZ17:CR17, MATCH(N532, AZ16:CR16, 0)) * M532, 0))</f>
        <v>0</v>
      </c>
      <c r="AI532" s="603" t="str">
        <f t="shared" si="171"/>
        <v>►</v>
      </c>
      <c r="AJ532" s="641"/>
      <c r="AK532" s="641"/>
      <c r="AL532" s="641"/>
      <c r="AM532" s="641"/>
      <c r="AN532" s="641"/>
      <c r="AO532" s="641"/>
      <c r="AP532" s="641"/>
      <c r="AQ532" s="641"/>
      <c r="AR532" s="641"/>
      <c r="AS532" s="641"/>
      <c r="AT532" s="641"/>
      <c r="AU532" s="641"/>
      <c r="AV532" s="641"/>
      <c r="AW532" s="641"/>
      <c r="AX532" s="641"/>
      <c r="AY532" s="641"/>
      <c r="AZ532" s="641"/>
      <c r="BA532" s="641"/>
      <c r="CM532" s="658"/>
      <c r="CY532" s="216">
        <v>1</v>
      </c>
    </row>
    <row r="533" spans="1:103" s="664" customFormat="1" ht="24" customHeight="1">
      <c r="A533" s="603" t="str">
        <f t="shared" si="155"/>
        <v>►</v>
      </c>
      <c r="B533" s="604" t="str">
        <f t="shared" si="169"/>
        <v>►</v>
      </c>
      <c r="C533" s="604" t="str">
        <f t="shared" si="162"/>
        <v>►</v>
      </c>
      <c r="D533" s="604" t="str">
        <f t="shared" si="163"/>
        <v>►</v>
      </c>
      <c r="E533" s="604" t="str">
        <f t="shared" si="164"/>
        <v>►</v>
      </c>
      <c r="F533" s="604" t="str">
        <f t="shared" si="165"/>
        <v>►</v>
      </c>
      <c r="G533" s="604" t="str">
        <f t="shared" si="170"/>
        <v/>
      </c>
      <c r="H533" s="626" t="s">
        <v>28</v>
      </c>
      <c r="I533" s="627"/>
      <c r="J533" s="627"/>
      <c r="K533" s="627"/>
      <c r="L533" s="704"/>
      <c r="M533" s="704"/>
      <c r="N533" s="704"/>
      <c r="O533" s="704"/>
      <c r="P533" s="704"/>
      <c r="Q533" s="704"/>
      <c r="R533" s="704"/>
      <c r="S533" s="674" t="s">
        <v>28</v>
      </c>
      <c r="T533" s="638"/>
      <c r="U533" s="251"/>
      <c r="V533" s="614"/>
      <c r="W533" s="645">
        <f t="shared" si="166"/>
        <v>0</v>
      </c>
      <c r="X533" s="618" t="str">
        <f t="shared" si="167"/>
        <v/>
      </c>
      <c r="Y533" s="619">
        <f t="shared" si="159"/>
        <v>0</v>
      </c>
      <c r="Z533" s="619">
        <f t="shared" si="160"/>
        <v>0</v>
      </c>
      <c r="AA533" s="189" t="str">
        <f t="shared" si="157"/>
        <v/>
      </c>
      <c r="AB533" s="189">
        <f t="shared" si="156"/>
        <v>0</v>
      </c>
      <c r="AC533" s="189">
        <f t="shared" si="161"/>
        <v>0</v>
      </c>
      <c r="AD533" s="616"/>
      <c r="AE533" s="620">
        <f t="shared" si="158"/>
        <v>0</v>
      </c>
      <c r="AF533" s="612">
        <f t="shared" si="168"/>
        <v>0</v>
      </c>
      <c r="AG533" s="613">
        <f>IF(ISBLANK(N533), 0, (IF(AND(V533&lt;&gt;"", ISNUMBER(T533)), INDEX(AZ12:CR12, MATCH(N533, AZ11:CR11, 0)) * M533, 0)) + IFERROR(INDEX(AZ17:CR17, MATCH(N533, AZ16:CR16, 0)) * M533, 0))</f>
        <v>0</v>
      </c>
      <c r="AI533" s="603" t="str">
        <f t="shared" si="171"/>
        <v>►</v>
      </c>
      <c r="AJ533" s="641"/>
      <c r="AK533" s="641"/>
      <c r="AL533" s="641"/>
      <c r="AM533" s="641"/>
      <c r="AN533" s="641"/>
      <c r="AO533" s="641"/>
      <c r="AP533" s="641"/>
      <c r="AQ533" s="641"/>
      <c r="AR533" s="641"/>
      <c r="AS533" s="641"/>
      <c r="AT533" s="641"/>
      <c r="AU533" s="641"/>
      <c r="AV533" s="641"/>
      <c r="AW533" s="641"/>
      <c r="AX533" s="641"/>
      <c r="AY533" s="641"/>
      <c r="AZ533" s="641"/>
      <c r="BA533" s="641"/>
      <c r="CM533" s="658"/>
      <c r="CY533" s="216">
        <v>1</v>
      </c>
    </row>
    <row r="534" spans="1:103" s="664" customFormat="1" ht="24" customHeight="1">
      <c r="A534" s="603" t="str">
        <f t="shared" si="155"/>
        <v>►</v>
      </c>
      <c r="B534" s="604" t="str">
        <f t="shared" si="169"/>
        <v>►</v>
      </c>
      <c r="C534" s="604" t="str">
        <f t="shared" si="162"/>
        <v>►</v>
      </c>
      <c r="D534" s="604" t="str">
        <f t="shared" si="163"/>
        <v>►</v>
      </c>
      <c r="E534" s="604" t="str">
        <f t="shared" si="164"/>
        <v>►</v>
      </c>
      <c r="F534" s="604" t="str">
        <f t="shared" si="165"/>
        <v>►</v>
      </c>
      <c r="G534" s="604" t="str">
        <f t="shared" si="170"/>
        <v/>
      </c>
      <c r="H534" s="626" t="s">
        <v>28</v>
      </c>
      <c r="I534" s="627"/>
      <c r="J534" s="627"/>
      <c r="K534" s="627"/>
      <c r="L534" s="704"/>
      <c r="M534" s="704"/>
      <c r="N534" s="704"/>
      <c r="O534" s="704"/>
      <c r="P534" s="704"/>
      <c r="Q534" s="704"/>
      <c r="R534" s="704"/>
      <c r="S534" s="674" t="s">
        <v>28</v>
      </c>
      <c r="T534" s="638"/>
      <c r="U534" s="251"/>
      <c r="V534" s="614"/>
      <c r="W534" s="644">
        <f t="shared" si="166"/>
        <v>0</v>
      </c>
      <c r="X534" s="643" t="str">
        <f t="shared" si="167"/>
        <v/>
      </c>
      <c r="Y534" s="615">
        <f t="shared" si="159"/>
        <v>0</v>
      </c>
      <c r="Z534" s="615">
        <f t="shared" si="160"/>
        <v>0</v>
      </c>
      <c r="AA534" s="190" t="str">
        <f t="shared" si="157"/>
        <v/>
      </c>
      <c r="AB534" s="684">
        <f t="shared" si="156"/>
        <v>0</v>
      </c>
      <c r="AC534" s="684">
        <f t="shared" si="161"/>
        <v>0</v>
      </c>
      <c r="AD534" s="616"/>
      <c r="AE534" s="617">
        <f t="shared" si="158"/>
        <v>0</v>
      </c>
      <c r="AF534" s="612">
        <f t="shared" si="168"/>
        <v>0</v>
      </c>
      <c r="AG534" s="613">
        <f>IF(ISBLANK(N534), 0, (IF(AND(V534&lt;&gt;"", ISNUMBER(T534)), INDEX(AZ12:CR12, MATCH(N534, AZ11:CR11, 0)) * M534, 0)) + IFERROR(INDEX(AZ17:CR17, MATCH(N534, AZ16:CR16, 0)) * M534, 0))</f>
        <v>0</v>
      </c>
      <c r="AI534" s="603" t="str">
        <f t="shared" si="171"/>
        <v>►</v>
      </c>
      <c r="AJ534" s="641"/>
      <c r="AK534" s="641"/>
      <c r="AL534" s="641"/>
      <c r="AM534" s="641"/>
      <c r="AN534" s="641"/>
      <c r="AO534" s="641"/>
      <c r="AP534" s="641"/>
      <c r="AQ534" s="641"/>
      <c r="AR534" s="641"/>
      <c r="AS534" s="641"/>
      <c r="AT534" s="641"/>
      <c r="AU534" s="641"/>
      <c r="AV534" s="641"/>
      <c r="AW534" s="641"/>
      <c r="AX534" s="641"/>
      <c r="AY534" s="641"/>
      <c r="AZ534" s="641"/>
      <c r="BA534" s="641"/>
      <c r="CM534" s="658"/>
      <c r="CY534" s="216">
        <v>1</v>
      </c>
    </row>
    <row r="535" spans="1:103" s="664" customFormat="1" ht="24" customHeight="1">
      <c r="A535" s="603" t="str">
        <f t="shared" si="155"/>
        <v>►</v>
      </c>
      <c r="B535" s="604" t="str">
        <f t="shared" si="169"/>
        <v>►</v>
      </c>
      <c r="C535" s="604" t="str">
        <f t="shared" si="162"/>
        <v>►</v>
      </c>
      <c r="D535" s="604" t="str">
        <f t="shared" si="163"/>
        <v>►</v>
      </c>
      <c r="E535" s="604" t="str">
        <f t="shared" si="164"/>
        <v>►</v>
      </c>
      <c r="F535" s="604" t="str">
        <f t="shared" si="165"/>
        <v>►</v>
      </c>
      <c r="G535" s="604" t="str">
        <f t="shared" si="170"/>
        <v/>
      </c>
      <c r="H535" s="626" t="s">
        <v>28</v>
      </c>
      <c r="I535" s="627"/>
      <c r="J535" s="627"/>
      <c r="K535" s="627"/>
      <c r="L535" s="704"/>
      <c r="M535" s="704"/>
      <c r="N535" s="704"/>
      <c r="O535" s="704"/>
      <c r="P535" s="704"/>
      <c r="Q535" s="704"/>
      <c r="R535" s="704"/>
      <c r="S535" s="674" t="s">
        <v>28</v>
      </c>
      <c r="T535" s="638"/>
      <c r="U535" s="251"/>
      <c r="V535" s="614"/>
      <c r="W535" s="645">
        <f t="shared" si="166"/>
        <v>0</v>
      </c>
      <c r="X535" s="618" t="str">
        <f t="shared" si="167"/>
        <v/>
      </c>
      <c r="Y535" s="619">
        <f t="shared" si="159"/>
        <v>0</v>
      </c>
      <c r="Z535" s="619">
        <f t="shared" si="160"/>
        <v>0</v>
      </c>
      <c r="AA535" s="189" t="str">
        <f t="shared" si="157"/>
        <v/>
      </c>
      <c r="AB535" s="189">
        <f t="shared" si="156"/>
        <v>0</v>
      </c>
      <c r="AC535" s="189">
        <f t="shared" si="161"/>
        <v>0</v>
      </c>
      <c r="AD535" s="616"/>
      <c r="AE535" s="620">
        <f t="shared" si="158"/>
        <v>0</v>
      </c>
      <c r="AF535" s="612">
        <f t="shared" si="168"/>
        <v>0</v>
      </c>
      <c r="AG535" s="613">
        <f>IF(ISBLANK(N535), 0, (IF(AND(V535&lt;&gt;"", ISNUMBER(T535)), INDEX(AZ12:CR12, MATCH(N535, AZ11:CR11, 0)) * M535, 0)) + IFERROR(INDEX(AZ17:CR17, MATCH(N535, AZ16:CR16, 0)) * M535, 0))</f>
        <v>0</v>
      </c>
      <c r="AI535" s="603" t="str">
        <f t="shared" si="171"/>
        <v>►</v>
      </c>
      <c r="AJ535" s="641"/>
      <c r="AK535" s="641"/>
      <c r="AL535" s="641"/>
      <c r="AM535" s="641"/>
      <c r="AN535" s="641"/>
      <c r="AO535" s="641"/>
      <c r="AP535" s="641"/>
      <c r="AQ535" s="641"/>
      <c r="AR535" s="641"/>
      <c r="AS535" s="641"/>
      <c r="AT535" s="641"/>
      <c r="AU535" s="641"/>
      <c r="AV535" s="641"/>
      <c r="AW535" s="641"/>
      <c r="AX535" s="641"/>
      <c r="AY535" s="641"/>
      <c r="AZ535" s="641"/>
      <c r="BA535" s="641"/>
      <c r="CM535" s="658"/>
      <c r="CY535" s="216">
        <v>1</v>
      </c>
    </row>
    <row r="536" spans="1:103" s="664" customFormat="1" ht="24" customHeight="1">
      <c r="A536" s="603" t="str">
        <f t="shared" ref="A536:A599" si="172">IF(OR(H536="A",T536="A"),"A",IF(AND(H536="►",T536="►"),"►",IF(AND(ISBLANK(H536),ISBLANK(T536)),"►","►")))</f>
        <v>►</v>
      </c>
      <c r="B536" s="604" t="str">
        <f t="shared" si="169"/>
        <v>►</v>
      </c>
      <c r="C536" s="604" t="str">
        <f t="shared" si="162"/>
        <v>►</v>
      </c>
      <c r="D536" s="604" t="str">
        <f t="shared" si="163"/>
        <v>►</v>
      </c>
      <c r="E536" s="604" t="str">
        <f t="shared" si="164"/>
        <v>►</v>
      </c>
      <c r="F536" s="604" t="str">
        <f t="shared" si="165"/>
        <v>►</v>
      </c>
      <c r="G536" s="604" t="str">
        <f t="shared" si="170"/>
        <v/>
      </c>
      <c r="H536" s="626" t="s">
        <v>28</v>
      </c>
      <c r="I536" s="627"/>
      <c r="J536" s="627"/>
      <c r="K536" s="627"/>
      <c r="L536" s="704"/>
      <c r="M536" s="704"/>
      <c r="N536" s="704"/>
      <c r="O536" s="704"/>
      <c r="P536" s="704"/>
      <c r="Q536" s="704"/>
      <c r="R536" s="704"/>
      <c r="S536" s="674" t="s">
        <v>28</v>
      </c>
      <c r="T536" s="638"/>
      <c r="U536" s="251"/>
      <c r="V536" s="614"/>
      <c r="W536" s="644">
        <f t="shared" si="166"/>
        <v>0</v>
      </c>
      <c r="X536" s="643" t="str">
        <f t="shared" si="167"/>
        <v/>
      </c>
      <c r="Y536" s="615">
        <f t="shared" si="159"/>
        <v>0</v>
      </c>
      <c r="Z536" s="615">
        <f t="shared" si="160"/>
        <v>0</v>
      </c>
      <c r="AA536" s="190" t="str">
        <f t="shared" si="157"/>
        <v/>
      </c>
      <c r="AB536" s="684">
        <f t="shared" si="156"/>
        <v>0</v>
      </c>
      <c r="AC536" s="684">
        <f t="shared" si="161"/>
        <v>0</v>
      </c>
      <c r="AD536" s="616"/>
      <c r="AE536" s="617">
        <f t="shared" si="158"/>
        <v>0</v>
      </c>
      <c r="AF536" s="612">
        <f t="shared" si="168"/>
        <v>0</v>
      </c>
      <c r="AG536" s="613">
        <f>IF(ISBLANK(N536), 0, (IF(AND(V536&lt;&gt;"", ISNUMBER(T536)), INDEX(AZ12:CR12, MATCH(N536, AZ11:CR11, 0)) * M536, 0)) + IFERROR(INDEX(AZ17:CR17, MATCH(N536, AZ16:CR16, 0)) * M536, 0))</f>
        <v>0</v>
      </c>
      <c r="AI536" s="603" t="str">
        <f t="shared" si="171"/>
        <v>►</v>
      </c>
      <c r="AJ536" s="641"/>
      <c r="AK536" s="641"/>
      <c r="AL536" s="641"/>
      <c r="AM536" s="641"/>
      <c r="AN536" s="641"/>
      <c r="AO536" s="641"/>
      <c r="AP536" s="641"/>
      <c r="AQ536" s="641"/>
      <c r="AR536" s="641"/>
      <c r="AS536" s="641"/>
      <c r="AT536" s="641"/>
      <c r="AU536" s="641"/>
      <c r="AV536" s="641"/>
      <c r="AW536" s="641"/>
      <c r="AX536" s="641"/>
      <c r="AY536" s="641"/>
      <c r="AZ536" s="641"/>
      <c r="BA536" s="641"/>
      <c r="CM536" s="658"/>
      <c r="CY536" s="216">
        <v>1</v>
      </c>
    </row>
    <row r="537" spans="1:103" s="664" customFormat="1" ht="24" customHeight="1">
      <c r="A537" s="603" t="str">
        <f t="shared" si="172"/>
        <v>►</v>
      </c>
      <c r="B537" s="604" t="str">
        <f t="shared" si="169"/>
        <v>►</v>
      </c>
      <c r="C537" s="604" t="str">
        <f t="shared" si="162"/>
        <v>►</v>
      </c>
      <c r="D537" s="604" t="str">
        <f t="shared" si="163"/>
        <v>►</v>
      </c>
      <c r="E537" s="604" t="str">
        <f t="shared" si="164"/>
        <v>►</v>
      </c>
      <c r="F537" s="604" t="str">
        <f t="shared" si="165"/>
        <v>►</v>
      </c>
      <c r="G537" s="604" t="str">
        <f t="shared" si="170"/>
        <v/>
      </c>
      <c r="H537" s="626" t="s">
        <v>28</v>
      </c>
      <c r="I537" s="627"/>
      <c r="J537" s="627"/>
      <c r="K537" s="627"/>
      <c r="L537" s="704"/>
      <c r="M537" s="704"/>
      <c r="N537" s="704"/>
      <c r="O537" s="704"/>
      <c r="P537" s="704"/>
      <c r="Q537" s="704"/>
      <c r="R537" s="704"/>
      <c r="S537" s="674" t="s">
        <v>28</v>
      </c>
      <c r="T537" s="638"/>
      <c r="U537" s="251"/>
      <c r="V537" s="614"/>
      <c r="W537" s="646">
        <f t="shared" si="166"/>
        <v>0</v>
      </c>
      <c r="X537" s="621" t="str">
        <f t="shared" si="167"/>
        <v/>
      </c>
      <c r="Y537" s="622">
        <f t="shared" si="159"/>
        <v>0</v>
      </c>
      <c r="Z537" s="622">
        <f t="shared" si="160"/>
        <v>0</v>
      </c>
      <c r="AA537" s="189" t="str">
        <f t="shared" si="157"/>
        <v/>
      </c>
      <c r="AB537" s="189">
        <f t="shared" si="156"/>
        <v>0</v>
      </c>
      <c r="AC537" s="189">
        <f t="shared" si="161"/>
        <v>0</v>
      </c>
      <c r="AD537" s="616"/>
      <c r="AE537" s="620">
        <f t="shared" si="158"/>
        <v>0</v>
      </c>
      <c r="AF537" s="612">
        <f t="shared" si="168"/>
        <v>0</v>
      </c>
      <c r="AG537" s="613">
        <f>IF(ISBLANK(N537), 0, (IF(AND(V537&lt;&gt;"", ISNUMBER(T537)), INDEX(AZ12:CR12, MATCH(N537, AZ11:CR11, 0)) * M537, 0)) + IFERROR(INDEX(AZ17:CR17, MATCH(N537, AZ16:CR16, 0)) * M537, 0))</f>
        <v>0</v>
      </c>
      <c r="AI537" s="603" t="str">
        <f t="shared" si="171"/>
        <v>►</v>
      </c>
      <c r="AJ537" s="641"/>
      <c r="AK537" s="641"/>
      <c r="AL537" s="641"/>
      <c r="AM537" s="641"/>
      <c r="AN537" s="641"/>
      <c r="AO537" s="641"/>
      <c r="AP537" s="641"/>
      <c r="AQ537" s="641"/>
      <c r="AR537" s="641"/>
      <c r="AS537" s="641"/>
      <c r="AT537" s="641"/>
      <c r="AU537" s="641"/>
      <c r="AV537" s="641"/>
      <c r="AW537" s="641"/>
      <c r="AX537" s="641"/>
      <c r="AY537" s="641"/>
      <c r="AZ537" s="641"/>
      <c r="BA537" s="641"/>
      <c r="CM537" s="658"/>
      <c r="CY537" s="216">
        <v>1</v>
      </c>
    </row>
    <row r="538" spans="1:103" s="664" customFormat="1" ht="24" customHeight="1">
      <c r="A538" s="603" t="str">
        <f t="shared" si="172"/>
        <v>►</v>
      </c>
      <c r="B538" s="604" t="str">
        <f t="shared" si="169"/>
        <v>►</v>
      </c>
      <c r="C538" s="604" t="str">
        <f t="shared" si="162"/>
        <v>►</v>
      </c>
      <c r="D538" s="604" t="str">
        <f t="shared" si="163"/>
        <v>►</v>
      </c>
      <c r="E538" s="604" t="str">
        <f t="shared" si="164"/>
        <v>►</v>
      </c>
      <c r="F538" s="604" t="str">
        <f t="shared" si="165"/>
        <v>►</v>
      </c>
      <c r="G538" s="604" t="str">
        <f t="shared" si="170"/>
        <v/>
      </c>
      <c r="H538" s="626" t="s">
        <v>28</v>
      </c>
      <c r="I538" s="627"/>
      <c r="J538" s="627"/>
      <c r="K538" s="627"/>
      <c r="L538" s="704"/>
      <c r="M538" s="704"/>
      <c r="N538" s="704"/>
      <c r="O538" s="704"/>
      <c r="P538" s="704"/>
      <c r="Q538" s="704"/>
      <c r="R538" s="704"/>
      <c r="S538" s="674" t="s">
        <v>28</v>
      </c>
      <c r="T538" s="638"/>
      <c r="U538" s="251"/>
      <c r="V538" s="614"/>
      <c r="W538" s="644">
        <f t="shared" si="166"/>
        <v>0</v>
      </c>
      <c r="X538" s="643" t="str">
        <f t="shared" si="167"/>
        <v/>
      </c>
      <c r="Y538" s="615">
        <f t="shared" si="159"/>
        <v>0</v>
      </c>
      <c r="Z538" s="615">
        <f t="shared" si="160"/>
        <v>0</v>
      </c>
      <c r="AA538" s="190" t="str">
        <f t="shared" si="157"/>
        <v/>
      </c>
      <c r="AB538" s="684">
        <f t="shared" ref="AB538:AB601" si="173">IF(ISBLANK(V538), 0, IF(AND(W538=0, ISTEXT(N538)), M538*AF538 &amp; " " &amp; N538, 0))</f>
        <v>0</v>
      </c>
      <c r="AC538" s="684">
        <f t="shared" si="161"/>
        <v>0</v>
      </c>
      <c r="AD538" s="616"/>
      <c r="AE538" s="617">
        <f t="shared" si="158"/>
        <v>0</v>
      </c>
      <c r="AF538" s="612">
        <f t="shared" si="168"/>
        <v>0</v>
      </c>
      <c r="AG538" s="613">
        <f>IF(ISBLANK(N538), 0, (IF(AND(V538&lt;&gt;"", ISNUMBER(T538)), INDEX(AZ12:CR12, MATCH(N538, AZ11:CR11, 0)) * M538, 0)) + IFERROR(INDEX(AZ17:CR17, MATCH(N538, AZ16:CR16, 0)) * M538, 0))</f>
        <v>0</v>
      </c>
      <c r="AI538" s="603" t="str">
        <f t="shared" si="171"/>
        <v>►</v>
      </c>
      <c r="AJ538" s="641"/>
      <c r="AK538" s="641"/>
      <c r="AL538" s="641"/>
      <c r="AM538" s="641"/>
      <c r="AN538" s="641"/>
      <c r="AO538" s="641"/>
      <c r="AP538" s="641"/>
      <c r="AQ538" s="641"/>
      <c r="AR538" s="641"/>
      <c r="AS538" s="641"/>
      <c r="AT538" s="641"/>
      <c r="AU538" s="641"/>
      <c r="AV538" s="641"/>
      <c r="AW538" s="641"/>
      <c r="AX538" s="641"/>
      <c r="AY538" s="641"/>
      <c r="AZ538" s="641"/>
      <c r="BA538" s="641"/>
      <c r="CM538" s="658"/>
      <c r="CY538" s="216">
        <v>1</v>
      </c>
    </row>
    <row r="539" spans="1:103" s="664" customFormat="1" ht="24" customHeight="1">
      <c r="A539" s="603" t="str">
        <f t="shared" si="172"/>
        <v>►</v>
      </c>
      <c r="B539" s="604" t="str">
        <f t="shared" si="169"/>
        <v>►</v>
      </c>
      <c r="C539" s="604" t="str">
        <f t="shared" si="162"/>
        <v>►</v>
      </c>
      <c r="D539" s="604" t="str">
        <f t="shared" si="163"/>
        <v>►</v>
      </c>
      <c r="E539" s="604" t="str">
        <f t="shared" si="164"/>
        <v>►</v>
      </c>
      <c r="F539" s="604" t="str">
        <f t="shared" si="165"/>
        <v>►</v>
      </c>
      <c r="G539" s="604" t="str">
        <f t="shared" si="170"/>
        <v/>
      </c>
      <c r="H539" s="626" t="s">
        <v>28</v>
      </c>
      <c r="I539" s="627"/>
      <c r="J539" s="627"/>
      <c r="K539" s="627"/>
      <c r="L539" s="704"/>
      <c r="M539" s="704"/>
      <c r="N539" s="704"/>
      <c r="O539" s="704"/>
      <c r="P539" s="704"/>
      <c r="Q539" s="704"/>
      <c r="R539" s="704"/>
      <c r="S539" s="674" t="s">
        <v>28</v>
      </c>
      <c r="T539" s="638"/>
      <c r="U539" s="251"/>
      <c r="V539" s="614"/>
      <c r="W539" s="645">
        <f t="shared" si="166"/>
        <v>0</v>
      </c>
      <c r="X539" s="618" t="str">
        <f t="shared" si="167"/>
        <v/>
      </c>
      <c r="Y539" s="619">
        <f t="shared" si="159"/>
        <v>0</v>
      </c>
      <c r="Z539" s="619">
        <f t="shared" si="160"/>
        <v>0</v>
      </c>
      <c r="AA539" s="189" t="str">
        <f t="shared" ref="AA539:AA602" si="174">IF(V539&gt;0,R539,"")</f>
        <v/>
      </c>
      <c r="AB539" s="189">
        <f t="shared" si="173"/>
        <v>0</v>
      </c>
      <c r="AC539" s="189">
        <f t="shared" si="161"/>
        <v>0</v>
      </c>
      <c r="AD539" s="616"/>
      <c r="AE539" s="620">
        <f t="shared" ref="AE539:AE602" si="175">IF(W539=0, IF(M539&gt;0, AF539*AD539, IF(ISBLANK(AD539), 0, 0)), W539*AD539)</f>
        <v>0</v>
      </c>
      <c r="AF539" s="612">
        <f t="shared" si="168"/>
        <v>0</v>
      </c>
      <c r="AG539" s="613">
        <f>IF(ISBLANK(N539), 0, (IF(AND(V539&lt;&gt;"", ISNUMBER(T539)), INDEX(AZ12:CR12, MATCH(N539, AZ11:CR11, 0)) * M539, 0)) + IFERROR(INDEX(AZ17:CR17, MATCH(N539, AZ16:CR16, 0)) * M539, 0))</f>
        <v>0</v>
      </c>
      <c r="AI539" s="603" t="str">
        <f t="shared" si="171"/>
        <v>►</v>
      </c>
      <c r="AJ539" s="641"/>
      <c r="AK539" s="641"/>
      <c r="AL539" s="641"/>
      <c r="AM539" s="641"/>
      <c r="AN539" s="641"/>
      <c r="AO539" s="641"/>
      <c r="AP539" s="641"/>
      <c r="AQ539" s="641"/>
      <c r="AR539" s="641"/>
      <c r="AS539" s="641"/>
      <c r="AT539" s="641"/>
      <c r="AU539" s="641"/>
      <c r="AV539" s="641"/>
      <c r="AW539" s="641"/>
      <c r="AX539" s="641"/>
      <c r="AY539" s="641"/>
      <c r="AZ539" s="641"/>
      <c r="BA539" s="641"/>
      <c r="CM539" s="658"/>
      <c r="CY539" s="216">
        <v>1</v>
      </c>
    </row>
    <row r="540" spans="1:103" s="664" customFormat="1" ht="24" customHeight="1">
      <c r="A540" s="603" t="str">
        <f t="shared" si="172"/>
        <v>►</v>
      </c>
      <c r="B540" s="604" t="str">
        <f t="shared" si="169"/>
        <v>►</v>
      </c>
      <c r="C540" s="604" t="str">
        <f t="shared" si="162"/>
        <v>►</v>
      </c>
      <c r="D540" s="604" t="str">
        <f t="shared" si="163"/>
        <v>►</v>
      </c>
      <c r="E540" s="604" t="str">
        <f t="shared" si="164"/>
        <v>►</v>
      </c>
      <c r="F540" s="604" t="str">
        <f t="shared" si="165"/>
        <v>►</v>
      </c>
      <c r="G540" s="604" t="str">
        <f t="shared" si="170"/>
        <v/>
      </c>
      <c r="H540" s="626" t="s">
        <v>28</v>
      </c>
      <c r="I540" s="627"/>
      <c r="J540" s="627"/>
      <c r="K540" s="627"/>
      <c r="L540" s="704"/>
      <c r="M540" s="704"/>
      <c r="N540" s="704"/>
      <c r="O540" s="704"/>
      <c r="P540" s="704"/>
      <c r="Q540" s="704"/>
      <c r="R540" s="704"/>
      <c r="S540" s="674" t="s">
        <v>28</v>
      </c>
      <c r="T540" s="638"/>
      <c r="U540" s="251"/>
      <c r="V540" s="614"/>
      <c r="W540" s="644">
        <f t="shared" si="166"/>
        <v>0</v>
      </c>
      <c r="X540" s="643" t="str">
        <f t="shared" si="167"/>
        <v/>
      </c>
      <c r="Y540" s="615">
        <f t="shared" ref="Y540:Y603" si="176">IF(W540=0,0,IF(OR(N540="Kg",N540="g",N540="demi(s)",N540="quart(s)"),IF(ROUND(W540,3)&gt;=1,ROUND(W540,3)&amp;" Kg",ROUND(W540*1000,0)&amp;" g"),IF(N540="demi(s)",ROUND(W540*0.5,1)&amp;" demi(s)",IF(N540="quart(s)",ROUND(W540*0.25,1)&amp;" quart(s)",IF(ROUND(W540*100,1)&gt;=1,ROUND(W540*100,1)&amp;" cl",ROUND(W540*100,1)&amp;" cl")))))</f>
        <v>0</v>
      </c>
      <c r="Z540" s="615">
        <f t="shared" ref="Z540:Z603" si="177">IF(W540=0,0,IF(OR(N540="Kg",N540="g",N540="demi(s)",N540="quart(s)"),IF(ROUND(W540,3)&gt;=1,ROUND(W540,3)&amp;" Kg",ROUND(W540*1000,0)&amp;" g"),IF(N540="demi(s)",ROUND(W540*0.5,1)&amp;" demi(s)",IF(N540="quart(s)",ROUND(W540*0.25,1)&amp;" quart(s)",IF(ROUND(W540*100,1)&gt;=1,ROUND(W540*1000,1)&amp;" ml",ROUND(W540*1000,1)&amp;" ml")))))</f>
        <v>0</v>
      </c>
      <c r="AA540" s="190" t="str">
        <f t="shared" si="174"/>
        <v/>
      </c>
      <c r="AB540" s="684">
        <f t="shared" si="173"/>
        <v>0</v>
      </c>
      <c r="AC540" s="684">
        <f t="shared" si="161"/>
        <v>0</v>
      </c>
      <c r="AD540" s="616"/>
      <c r="AE540" s="617">
        <f t="shared" si="175"/>
        <v>0</v>
      </c>
      <c r="AF540" s="612">
        <f t="shared" si="168"/>
        <v>0</v>
      </c>
      <c r="AG540" s="613">
        <f>IF(ISBLANK(N540), 0, (IF(AND(V540&lt;&gt;"", ISNUMBER(T540)), INDEX(AZ12:CR12, MATCH(N540, AZ11:CR11, 0)) * M540, 0)) + IFERROR(INDEX(AZ17:CR17, MATCH(N540, AZ16:CR16, 0)) * M540, 0))</f>
        <v>0</v>
      </c>
      <c r="AI540" s="603" t="str">
        <f t="shared" si="171"/>
        <v>►</v>
      </c>
      <c r="AJ540" s="641"/>
      <c r="AK540" s="641"/>
      <c r="AL540" s="641"/>
      <c r="AM540" s="641"/>
      <c r="AN540" s="641"/>
      <c r="AO540" s="641"/>
      <c r="AP540" s="641"/>
      <c r="AQ540" s="641"/>
      <c r="AR540" s="641"/>
      <c r="AS540" s="641"/>
      <c r="AT540" s="641"/>
      <c r="AU540" s="641"/>
      <c r="AV540" s="641"/>
      <c r="AW540" s="641"/>
      <c r="AX540" s="641"/>
      <c r="AY540" s="641"/>
      <c r="AZ540" s="641"/>
      <c r="BA540" s="641"/>
      <c r="CM540" s="658"/>
      <c r="CY540" s="216">
        <v>1</v>
      </c>
    </row>
    <row r="541" spans="1:103" s="664" customFormat="1" ht="24" customHeight="1">
      <c r="A541" s="603" t="str">
        <f t="shared" si="172"/>
        <v>►</v>
      </c>
      <c r="B541" s="604" t="str">
        <f t="shared" si="169"/>
        <v>►</v>
      </c>
      <c r="C541" s="604" t="str">
        <f t="shared" si="162"/>
        <v>►</v>
      </c>
      <c r="D541" s="604" t="str">
        <f t="shared" si="163"/>
        <v>►</v>
      </c>
      <c r="E541" s="604" t="str">
        <f t="shared" si="164"/>
        <v>►</v>
      </c>
      <c r="F541" s="604" t="str">
        <f t="shared" si="165"/>
        <v>►</v>
      </c>
      <c r="G541" s="604" t="str">
        <f t="shared" si="170"/>
        <v/>
      </c>
      <c r="H541" s="626" t="s">
        <v>28</v>
      </c>
      <c r="I541" s="627"/>
      <c r="J541" s="627"/>
      <c r="K541" s="627"/>
      <c r="L541" s="704"/>
      <c r="M541" s="704"/>
      <c r="N541" s="704"/>
      <c r="O541" s="704"/>
      <c r="P541" s="704"/>
      <c r="Q541" s="704"/>
      <c r="R541" s="704"/>
      <c r="S541" s="674" t="s">
        <v>28</v>
      </c>
      <c r="T541" s="638"/>
      <c r="U541" s="251"/>
      <c r="V541" s="614"/>
      <c r="W541" s="645">
        <f t="shared" si="166"/>
        <v>0</v>
      </c>
      <c r="X541" s="618" t="str">
        <f t="shared" si="167"/>
        <v/>
      </c>
      <c r="Y541" s="619">
        <f t="shared" si="176"/>
        <v>0</v>
      </c>
      <c r="Z541" s="619">
        <f t="shared" si="177"/>
        <v>0</v>
      </c>
      <c r="AA541" s="189" t="str">
        <f t="shared" si="174"/>
        <v/>
      </c>
      <c r="AB541" s="189">
        <f t="shared" si="173"/>
        <v>0</v>
      </c>
      <c r="AC541" s="189">
        <f t="shared" si="161"/>
        <v>0</v>
      </c>
      <c r="AD541" s="616"/>
      <c r="AE541" s="620">
        <f t="shared" si="175"/>
        <v>0</v>
      </c>
      <c r="AF541" s="612">
        <f t="shared" si="168"/>
        <v>0</v>
      </c>
      <c r="AG541" s="613">
        <f>IF(ISBLANK(N541), 0, (IF(AND(V541&lt;&gt;"", ISNUMBER(T541)), INDEX(AZ12:CR12, MATCH(N541, AZ11:CR11, 0)) * M541, 0)) + IFERROR(INDEX(AZ17:CR17, MATCH(N541, AZ16:CR16, 0)) * M541, 0))</f>
        <v>0</v>
      </c>
      <c r="AI541" s="603" t="str">
        <f t="shared" si="171"/>
        <v>►</v>
      </c>
      <c r="AJ541" s="641"/>
      <c r="AK541" s="641"/>
      <c r="AL541" s="641"/>
      <c r="AM541" s="641"/>
      <c r="AN541" s="641"/>
      <c r="AO541" s="641"/>
      <c r="AP541" s="641"/>
      <c r="AQ541" s="641"/>
      <c r="AR541" s="641"/>
      <c r="AS541" s="641"/>
      <c r="AT541" s="641"/>
      <c r="AU541" s="641"/>
      <c r="AV541" s="641"/>
      <c r="AW541" s="641"/>
      <c r="AX541" s="641"/>
      <c r="AY541" s="641"/>
      <c r="AZ541" s="641"/>
      <c r="BA541" s="641"/>
      <c r="CM541" s="658"/>
      <c r="CY541" s="216">
        <v>1</v>
      </c>
    </row>
    <row r="542" spans="1:103" s="664" customFormat="1" ht="24" customHeight="1">
      <c r="A542" s="603" t="str">
        <f t="shared" si="172"/>
        <v>►</v>
      </c>
      <c r="B542" s="604" t="str">
        <f t="shared" si="169"/>
        <v>►</v>
      </c>
      <c r="C542" s="604" t="str">
        <f t="shared" si="162"/>
        <v>►</v>
      </c>
      <c r="D542" s="604" t="str">
        <f t="shared" si="163"/>
        <v>►</v>
      </c>
      <c r="E542" s="604" t="str">
        <f t="shared" si="164"/>
        <v>►</v>
      </c>
      <c r="F542" s="604" t="str">
        <f t="shared" si="165"/>
        <v>►</v>
      </c>
      <c r="G542" s="604" t="str">
        <f t="shared" si="170"/>
        <v/>
      </c>
      <c r="H542" s="626" t="s">
        <v>28</v>
      </c>
      <c r="I542" s="627"/>
      <c r="J542" s="627"/>
      <c r="K542" s="627"/>
      <c r="L542" s="704"/>
      <c r="M542" s="704"/>
      <c r="N542" s="704"/>
      <c r="O542" s="704"/>
      <c r="P542" s="704"/>
      <c r="Q542" s="704"/>
      <c r="R542" s="704"/>
      <c r="S542" s="674" t="s">
        <v>28</v>
      </c>
      <c r="T542" s="638"/>
      <c r="U542" s="251"/>
      <c r="V542" s="614"/>
      <c r="W542" s="644">
        <f t="shared" si="166"/>
        <v>0</v>
      </c>
      <c r="X542" s="643" t="str">
        <f t="shared" si="167"/>
        <v/>
      </c>
      <c r="Y542" s="615">
        <f t="shared" si="176"/>
        <v>0</v>
      </c>
      <c r="Z542" s="615">
        <f t="shared" si="177"/>
        <v>0</v>
      </c>
      <c r="AA542" s="190" t="str">
        <f t="shared" si="174"/>
        <v/>
      </c>
      <c r="AB542" s="684">
        <f t="shared" si="173"/>
        <v>0</v>
      </c>
      <c r="AC542" s="684">
        <f t="shared" si="161"/>
        <v>0</v>
      </c>
      <c r="AD542" s="616"/>
      <c r="AE542" s="617">
        <f t="shared" si="175"/>
        <v>0</v>
      </c>
      <c r="AF542" s="612">
        <f t="shared" si="168"/>
        <v>0</v>
      </c>
      <c r="AG542" s="613">
        <f>IF(ISBLANK(N542), 0, (IF(AND(V542&lt;&gt;"", ISNUMBER(T542)), INDEX(AZ12:CR12, MATCH(N542, AZ11:CR11, 0)) * M542, 0)) + IFERROR(INDEX(AZ17:CR17, MATCH(N542, AZ16:CR16, 0)) * M542, 0))</f>
        <v>0</v>
      </c>
      <c r="AI542" s="603" t="str">
        <f t="shared" si="171"/>
        <v>►</v>
      </c>
      <c r="AJ542" s="641"/>
      <c r="AK542" s="641"/>
      <c r="AL542" s="641"/>
      <c r="AM542" s="641"/>
      <c r="AN542" s="641"/>
      <c r="AO542" s="641"/>
      <c r="AP542" s="641"/>
      <c r="AQ542" s="641"/>
      <c r="AR542" s="641"/>
      <c r="AS542" s="641"/>
      <c r="AT542" s="641"/>
      <c r="AU542" s="641"/>
      <c r="AV542" s="641"/>
      <c r="AW542" s="641"/>
      <c r="AX542" s="641"/>
      <c r="AY542" s="641"/>
      <c r="AZ542" s="641"/>
      <c r="BA542" s="641"/>
      <c r="CM542" s="658"/>
      <c r="CY542" s="216">
        <v>1</v>
      </c>
    </row>
    <row r="543" spans="1:103" s="664" customFormat="1" ht="24" customHeight="1">
      <c r="A543" s="603" t="str">
        <f t="shared" si="172"/>
        <v>►</v>
      </c>
      <c r="B543" s="604" t="str">
        <f t="shared" si="169"/>
        <v>►</v>
      </c>
      <c r="C543" s="604" t="str">
        <f t="shared" si="162"/>
        <v>►</v>
      </c>
      <c r="D543" s="604" t="str">
        <f t="shared" si="163"/>
        <v>►</v>
      </c>
      <c r="E543" s="604" t="str">
        <f t="shared" si="164"/>
        <v>►</v>
      </c>
      <c r="F543" s="604" t="str">
        <f t="shared" si="165"/>
        <v>►</v>
      </c>
      <c r="G543" s="604" t="str">
        <f t="shared" si="170"/>
        <v/>
      </c>
      <c r="H543" s="626" t="s">
        <v>28</v>
      </c>
      <c r="I543" s="627"/>
      <c r="J543" s="627"/>
      <c r="K543" s="627"/>
      <c r="L543" s="704"/>
      <c r="M543" s="704"/>
      <c r="N543" s="704"/>
      <c r="O543" s="704"/>
      <c r="P543" s="704"/>
      <c r="Q543" s="704"/>
      <c r="R543" s="704"/>
      <c r="S543" s="674" t="s">
        <v>28</v>
      </c>
      <c r="T543" s="638"/>
      <c r="U543" s="251"/>
      <c r="V543" s="614"/>
      <c r="W543" s="645">
        <f t="shared" si="166"/>
        <v>0</v>
      </c>
      <c r="X543" s="618" t="str">
        <f t="shared" si="167"/>
        <v/>
      </c>
      <c r="Y543" s="619">
        <f t="shared" si="176"/>
        <v>0</v>
      </c>
      <c r="Z543" s="619">
        <f t="shared" si="177"/>
        <v>0</v>
      </c>
      <c r="AA543" s="189" t="str">
        <f t="shared" si="174"/>
        <v/>
      </c>
      <c r="AB543" s="189">
        <f t="shared" si="173"/>
        <v>0</v>
      </c>
      <c r="AC543" s="189">
        <f t="shared" si="161"/>
        <v>0</v>
      </c>
      <c r="AD543" s="616"/>
      <c r="AE543" s="620">
        <f t="shared" si="175"/>
        <v>0</v>
      </c>
      <c r="AF543" s="612">
        <f t="shared" si="168"/>
        <v>0</v>
      </c>
      <c r="AG543" s="613">
        <f>IF(ISBLANK(N543), 0, (IF(AND(V543&lt;&gt;"", ISNUMBER(T543)), INDEX(AZ12:CR12, MATCH(N543, AZ11:CR11, 0)) * M543, 0)) + IFERROR(INDEX(AZ17:CR17, MATCH(N543, AZ16:CR16, 0)) * M543, 0))</f>
        <v>0</v>
      </c>
      <c r="AI543" s="603" t="str">
        <f t="shared" si="171"/>
        <v>►</v>
      </c>
      <c r="AJ543" s="641"/>
      <c r="AK543" s="641"/>
      <c r="AL543" s="641"/>
      <c r="AM543" s="641"/>
      <c r="AN543" s="641"/>
      <c r="AO543" s="641"/>
      <c r="AP543" s="641"/>
      <c r="AQ543" s="641"/>
      <c r="AR543" s="641"/>
      <c r="AS543" s="641"/>
      <c r="AT543" s="641"/>
      <c r="AU543" s="641"/>
      <c r="AV543" s="641"/>
      <c r="AW543" s="641"/>
      <c r="AX543" s="641"/>
      <c r="AY543" s="641"/>
      <c r="AZ543" s="641"/>
      <c r="BA543" s="641"/>
      <c r="CM543" s="658"/>
      <c r="CY543" s="216">
        <v>1</v>
      </c>
    </row>
    <row r="544" spans="1:103" s="664" customFormat="1" ht="24" customHeight="1">
      <c r="A544" s="603" t="str">
        <f t="shared" si="172"/>
        <v>►</v>
      </c>
      <c r="B544" s="604" t="str">
        <f t="shared" si="169"/>
        <v>►</v>
      </c>
      <c r="C544" s="604" t="str">
        <f t="shared" si="162"/>
        <v>►</v>
      </c>
      <c r="D544" s="604" t="str">
        <f t="shared" si="163"/>
        <v>►</v>
      </c>
      <c r="E544" s="604" t="str">
        <f t="shared" si="164"/>
        <v>►</v>
      </c>
      <c r="F544" s="604" t="str">
        <f t="shared" si="165"/>
        <v>►</v>
      </c>
      <c r="G544" s="604" t="str">
        <f t="shared" si="170"/>
        <v/>
      </c>
      <c r="H544" s="626" t="s">
        <v>28</v>
      </c>
      <c r="I544" s="627"/>
      <c r="J544" s="627"/>
      <c r="K544" s="627"/>
      <c r="L544" s="704"/>
      <c r="M544" s="704"/>
      <c r="N544" s="704"/>
      <c r="O544" s="704"/>
      <c r="P544" s="704"/>
      <c r="Q544" s="704"/>
      <c r="R544" s="704"/>
      <c r="S544" s="674" t="s">
        <v>28</v>
      </c>
      <c r="T544" s="638"/>
      <c r="U544" s="251"/>
      <c r="V544" s="614"/>
      <c r="W544" s="644">
        <f t="shared" si="166"/>
        <v>0</v>
      </c>
      <c r="X544" s="643" t="str">
        <f t="shared" si="167"/>
        <v/>
      </c>
      <c r="Y544" s="615">
        <f t="shared" si="176"/>
        <v>0</v>
      </c>
      <c r="Z544" s="615">
        <f t="shared" si="177"/>
        <v>0</v>
      </c>
      <c r="AA544" s="190" t="str">
        <f t="shared" si="174"/>
        <v/>
      </c>
      <c r="AB544" s="684">
        <f t="shared" si="173"/>
        <v>0</v>
      </c>
      <c r="AC544" s="684">
        <f t="shared" si="161"/>
        <v>0</v>
      </c>
      <c r="AD544" s="616"/>
      <c r="AE544" s="617">
        <f t="shared" si="175"/>
        <v>0</v>
      </c>
      <c r="AF544" s="612">
        <f t="shared" si="168"/>
        <v>0</v>
      </c>
      <c r="AG544" s="613">
        <f>IF(ISBLANK(N544), 0, (IF(AND(V544&lt;&gt;"", ISNUMBER(T544)), INDEX(AZ12:CR12, MATCH(N544, AZ11:CR11, 0)) * M544, 0)) + IFERROR(INDEX(AZ17:CR17, MATCH(N544, AZ16:CR16, 0)) * M544, 0))</f>
        <v>0</v>
      </c>
      <c r="AI544" s="603" t="str">
        <f t="shared" si="171"/>
        <v>►</v>
      </c>
      <c r="AJ544" s="641"/>
      <c r="AK544" s="641"/>
      <c r="AL544" s="641"/>
      <c r="AM544" s="641"/>
      <c r="AN544" s="641"/>
      <c r="AO544" s="641"/>
      <c r="AP544" s="641"/>
      <c r="AQ544" s="641"/>
      <c r="AR544" s="641"/>
      <c r="AS544" s="641"/>
      <c r="AT544" s="641"/>
      <c r="AU544" s="641"/>
      <c r="AV544" s="641"/>
      <c r="AW544" s="641"/>
      <c r="AX544" s="641"/>
      <c r="AY544" s="641"/>
      <c r="AZ544" s="641"/>
      <c r="BA544" s="641"/>
      <c r="CM544" s="658"/>
      <c r="CY544" s="216">
        <v>1</v>
      </c>
    </row>
    <row r="545" spans="1:103" s="664" customFormat="1" ht="24" customHeight="1">
      <c r="A545" s="603" t="str">
        <f t="shared" si="172"/>
        <v>►</v>
      </c>
      <c r="B545" s="604" t="str">
        <f t="shared" si="169"/>
        <v>►</v>
      </c>
      <c r="C545" s="604" t="str">
        <f t="shared" si="162"/>
        <v>►</v>
      </c>
      <c r="D545" s="604" t="str">
        <f t="shared" si="163"/>
        <v>►</v>
      </c>
      <c r="E545" s="604" t="str">
        <f t="shared" si="164"/>
        <v>►</v>
      </c>
      <c r="F545" s="604" t="str">
        <f t="shared" si="165"/>
        <v>►</v>
      </c>
      <c r="G545" s="604" t="str">
        <f t="shared" si="170"/>
        <v/>
      </c>
      <c r="H545" s="626" t="s">
        <v>28</v>
      </c>
      <c r="I545" s="627"/>
      <c r="J545" s="627"/>
      <c r="K545" s="627"/>
      <c r="L545" s="704"/>
      <c r="M545" s="704"/>
      <c r="N545" s="704"/>
      <c r="O545" s="704"/>
      <c r="P545" s="704"/>
      <c r="Q545" s="704"/>
      <c r="R545" s="704"/>
      <c r="S545" s="674" t="s">
        <v>28</v>
      </c>
      <c r="T545" s="638"/>
      <c r="U545" s="251"/>
      <c r="V545" s="614"/>
      <c r="W545" s="645">
        <f t="shared" si="166"/>
        <v>0</v>
      </c>
      <c r="X545" s="618" t="str">
        <f t="shared" si="167"/>
        <v/>
      </c>
      <c r="Y545" s="619">
        <f t="shared" si="176"/>
        <v>0</v>
      </c>
      <c r="Z545" s="619">
        <f t="shared" si="177"/>
        <v>0</v>
      </c>
      <c r="AA545" s="189" t="str">
        <f t="shared" si="174"/>
        <v/>
      </c>
      <c r="AB545" s="189">
        <f t="shared" si="173"/>
        <v>0</v>
      </c>
      <c r="AC545" s="189">
        <f t="shared" si="161"/>
        <v>0</v>
      </c>
      <c r="AD545" s="616"/>
      <c r="AE545" s="620">
        <f t="shared" si="175"/>
        <v>0</v>
      </c>
      <c r="AF545" s="612">
        <f t="shared" si="168"/>
        <v>0</v>
      </c>
      <c r="AG545" s="613">
        <f>IF(ISBLANK(N545), 0, (IF(AND(V545&lt;&gt;"", ISNUMBER(T545)), INDEX(AZ12:CR12, MATCH(N545, AZ11:CR11, 0)) * M545, 0)) + IFERROR(INDEX(AZ17:CR17, MATCH(N545, AZ16:CR16, 0)) * M545, 0))</f>
        <v>0</v>
      </c>
      <c r="AI545" s="603" t="str">
        <f t="shared" si="171"/>
        <v>►</v>
      </c>
      <c r="AJ545" s="641"/>
      <c r="AK545" s="641"/>
      <c r="AL545" s="641"/>
      <c r="AM545" s="641"/>
      <c r="AN545" s="641"/>
      <c r="AO545" s="641"/>
      <c r="AP545" s="641"/>
      <c r="AQ545" s="641"/>
      <c r="AR545" s="641"/>
      <c r="AS545" s="641"/>
      <c r="AT545" s="641"/>
      <c r="AU545" s="641"/>
      <c r="AV545" s="641"/>
      <c r="AW545" s="641"/>
      <c r="AX545" s="641"/>
      <c r="AY545" s="641"/>
      <c r="AZ545" s="641"/>
      <c r="BA545" s="641"/>
      <c r="CM545" s="658"/>
      <c r="CY545" s="216">
        <v>1</v>
      </c>
    </row>
    <row r="546" spans="1:103" s="664" customFormat="1" ht="24" customHeight="1">
      <c r="A546" s="603" t="str">
        <f t="shared" si="172"/>
        <v>►</v>
      </c>
      <c r="B546" s="604" t="str">
        <f t="shared" si="169"/>
        <v>►</v>
      </c>
      <c r="C546" s="604" t="str">
        <f t="shared" si="162"/>
        <v>►</v>
      </c>
      <c r="D546" s="604" t="str">
        <f t="shared" si="163"/>
        <v>►</v>
      </c>
      <c r="E546" s="604" t="str">
        <f t="shared" si="164"/>
        <v>►</v>
      </c>
      <c r="F546" s="604" t="str">
        <f t="shared" si="165"/>
        <v>►</v>
      </c>
      <c r="G546" s="604" t="str">
        <f t="shared" si="170"/>
        <v/>
      </c>
      <c r="H546" s="626" t="s">
        <v>28</v>
      </c>
      <c r="I546" s="627"/>
      <c r="J546" s="627"/>
      <c r="K546" s="627"/>
      <c r="L546" s="704"/>
      <c r="M546" s="704"/>
      <c r="N546" s="704"/>
      <c r="O546" s="704"/>
      <c r="P546" s="704"/>
      <c r="Q546" s="704"/>
      <c r="R546" s="704"/>
      <c r="S546" s="674" t="s">
        <v>28</v>
      </c>
      <c r="T546" s="638"/>
      <c r="U546" s="251"/>
      <c r="V546" s="614"/>
      <c r="W546" s="644">
        <f t="shared" si="166"/>
        <v>0</v>
      </c>
      <c r="X546" s="643" t="str">
        <f t="shared" si="167"/>
        <v/>
      </c>
      <c r="Y546" s="615">
        <f t="shared" si="176"/>
        <v>0</v>
      </c>
      <c r="Z546" s="615">
        <f t="shared" si="177"/>
        <v>0</v>
      </c>
      <c r="AA546" s="190" t="str">
        <f t="shared" si="174"/>
        <v/>
      </c>
      <c r="AB546" s="684">
        <f t="shared" si="173"/>
        <v>0</v>
      </c>
      <c r="AC546" s="684">
        <f t="shared" si="161"/>
        <v>0</v>
      </c>
      <c r="AD546" s="616"/>
      <c r="AE546" s="617">
        <f t="shared" si="175"/>
        <v>0</v>
      </c>
      <c r="AF546" s="612">
        <f t="shared" si="168"/>
        <v>0</v>
      </c>
      <c r="AG546" s="613">
        <f>IF(ISBLANK(N546), 0, (IF(AND(V546&lt;&gt;"", ISNUMBER(T546)), INDEX(AZ12:CR12, MATCH(N546, AZ11:CR11, 0)) * M546, 0)) + IFERROR(INDEX(AZ17:CR17, MATCH(N546, AZ16:CR16, 0)) * M546, 0))</f>
        <v>0</v>
      </c>
      <c r="AI546" s="603" t="str">
        <f t="shared" si="171"/>
        <v>►</v>
      </c>
      <c r="AJ546" s="641"/>
      <c r="AK546" s="641"/>
      <c r="AL546" s="641"/>
      <c r="AM546" s="641"/>
      <c r="AN546" s="641"/>
      <c r="AO546" s="641"/>
      <c r="AP546" s="641"/>
      <c r="AQ546" s="641"/>
      <c r="AR546" s="641"/>
      <c r="AS546" s="641"/>
      <c r="AT546" s="641"/>
      <c r="AU546" s="641"/>
      <c r="AV546" s="641"/>
      <c r="AW546" s="641"/>
      <c r="AX546" s="641"/>
      <c r="AY546" s="641"/>
      <c r="AZ546" s="641"/>
      <c r="BA546" s="641"/>
      <c r="CM546" s="658"/>
      <c r="CY546" s="216">
        <v>1</v>
      </c>
    </row>
    <row r="547" spans="1:103" s="664" customFormat="1" ht="24" customHeight="1">
      <c r="A547" s="603" t="str">
        <f t="shared" si="172"/>
        <v>►</v>
      </c>
      <c r="B547" s="604" t="str">
        <f t="shared" si="169"/>
        <v>►</v>
      </c>
      <c r="C547" s="604" t="str">
        <f t="shared" si="162"/>
        <v>►</v>
      </c>
      <c r="D547" s="604" t="str">
        <f t="shared" si="163"/>
        <v>►</v>
      </c>
      <c r="E547" s="604" t="str">
        <f t="shared" si="164"/>
        <v>►</v>
      </c>
      <c r="F547" s="604" t="str">
        <f t="shared" si="165"/>
        <v>►</v>
      </c>
      <c r="G547" s="604" t="str">
        <f t="shared" si="170"/>
        <v/>
      </c>
      <c r="H547" s="626" t="s">
        <v>28</v>
      </c>
      <c r="I547" s="627"/>
      <c r="J547" s="627"/>
      <c r="K547" s="627"/>
      <c r="L547" s="704"/>
      <c r="M547" s="704"/>
      <c r="N547" s="704"/>
      <c r="O547" s="704"/>
      <c r="P547" s="704"/>
      <c r="Q547" s="704"/>
      <c r="R547" s="704"/>
      <c r="S547" s="674" t="s">
        <v>28</v>
      </c>
      <c r="T547" s="638"/>
      <c r="U547" s="251"/>
      <c r="V547" s="614"/>
      <c r="W547" s="645">
        <f t="shared" si="166"/>
        <v>0</v>
      </c>
      <c r="X547" s="618" t="str">
        <f t="shared" si="167"/>
        <v/>
      </c>
      <c r="Y547" s="619">
        <f t="shared" si="176"/>
        <v>0</v>
      </c>
      <c r="Z547" s="619">
        <f t="shared" si="177"/>
        <v>0</v>
      </c>
      <c r="AA547" s="189" t="str">
        <f t="shared" si="174"/>
        <v/>
      </c>
      <c r="AB547" s="189">
        <f t="shared" si="173"/>
        <v>0</v>
      </c>
      <c r="AC547" s="189">
        <f t="shared" si="161"/>
        <v>0</v>
      </c>
      <c r="AD547" s="616"/>
      <c r="AE547" s="620">
        <f t="shared" si="175"/>
        <v>0</v>
      </c>
      <c r="AF547" s="612">
        <f t="shared" si="168"/>
        <v>0</v>
      </c>
      <c r="AG547" s="613">
        <f>IF(ISBLANK(N547), 0, (IF(AND(V547&lt;&gt;"", ISNUMBER(T547)), INDEX(AZ12:CR12, MATCH(N547, AZ11:CR11, 0)) * M547, 0)) + IFERROR(INDEX(AZ17:CR17, MATCH(N547, AZ16:CR16, 0)) * M547, 0))</f>
        <v>0</v>
      </c>
      <c r="AI547" s="603" t="str">
        <f t="shared" si="171"/>
        <v>►</v>
      </c>
      <c r="AJ547" s="641"/>
      <c r="AK547" s="641"/>
      <c r="AL547" s="641"/>
      <c r="AM547" s="641"/>
      <c r="AN547" s="641"/>
      <c r="AO547" s="641"/>
      <c r="AP547" s="641"/>
      <c r="AQ547" s="641"/>
      <c r="AR547" s="641"/>
      <c r="AS547" s="641"/>
      <c r="AT547" s="641"/>
      <c r="AU547" s="641"/>
      <c r="AV547" s="641"/>
      <c r="AW547" s="641"/>
      <c r="AX547" s="641"/>
      <c r="AY547" s="641"/>
      <c r="AZ547" s="641"/>
      <c r="BA547" s="641"/>
      <c r="CM547" s="658"/>
      <c r="CY547" s="216">
        <v>1</v>
      </c>
    </row>
    <row r="548" spans="1:103" s="664" customFormat="1" ht="24" customHeight="1">
      <c r="A548" s="603" t="str">
        <f t="shared" si="172"/>
        <v>►</v>
      </c>
      <c r="B548" s="604" t="str">
        <f t="shared" si="169"/>
        <v>►</v>
      </c>
      <c r="C548" s="604" t="str">
        <f t="shared" si="162"/>
        <v>►</v>
      </c>
      <c r="D548" s="604" t="str">
        <f t="shared" si="163"/>
        <v>►</v>
      </c>
      <c r="E548" s="604" t="str">
        <f t="shared" si="164"/>
        <v>►</v>
      </c>
      <c r="F548" s="604" t="str">
        <f t="shared" si="165"/>
        <v>►</v>
      </c>
      <c r="G548" s="604" t="str">
        <f t="shared" si="170"/>
        <v/>
      </c>
      <c r="H548" s="626" t="s">
        <v>28</v>
      </c>
      <c r="I548" s="627"/>
      <c r="J548" s="627"/>
      <c r="K548" s="627"/>
      <c r="L548" s="704"/>
      <c r="M548" s="704"/>
      <c r="N548" s="704"/>
      <c r="O548" s="704"/>
      <c r="P548" s="704"/>
      <c r="Q548" s="704"/>
      <c r="R548" s="704"/>
      <c r="S548" s="674" t="s">
        <v>28</v>
      </c>
      <c r="T548" s="638"/>
      <c r="U548" s="251"/>
      <c r="V548" s="614"/>
      <c r="W548" s="644">
        <f t="shared" si="166"/>
        <v>0</v>
      </c>
      <c r="X548" s="643" t="str">
        <f t="shared" si="167"/>
        <v/>
      </c>
      <c r="Y548" s="615">
        <f t="shared" si="176"/>
        <v>0</v>
      </c>
      <c r="Z548" s="615">
        <f t="shared" si="177"/>
        <v>0</v>
      </c>
      <c r="AA548" s="190" t="str">
        <f t="shared" si="174"/>
        <v/>
      </c>
      <c r="AB548" s="684">
        <f t="shared" si="173"/>
        <v>0</v>
      </c>
      <c r="AC548" s="684">
        <f t="shared" si="161"/>
        <v>0</v>
      </c>
      <c r="AD548" s="616"/>
      <c r="AE548" s="617">
        <f t="shared" si="175"/>
        <v>0</v>
      </c>
      <c r="AF548" s="612">
        <f t="shared" si="168"/>
        <v>0</v>
      </c>
      <c r="AG548" s="613">
        <f>IF(ISBLANK(N548), 0, (IF(AND(V548&lt;&gt;"", ISNUMBER(T548)), INDEX(AZ12:CR12, MATCH(N548, AZ11:CR11, 0)) * M548, 0)) + IFERROR(INDEX(AZ17:CR17, MATCH(N548, AZ16:CR16, 0)) * M548, 0))</f>
        <v>0</v>
      </c>
      <c r="AI548" s="603" t="str">
        <f t="shared" si="171"/>
        <v>►</v>
      </c>
      <c r="AJ548" s="641"/>
      <c r="AK548" s="641"/>
      <c r="AL548" s="641"/>
      <c r="AM548" s="641"/>
      <c r="AN548" s="641"/>
      <c r="AO548" s="641"/>
      <c r="AP548" s="641"/>
      <c r="AQ548" s="641"/>
      <c r="AR548" s="641"/>
      <c r="AS548" s="641"/>
      <c r="AT548" s="641"/>
      <c r="AU548" s="641"/>
      <c r="AV548" s="641"/>
      <c r="AW548" s="641"/>
      <c r="AX548" s="641"/>
      <c r="AY548" s="641"/>
      <c r="AZ548" s="641"/>
      <c r="BA548" s="641"/>
      <c r="CM548" s="658"/>
      <c r="CY548" s="216">
        <v>1</v>
      </c>
    </row>
    <row r="549" spans="1:103" s="664" customFormat="1" ht="24" customHeight="1">
      <c r="A549" s="603" t="str">
        <f t="shared" si="172"/>
        <v>►</v>
      </c>
      <c r="B549" s="604" t="str">
        <f t="shared" si="169"/>
        <v>►</v>
      </c>
      <c r="C549" s="604" t="str">
        <f t="shared" si="162"/>
        <v>►</v>
      </c>
      <c r="D549" s="604" t="str">
        <f t="shared" si="163"/>
        <v>►</v>
      </c>
      <c r="E549" s="604" t="str">
        <f t="shared" si="164"/>
        <v>►</v>
      </c>
      <c r="F549" s="604" t="str">
        <f t="shared" si="165"/>
        <v>►</v>
      </c>
      <c r="G549" s="604" t="str">
        <f t="shared" si="170"/>
        <v/>
      </c>
      <c r="H549" s="626" t="s">
        <v>28</v>
      </c>
      <c r="I549" s="627"/>
      <c r="J549" s="627"/>
      <c r="K549" s="627"/>
      <c r="L549" s="704"/>
      <c r="M549" s="704"/>
      <c r="N549" s="704"/>
      <c r="O549" s="704"/>
      <c r="P549" s="704"/>
      <c r="Q549" s="704"/>
      <c r="R549" s="704"/>
      <c r="S549" s="674" t="s">
        <v>28</v>
      </c>
      <c r="T549" s="638"/>
      <c r="U549" s="251"/>
      <c r="V549" s="614"/>
      <c r="W549" s="645">
        <f t="shared" si="166"/>
        <v>0</v>
      </c>
      <c r="X549" s="618" t="str">
        <f t="shared" si="167"/>
        <v/>
      </c>
      <c r="Y549" s="619">
        <f t="shared" si="176"/>
        <v>0</v>
      </c>
      <c r="Z549" s="619">
        <f t="shared" si="177"/>
        <v>0</v>
      </c>
      <c r="AA549" s="189" t="str">
        <f t="shared" si="174"/>
        <v/>
      </c>
      <c r="AB549" s="189">
        <f t="shared" si="173"/>
        <v>0</v>
      </c>
      <c r="AC549" s="189">
        <f t="shared" si="161"/>
        <v>0</v>
      </c>
      <c r="AD549" s="616"/>
      <c r="AE549" s="620">
        <f t="shared" si="175"/>
        <v>0</v>
      </c>
      <c r="AF549" s="612">
        <f t="shared" si="168"/>
        <v>0</v>
      </c>
      <c r="AG549" s="613">
        <f>IF(ISBLANK(N549), 0, (IF(AND(V549&lt;&gt;"", ISNUMBER(T549)), INDEX(AZ12:CR12, MATCH(N549, AZ11:CR11, 0)) * M549, 0)) + IFERROR(INDEX(AZ17:CR17, MATCH(N549, AZ16:CR16, 0)) * M549, 0))</f>
        <v>0</v>
      </c>
      <c r="AI549" s="603" t="str">
        <f t="shared" si="171"/>
        <v>►</v>
      </c>
      <c r="AJ549" s="641"/>
      <c r="AK549" s="641"/>
      <c r="AL549" s="641"/>
      <c r="AM549" s="641"/>
      <c r="AN549" s="641"/>
      <c r="AO549" s="641"/>
      <c r="AP549" s="641"/>
      <c r="AQ549" s="641"/>
      <c r="AR549" s="641"/>
      <c r="AS549" s="641"/>
      <c r="AT549" s="641"/>
      <c r="AU549" s="641"/>
      <c r="AV549" s="641"/>
      <c r="AW549" s="641"/>
      <c r="AX549" s="641"/>
      <c r="AY549" s="641"/>
      <c r="AZ549" s="641"/>
      <c r="BA549" s="641"/>
      <c r="CM549" s="658"/>
      <c r="CY549" s="216">
        <v>1</v>
      </c>
    </row>
    <row r="550" spans="1:103" s="664" customFormat="1" ht="24" customHeight="1">
      <c r="A550" s="603" t="str">
        <f t="shared" si="172"/>
        <v>►</v>
      </c>
      <c r="B550" s="604" t="str">
        <f t="shared" si="169"/>
        <v>►</v>
      </c>
      <c r="C550" s="604" t="str">
        <f t="shared" si="162"/>
        <v>►</v>
      </c>
      <c r="D550" s="604" t="str">
        <f t="shared" si="163"/>
        <v>►</v>
      </c>
      <c r="E550" s="604" t="str">
        <f t="shared" si="164"/>
        <v>►</v>
      </c>
      <c r="F550" s="604" t="str">
        <f t="shared" si="165"/>
        <v>►</v>
      </c>
      <c r="G550" s="604" t="str">
        <f t="shared" si="170"/>
        <v/>
      </c>
      <c r="H550" s="626" t="s">
        <v>28</v>
      </c>
      <c r="I550" s="627"/>
      <c r="J550" s="627"/>
      <c r="K550" s="627"/>
      <c r="L550" s="704"/>
      <c r="M550" s="704"/>
      <c r="N550" s="704"/>
      <c r="O550" s="704"/>
      <c r="P550" s="704"/>
      <c r="Q550" s="704"/>
      <c r="R550" s="704"/>
      <c r="S550" s="674" t="s">
        <v>28</v>
      </c>
      <c r="T550" s="638"/>
      <c r="U550" s="251"/>
      <c r="V550" s="614"/>
      <c r="W550" s="644">
        <f t="shared" si="166"/>
        <v>0</v>
      </c>
      <c r="X550" s="643" t="str">
        <f t="shared" si="167"/>
        <v/>
      </c>
      <c r="Y550" s="615">
        <f t="shared" si="176"/>
        <v>0</v>
      </c>
      <c r="Z550" s="615">
        <f t="shared" si="177"/>
        <v>0</v>
      </c>
      <c r="AA550" s="190" t="str">
        <f t="shared" si="174"/>
        <v/>
      </c>
      <c r="AB550" s="684">
        <f t="shared" si="173"/>
        <v>0</v>
      </c>
      <c r="AC550" s="684">
        <f t="shared" si="161"/>
        <v>0</v>
      </c>
      <c r="AD550" s="616"/>
      <c r="AE550" s="617">
        <f t="shared" si="175"/>
        <v>0</v>
      </c>
      <c r="AF550" s="612">
        <f t="shared" si="168"/>
        <v>0</v>
      </c>
      <c r="AG550" s="613">
        <f>IF(ISBLANK(N550), 0, (IF(AND(V550&lt;&gt;"", ISNUMBER(T550)), INDEX(AZ12:CR12, MATCH(N550, AZ11:CR11, 0)) * M550, 0)) + IFERROR(INDEX(AZ17:CR17, MATCH(N550, AZ16:CR16, 0)) * M550, 0))</f>
        <v>0</v>
      </c>
      <c r="AI550" s="603" t="str">
        <f t="shared" si="171"/>
        <v>►</v>
      </c>
      <c r="AJ550" s="641"/>
      <c r="AK550" s="641"/>
      <c r="AL550" s="641"/>
      <c r="AM550" s="641"/>
      <c r="AN550" s="641"/>
      <c r="AO550" s="641"/>
      <c r="AP550" s="641"/>
      <c r="AQ550" s="641"/>
      <c r="AR550" s="641"/>
      <c r="AS550" s="641"/>
      <c r="AT550" s="641"/>
      <c r="AU550" s="641"/>
      <c r="AV550" s="641"/>
      <c r="AW550" s="641"/>
      <c r="AX550" s="641"/>
      <c r="AY550" s="641"/>
      <c r="AZ550" s="641"/>
      <c r="BA550" s="641"/>
      <c r="CM550" s="658"/>
      <c r="CY550" s="216">
        <v>1</v>
      </c>
    </row>
    <row r="551" spans="1:103" s="664" customFormat="1" ht="24" customHeight="1">
      <c r="A551" s="603" t="str">
        <f t="shared" si="172"/>
        <v>►</v>
      </c>
      <c r="B551" s="604" t="str">
        <f t="shared" si="169"/>
        <v>►</v>
      </c>
      <c r="C551" s="604" t="str">
        <f t="shared" si="162"/>
        <v>►</v>
      </c>
      <c r="D551" s="604" t="str">
        <f t="shared" si="163"/>
        <v>►</v>
      </c>
      <c r="E551" s="604" t="str">
        <f t="shared" si="164"/>
        <v>►</v>
      </c>
      <c r="F551" s="604" t="str">
        <f t="shared" si="165"/>
        <v>►</v>
      </c>
      <c r="G551" s="604" t="str">
        <f t="shared" si="170"/>
        <v/>
      </c>
      <c r="H551" s="626" t="s">
        <v>28</v>
      </c>
      <c r="I551" s="627"/>
      <c r="J551" s="627"/>
      <c r="K551" s="627"/>
      <c r="L551" s="704"/>
      <c r="M551" s="704"/>
      <c r="N551" s="704"/>
      <c r="O551" s="704"/>
      <c r="P551" s="704"/>
      <c r="Q551" s="704"/>
      <c r="R551" s="704"/>
      <c r="S551" s="674" t="s">
        <v>28</v>
      </c>
      <c r="T551" s="638"/>
      <c r="U551" s="251"/>
      <c r="V551" s="614"/>
      <c r="W551" s="645">
        <f t="shared" si="166"/>
        <v>0</v>
      </c>
      <c r="X551" s="618" t="str">
        <f t="shared" si="167"/>
        <v/>
      </c>
      <c r="Y551" s="619">
        <f t="shared" si="176"/>
        <v>0</v>
      </c>
      <c r="Z551" s="619">
        <f t="shared" si="177"/>
        <v>0</v>
      </c>
      <c r="AA551" s="189" t="str">
        <f t="shared" si="174"/>
        <v/>
      </c>
      <c r="AB551" s="189">
        <f t="shared" si="173"/>
        <v>0</v>
      </c>
      <c r="AC551" s="189">
        <f t="shared" si="161"/>
        <v>0</v>
      </c>
      <c r="AD551" s="616"/>
      <c r="AE551" s="620">
        <f t="shared" si="175"/>
        <v>0</v>
      </c>
      <c r="AF551" s="612">
        <f t="shared" si="168"/>
        <v>0</v>
      </c>
      <c r="AG551" s="613">
        <f>IF(ISBLANK(N551), 0, (IF(AND(V551&lt;&gt;"", ISNUMBER(T551)), INDEX(AZ12:CR12, MATCH(N551, AZ11:CR11, 0)) * M551, 0)) + IFERROR(INDEX(AZ17:CR17, MATCH(N551, AZ16:CR16, 0)) * M551, 0))</f>
        <v>0</v>
      </c>
      <c r="AI551" s="603" t="str">
        <f t="shared" si="171"/>
        <v>►</v>
      </c>
      <c r="AJ551" s="641"/>
      <c r="AK551" s="641"/>
      <c r="AL551" s="641"/>
      <c r="AM551" s="641"/>
      <c r="AN551" s="641"/>
      <c r="AO551" s="641"/>
      <c r="AP551" s="641"/>
      <c r="AQ551" s="641"/>
      <c r="AR551" s="641"/>
      <c r="AS551" s="641"/>
      <c r="AT551" s="641"/>
      <c r="AU551" s="641"/>
      <c r="AV551" s="641"/>
      <c r="AW551" s="641"/>
      <c r="AX551" s="641"/>
      <c r="AY551" s="641"/>
      <c r="AZ551" s="641"/>
      <c r="BA551" s="641"/>
      <c r="CM551" s="658"/>
      <c r="CY551" s="216">
        <v>1</v>
      </c>
    </row>
    <row r="552" spans="1:103" s="664" customFormat="1" ht="24" customHeight="1">
      <c r="A552" s="603" t="str">
        <f t="shared" si="172"/>
        <v>►</v>
      </c>
      <c r="B552" s="604" t="str">
        <f t="shared" si="169"/>
        <v>►</v>
      </c>
      <c r="C552" s="604" t="str">
        <f t="shared" si="162"/>
        <v>►</v>
      </c>
      <c r="D552" s="604" t="str">
        <f t="shared" si="163"/>
        <v>►</v>
      </c>
      <c r="E552" s="604" t="str">
        <f t="shared" si="164"/>
        <v>►</v>
      </c>
      <c r="F552" s="604" t="str">
        <f t="shared" si="165"/>
        <v>►</v>
      </c>
      <c r="G552" s="604" t="str">
        <f t="shared" si="170"/>
        <v/>
      </c>
      <c r="H552" s="626" t="s">
        <v>28</v>
      </c>
      <c r="I552" s="627"/>
      <c r="J552" s="627"/>
      <c r="K552" s="627"/>
      <c r="L552" s="704"/>
      <c r="M552" s="704"/>
      <c r="N552" s="704"/>
      <c r="O552" s="704"/>
      <c r="P552" s="704"/>
      <c r="Q552" s="704"/>
      <c r="R552" s="704"/>
      <c r="S552" s="674" t="s">
        <v>28</v>
      </c>
      <c r="T552" s="638"/>
      <c r="U552" s="251"/>
      <c r="V552" s="614"/>
      <c r="W552" s="644">
        <f t="shared" si="166"/>
        <v>0</v>
      </c>
      <c r="X552" s="643" t="str">
        <f t="shared" si="167"/>
        <v/>
      </c>
      <c r="Y552" s="615">
        <f t="shared" si="176"/>
        <v>0</v>
      </c>
      <c r="Z552" s="615">
        <f t="shared" si="177"/>
        <v>0</v>
      </c>
      <c r="AA552" s="190" t="str">
        <f t="shared" si="174"/>
        <v/>
      </c>
      <c r="AB552" s="684">
        <f t="shared" si="173"/>
        <v>0</v>
      </c>
      <c r="AC552" s="684">
        <f t="shared" si="161"/>
        <v>0</v>
      </c>
      <c r="AD552" s="616"/>
      <c r="AE552" s="617">
        <f t="shared" si="175"/>
        <v>0</v>
      </c>
      <c r="AF552" s="612">
        <f t="shared" si="168"/>
        <v>0</v>
      </c>
      <c r="AG552" s="613">
        <f>IF(ISBLANK(N552), 0, (IF(AND(V552&lt;&gt;"", ISNUMBER(T552)), INDEX(AZ12:CR12, MATCH(N552, AZ11:CR11, 0)) * M552, 0)) + IFERROR(INDEX(AZ17:CR17, MATCH(N552, AZ16:CR16, 0)) * M552, 0))</f>
        <v>0</v>
      </c>
      <c r="AI552" s="603" t="str">
        <f t="shared" si="171"/>
        <v>►</v>
      </c>
      <c r="AJ552" s="641"/>
      <c r="AK552" s="641"/>
      <c r="AL552" s="641"/>
      <c r="AM552" s="641"/>
      <c r="AN552" s="641"/>
      <c r="AO552" s="641"/>
      <c r="AP552" s="641"/>
      <c r="AQ552" s="641"/>
      <c r="AR552" s="641"/>
      <c r="AS552" s="641"/>
      <c r="AT552" s="641"/>
      <c r="AU552" s="641"/>
      <c r="AV552" s="641"/>
      <c r="AW552" s="641"/>
      <c r="AX552" s="641"/>
      <c r="AY552" s="641"/>
      <c r="AZ552" s="641"/>
      <c r="BA552" s="641"/>
      <c r="CM552" s="658"/>
      <c r="CY552" s="216">
        <v>1</v>
      </c>
    </row>
    <row r="553" spans="1:103" s="664" customFormat="1" ht="24" customHeight="1">
      <c r="A553" s="603" t="str">
        <f t="shared" si="172"/>
        <v>►</v>
      </c>
      <c r="B553" s="604" t="str">
        <f t="shared" si="169"/>
        <v>►</v>
      </c>
      <c r="C553" s="604" t="str">
        <f t="shared" si="162"/>
        <v>►</v>
      </c>
      <c r="D553" s="604" t="str">
        <f t="shared" si="163"/>
        <v>►</v>
      </c>
      <c r="E553" s="604" t="str">
        <f t="shared" si="164"/>
        <v>►</v>
      </c>
      <c r="F553" s="604" t="str">
        <f t="shared" si="165"/>
        <v>►</v>
      </c>
      <c r="G553" s="604" t="str">
        <f t="shared" si="170"/>
        <v/>
      </c>
      <c r="H553" s="626" t="s">
        <v>28</v>
      </c>
      <c r="I553" s="627"/>
      <c r="J553" s="627"/>
      <c r="K553" s="627"/>
      <c r="L553" s="704"/>
      <c r="M553" s="704"/>
      <c r="N553" s="704"/>
      <c r="O553" s="704"/>
      <c r="P553" s="704"/>
      <c r="Q553" s="704"/>
      <c r="R553" s="704"/>
      <c r="S553" s="674" t="s">
        <v>28</v>
      </c>
      <c r="T553" s="638"/>
      <c r="U553" s="251"/>
      <c r="V553" s="614"/>
      <c r="W553" s="645">
        <f t="shared" si="166"/>
        <v>0</v>
      </c>
      <c r="X553" s="618" t="str">
        <f t="shared" si="167"/>
        <v/>
      </c>
      <c r="Y553" s="619">
        <f t="shared" si="176"/>
        <v>0</v>
      </c>
      <c r="Z553" s="619">
        <f t="shared" si="177"/>
        <v>0</v>
      </c>
      <c r="AA553" s="189" t="str">
        <f t="shared" si="174"/>
        <v/>
      </c>
      <c r="AB553" s="189">
        <f t="shared" si="173"/>
        <v>0</v>
      </c>
      <c r="AC553" s="189">
        <f t="shared" si="161"/>
        <v>0</v>
      </c>
      <c r="AD553" s="616"/>
      <c r="AE553" s="620">
        <f t="shared" si="175"/>
        <v>0</v>
      </c>
      <c r="AF553" s="612">
        <f t="shared" si="168"/>
        <v>0</v>
      </c>
      <c r="AG553" s="613">
        <f>IF(ISBLANK(N553), 0, (IF(AND(V553&lt;&gt;"", ISNUMBER(T553)), INDEX(AZ12:CR12, MATCH(N553, AZ11:CR11, 0)) * M553, 0)) + IFERROR(INDEX(AZ17:CR17, MATCH(N553, AZ16:CR16, 0)) * M553, 0))</f>
        <v>0</v>
      </c>
      <c r="AI553" s="603" t="str">
        <f t="shared" si="171"/>
        <v>►</v>
      </c>
      <c r="AJ553" s="641"/>
      <c r="AK553" s="641"/>
      <c r="AL553" s="641"/>
      <c r="AM553" s="641"/>
      <c r="AN553" s="641"/>
      <c r="AO553" s="641"/>
      <c r="AP553" s="641"/>
      <c r="AQ553" s="641"/>
      <c r="AR553" s="641"/>
      <c r="AS553" s="641"/>
      <c r="AT553" s="641"/>
      <c r="AU553" s="641"/>
      <c r="AV553" s="641"/>
      <c r="AW553" s="641"/>
      <c r="AX553" s="641"/>
      <c r="AY553" s="641"/>
      <c r="AZ553" s="641"/>
      <c r="BA553" s="641"/>
      <c r="CM553" s="658"/>
      <c r="CY553" s="216">
        <v>1</v>
      </c>
    </row>
    <row r="554" spans="1:103" s="664" customFormat="1" ht="24" customHeight="1">
      <c r="A554" s="603" t="str">
        <f t="shared" si="172"/>
        <v>►</v>
      </c>
      <c r="B554" s="604" t="str">
        <f t="shared" si="169"/>
        <v>►</v>
      </c>
      <c r="C554" s="604" t="str">
        <f t="shared" si="162"/>
        <v>►</v>
      </c>
      <c r="D554" s="604" t="str">
        <f t="shared" si="163"/>
        <v>►</v>
      </c>
      <c r="E554" s="604" t="str">
        <f t="shared" si="164"/>
        <v>►</v>
      </c>
      <c r="F554" s="604" t="str">
        <f t="shared" si="165"/>
        <v>►</v>
      </c>
      <c r="G554" s="604" t="str">
        <f t="shared" si="170"/>
        <v/>
      </c>
      <c r="H554" s="626" t="s">
        <v>28</v>
      </c>
      <c r="I554" s="627"/>
      <c r="J554" s="627"/>
      <c r="K554" s="627"/>
      <c r="L554" s="704"/>
      <c r="M554" s="704"/>
      <c r="N554" s="704"/>
      <c r="O554" s="704"/>
      <c r="P554" s="704"/>
      <c r="Q554" s="704"/>
      <c r="R554" s="704"/>
      <c r="S554" s="674" t="s">
        <v>28</v>
      </c>
      <c r="T554" s="638"/>
      <c r="U554" s="251"/>
      <c r="V554" s="614"/>
      <c r="W554" s="644">
        <f t="shared" si="166"/>
        <v>0</v>
      </c>
      <c r="X554" s="643" t="str">
        <f t="shared" si="167"/>
        <v/>
      </c>
      <c r="Y554" s="615">
        <f t="shared" si="176"/>
        <v>0</v>
      </c>
      <c r="Z554" s="615">
        <f t="shared" si="177"/>
        <v>0</v>
      </c>
      <c r="AA554" s="190" t="str">
        <f t="shared" si="174"/>
        <v/>
      </c>
      <c r="AB554" s="684">
        <f t="shared" si="173"/>
        <v>0</v>
      </c>
      <c r="AC554" s="684">
        <f t="shared" si="161"/>
        <v>0</v>
      </c>
      <c r="AD554" s="616"/>
      <c r="AE554" s="617">
        <f t="shared" si="175"/>
        <v>0</v>
      </c>
      <c r="AF554" s="612">
        <f t="shared" si="168"/>
        <v>0</v>
      </c>
      <c r="AG554" s="613">
        <f>IF(ISBLANK(N554), 0, (IF(AND(V554&lt;&gt;"", ISNUMBER(T554)), INDEX(AZ12:CR12, MATCH(N554, AZ11:CR11, 0)) * M554, 0)) + IFERROR(INDEX(AZ17:CR17, MATCH(N554, AZ16:CR16, 0)) * M554, 0))</f>
        <v>0</v>
      </c>
      <c r="AI554" s="603" t="str">
        <f t="shared" si="171"/>
        <v>►</v>
      </c>
      <c r="AJ554" s="641"/>
      <c r="AK554" s="641"/>
      <c r="AL554" s="641"/>
      <c r="AM554" s="641"/>
      <c r="AN554" s="641"/>
      <c r="AO554" s="641"/>
      <c r="AP554" s="641"/>
      <c r="AQ554" s="641"/>
      <c r="AR554" s="641"/>
      <c r="AS554" s="641"/>
      <c r="AT554" s="641"/>
      <c r="AU554" s="641"/>
      <c r="AV554" s="641"/>
      <c r="AW554" s="641"/>
      <c r="AX554" s="641"/>
      <c r="AY554" s="641"/>
      <c r="AZ554" s="641"/>
      <c r="BA554" s="641"/>
      <c r="CM554" s="658"/>
      <c r="CY554" s="216">
        <v>1</v>
      </c>
    </row>
    <row r="555" spans="1:103" s="664" customFormat="1" ht="24" customHeight="1">
      <c r="A555" s="603" t="str">
        <f t="shared" si="172"/>
        <v>►</v>
      </c>
      <c r="B555" s="604" t="str">
        <f t="shared" si="169"/>
        <v>►</v>
      </c>
      <c r="C555" s="604" t="str">
        <f t="shared" si="162"/>
        <v>►</v>
      </c>
      <c r="D555" s="604" t="str">
        <f t="shared" si="163"/>
        <v>►</v>
      </c>
      <c r="E555" s="604" t="str">
        <f t="shared" si="164"/>
        <v>►</v>
      </c>
      <c r="F555" s="604" t="str">
        <f t="shared" si="165"/>
        <v>►</v>
      </c>
      <c r="G555" s="604" t="str">
        <f t="shared" si="170"/>
        <v/>
      </c>
      <c r="H555" s="626" t="s">
        <v>28</v>
      </c>
      <c r="I555" s="627"/>
      <c r="J555" s="627"/>
      <c r="K555" s="627"/>
      <c r="L555" s="704"/>
      <c r="M555" s="704"/>
      <c r="N555" s="704"/>
      <c r="O555" s="704"/>
      <c r="P555" s="704"/>
      <c r="Q555" s="704"/>
      <c r="R555" s="704"/>
      <c r="S555" s="674" t="s">
        <v>28</v>
      </c>
      <c r="T555" s="638"/>
      <c r="U555" s="251"/>
      <c r="V555" s="614"/>
      <c r="W555" s="645">
        <f t="shared" si="166"/>
        <v>0</v>
      </c>
      <c r="X555" s="618" t="str">
        <f t="shared" si="167"/>
        <v/>
      </c>
      <c r="Y555" s="619">
        <f t="shared" si="176"/>
        <v>0</v>
      </c>
      <c r="Z555" s="619">
        <f t="shared" si="177"/>
        <v>0</v>
      </c>
      <c r="AA555" s="189" t="str">
        <f t="shared" si="174"/>
        <v/>
      </c>
      <c r="AB555" s="189">
        <f t="shared" si="173"/>
        <v>0</v>
      </c>
      <c r="AC555" s="189">
        <f t="shared" si="161"/>
        <v>0</v>
      </c>
      <c r="AD555" s="616"/>
      <c r="AE555" s="620">
        <f t="shared" si="175"/>
        <v>0</v>
      </c>
      <c r="AF555" s="612">
        <f t="shared" si="168"/>
        <v>0</v>
      </c>
      <c r="AG555" s="613">
        <f>IF(ISBLANK(N555), 0, (IF(AND(V555&lt;&gt;"", ISNUMBER(T555)), INDEX(AZ12:CR12, MATCH(N555, AZ11:CR11, 0)) * M555, 0)) + IFERROR(INDEX(AZ17:CR17, MATCH(N555, AZ16:CR16, 0)) * M555, 0))</f>
        <v>0</v>
      </c>
      <c r="AI555" s="603" t="str">
        <f t="shared" si="171"/>
        <v>►</v>
      </c>
      <c r="AJ555" s="641"/>
      <c r="AK555" s="641"/>
      <c r="AL555" s="641"/>
      <c r="AM555" s="641"/>
      <c r="AN555" s="641"/>
      <c r="AO555" s="641"/>
      <c r="AP555" s="641"/>
      <c r="AQ555" s="641"/>
      <c r="AR555" s="641"/>
      <c r="AS555" s="641"/>
      <c r="AT555" s="641"/>
      <c r="AU555" s="641"/>
      <c r="AV555" s="641"/>
      <c r="AW555" s="641"/>
      <c r="AX555" s="641"/>
      <c r="AY555" s="641"/>
      <c r="AZ555" s="641"/>
      <c r="BA555" s="641"/>
      <c r="CM555" s="658"/>
      <c r="CY555" s="216">
        <v>1</v>
      </c>
    </row>
    <row r="556" spans="1:103" s="664" customFormat="1" ht="24" customHeight="1">
      <c r="A556" s="603" t="str">
        <f t="shared" si="172"/>
        <v>►</v>
      </c>
      <c r="B556" s="604" t="str">
        <f t="shared" si="169"/>
        <v>►</v>
      </c>
      <c r="C556" s="604" t="str">
        <f t="shared" si="162"/>
        <v>►</v>
      </c>
      <c r="D556" s="604" t="str">
        <f t="shared" si="163"/>
        <v>►</v>
      </c>
      <c r="E556" s="604" t="str">
        <f t="shared" si="164"/>
        <v>►</v>
      </c>
      <c r="F556" s="604" t="str">
        <f t="shared" si="165"/>
        <v>►</v>
      </c>
      <c r="G556" s="604" t="str">
        <f t="shared" si="170"/>
        <v/>
      </c>
      <c r="H556" s="626" t="s">
        <v>28</v>
      </c>
      <c r="I556" s="627"/>
      <c r="J556" s="627"/>
      <c r="K556" s="627"/>
      <c r="L556" s="704"/>
      <c r="M556" s="704"/>
      <c r="N556" s="704"/>
      <c r="O556" s="704"/>
      <c r="P556" s="704"/>
      <c r="Q556" s="704"/>
      <c r="R556" s="704"/>
      <c r="S556" s="674" t="s">
        <v>28</v>
      </c>
      <c r="T556" s="638"/>
      <c r="U556" s="251"/>
      <c r="V556" s="614"/>
      <c r="W556" s="644">
        <f t="shared" si="166"/>
        <v>0</v>
      </c>
      <c r="X556" s="643" t="str">
        <f t="shared" si="167"/>
        <v/>
      </c>
      <c r="Y556" s="615">
        <f t="shared" si="176"/>
        <v>0</v>
      </c>
      <c r="Z556" s="615">
        <f t="shared" si="177"/>
        <v>0</v>
      </c>
      <c r="AA556" s="190" t="str">
        <f t="shared" si="174"/>
        <v/>
      </c>
      <c r="AB556" s="684">
        <f t="shared" si="173"/>
        <v>0</v>
      </c>
      <c r="AC556" s="684">
        <f t="shared" si="161"/>
        <v>0</v>
      </c>
      <c r="AD556" s="616"/>
      <c r="AE556" s="617">
        <f t="shared" si="175"/>
        <v>0</v>
      </c>
      <c r="AF556" s="612">
        <f t="shared" si="168"/>
        <v>0</v>
      </c>
      <c r="AG556" s="613">
        <f>IF(ISBLANK(N556), 0, (IF(AND(V556&lt;&gt;"", ISNUMBER(T556)), INDEX(AZ12:CR12, MATCH(N556, AZ11:CR11, 0)) * M556, 0)) + IFERROR(INDEX(AZ17:CR17, MATCH(N556, AZ16:CR16, 0)) * M556, 0))</f>
        <v>0</v>
      </c>
      <c r="AI556" s="603" t="str">
        <f t="shared" si="171"/>
        <v>►</v>
      </c>
      <c r="AJ556" s="641"/>
      <c r="AK556" s="641"/>
      <c r="AL556" s="641"/>
      <c r="AM556" s="641"/>
      <c r="AN556" s="641"/>
      <c r="AO556" s="641"/>
      <c r="AP556" s="641"/>
      <c r="AQ556" s="641"/>
      <c r="AR556" s="641"/>
      <c r="AS556" s="641"/>
      <c r="AT556" s="641"/>
      <c r="AU556" s="641"/>
      <c r="AV556" s="641"/>
      <c r="AW556" s="641"/>
      <c r="AX556" s="641"/>
      <c r="AY556" s="641"/>
      <c r="AZ556" s="641"/>
      <c r="BA556" s="641"/>
      <c r="CM556" s="658"/>
      <c r="CY556" s="216">
        <v>1</v>
      </c>
    </row>
    <row r="557" spans="1:103" s="664" customFormat="1" ht="24" customHeight="1">
      <c r="A557" s="603" t="str">
        <f t="shared" si="172"/>
        <v>►</v>
      </c>
      <c r="B557" s="604" t="str">
        <f t="shared" si="169"/>
        <v>►</v>
      </c>
      <c r="C557" s="604" t="str">
        <f t="shared" si="162"/>
        <v>►</v>
      </c>
      <c r="D557" s="604" t="str">
        <f t="shared" si="163"/>
        <v>►</v>
      </c>
      <c r="E557" s="604" t="str">
        <f t="shared" si="164"/>
        <v>►</v>
      </c>
      <c r="F557" s="604" t="str">
        <f t="shared" si="165"/>
        <v>►</v>
      </c>
      <c r="G557" s="604" t="str">
        <f t="shared" si="170"/>
        <v/>
      </c>
      <c r="H557" s="626" t="s">
        <v>28</v>
      </c>
      <c r="I557" s="627"/>
      <c r="J557" s="627"/>
      <c r="K557" s="627"/>
      <c r="L557" s="704"/>
      <c r="M557" s="704"/>
      <c r="N557" s="704"/>
      <c r="O557" s="704"/>
      <c r="P557" s="704"/>
      <c r="Q557" s="704"/>
      <c r="R557" s="704"/>
      <c r="S557" s="674" t="s">
        <v>28</v>
      </c>
      <c r="T557" s="638"/>
      <c r="U557" s="251"/>
      <c r="V557" s="614"/>
      <c r="W557" s="645">
        <f t="shared" si="166"/>
        <v>0</v>
      </c>
      <c r="X557" s="618" t="str">
        <f t="shared" si="167"/>
        <v/>
      </c>
      <c r="Y557" s="619">
        <f t="shared" si="176"/>
        <v>0</v>
      </c>
      <c r="Z557" s="619">
        <f t="shared" si="177"/>
        <v>0</v>
      </c>
      <c r="AA557" s="189" t="str">
        <f t="shared" si="174"/>
        <v/>
      </c>
      <c r="AB557" s="189">
        <f t="shared" si="173"/>
        <v>0</v>
      </c>
      <c r="AC557" s="189">
        <f t="shared" si="161"/>
        <v>0</v>
      </c>
      <c r="AD557" s="616"/>
      <c r="AE557" s="620">
        <f t="shared" si="175"/>
        <v>0</v>
      </c>
      <c r="AF557" s="612">
        <f t="shared" si="168"/>
        <v>0</v>
      </c>
      <c r="AG557" s="613">
        <f>IF(ISBLANK(N557), 0, (IF(AND(V557&lt;&gt;"", ISNUMBER(T557)), INDEX(AZ12:CR12, MATCH(N557, AZ11:CR11, 0)) * M557, 0)) + IFERROR(INDEX(AZ17:CR17, MATCH(N557, AZ16:CR16, 0)) * M557, 0))</f>
        <v>0</v>
      </c>
      <c r="AI557" s="603" t="str">
        <f t="shared" si="171"/>
        <v>►</v>
      </c>
      <c r="AJ557" s="641"/>
      <c r="AK557" s="641"/>
      <c r="AL557" s="641"/>
      <c r="AM557" s="641"/>
      <c r="AN557" s="641"/>
      <c r="AO557" s="641"/>
      <c r="AP557" s="641"/>
      <c r="AQ557" s="641"/>
      <c r="AR557" s="641"/>
      <c r="AS557" s="641"/>
      <c r="AT557" s="641"/>
      <c r="AU557" s="641"/>
      <c r="AV557" s="641"/>
      <c r="AW557" s="641"/>
      <c r="AX557" s="641"/>
      <c r="AY557" s="641"/>
      <c r="AZ557" s="641"/>
      <c r="BA557" s="641"/>
      <c r="CM557" s="658"/>
      <c r="CY557" s="216">
        <v>1</v>
      </c>
    </row>
    <row r="558" spans="1:103" s="664" customFormat="1" ht="24" customHeight="1">
      <c r="A558" s="603" t="str">
        <f t="shared" si="172"/>
        <v>►</v>
      </c>
      <c r="B558" s="604" t="str">
        <f t="shared" si="169"/>
        <v>►</v>
      </c>
      <c r="C558" s="604" t="str">
        <f t="shared" si="162"/>
        <v>►</v>
      </c>
      <c r="D558" s="604" t="str">
        <f t="shared" si="163"/>
        <v>►</v>
      </c>
      <c r="E558" s="604" t="str">
        <f t="shared" si="164"/>
        <v>►</v>
      </c>
      <c r="F558" s="604" t="str">
        <f t="shared" si="165"/>
        <v>►</v>
      </c>
      <c r="G558" s="604" t="str">
        <f t="shared" si="170"/>
        <v/>
      </c>
      <c r="H558" s="626" t="s">
        <v>28</v>
      </c>
      <c r="I558" s="627"/>
      <c r="J558" s="627"/>
      <c r="K558" s="627"/>
      <c r="L558" s="704"/>
      <c r="M558" s="704"/>
      <c r="N558" s="704"/>
      <c r="O558" s="704"/>
      <c r="P558" s="704"/>
      <c r="Q558" s="704"/>
      <c r="R558" s="704"/>
      <c r="S558" s="674" t="s">
        <v>28</v>
      </c>
      <c r="T558" s="638"/>
      <c r="U558" s="251"/>
      <c r="V558" s="614"/>
      <c r="W558" s="644">
        <f t="shared" si="166"/>
        <v>0</v>
      </c>
      <c r="X558" s="643" t="str">
        <f t="shared" si="167"/>
        <v/>
      </c>
      <c r="Y558" s="615">
        <f t="shared" si="176"/>
        <v>0</v>
      </c>
      <c r="Z558" s="615">
        <f t="shared" si="177"/>
        <v>0</v>
      </c>
      <c r="AA558" s="190" t="str">
        <f t="shared" si="174"/>
        <v/>
      </c>
      <c r="AB558" s="684">
        <f t="shared" si="173"/>
        <v>0</v>
      </c>
      <c r="AC558" s="684">
        <f t="shared" si="161"/>
        <v>0</v>
      </c>
      <c r="AD558" s="616"/>
      <c r="AE558" s="617">
        <f t="shared" si="175"/>
        <v>0</v>
      </c>
      <c r="AF558" s="612">
        <f t="shared" si="168"/>
        <v>0</v>
      </c>
      <c r="AG558" s="613">
        <f>IF(ISBLANK(N558), 0, (IF(AND(V558&lt;&gt;"", ISNUMBER(T558)), INDEX(AZ12:CR12, MATCH(N558, AZ11:CR11, 0)) * M558, 0)) + IFERROR(INDEX(AZ17:CR17, MATCH(N558, AZ16:CR16, 0)) * M558, 0))</f>
        <v>0</v>
      </c>
      <c r="AI558" s="603" t="str">
        <f t="shared" si="171"/>
        <v>►</v>
      </c>
      <c r="AJ558" s="641"/>
      <c r="AK558" s="641"/>
      <c r="AL558" s="641"/>
      <c r="AM558" s="641"/>
      <c r="AN558" s="641"/>
      <c r="AO558" s="641"/>
      <c r="AP558" s="641"/>
      <c r="AQ558" s="641"/>
      <c r="AR558" s="641"/>
      <c r="AS558" s="641"/>
      <c r="AT558" s="641"/>
      <c r="AU558" s="641"/>
      <c r="AV558" s="641"/>
      <c r="AW558" s="641"/>
      <c r="AX558" s="641"/>
      <c r="AY558" s="641"/>
      <c r="AZ558" s="641"/>
      <c r="BA558" s="641"/>
      <c r="CM558" s="658"/>
      <c r="CY558" s="216">
        <v>1</v>
      </c>
    </row>
    <row r="559" spans="1:103" s="664" customFormat="1" ht="24" customHeight="1">
      <c r="A559" s="603" t="str">
        <f t="shared" si="172"/>
        <v>►</v>
      </c>
      <c r="B559" s="604" t="str">
        <f t="shared" si="169"/>
        <v>►</v>
      </c>
      <c r="C559" s="604" t="str">
        <f t="shared" si="162"/>
        <v>►</v>
      </c>
      <c r="D559" s="604" t="str">
        <f t="shared" si="163"/>
        <v>►</v>
      </c>
      <c r="E559" s="604" t="str">
        <f t="shared" si="164"/>
        <v>►</v>
      </c>
      <c r="F559" s="604" t="str">
        <f t="shared" si="165"/>
        <v>►</v>
      </c>
      <c r="G559" s="604" t="str">
        <f t="shared" si="170"/>
        <v/>
      </c>
      <c r="H559" s="626" t="s">
        <v>28</v>
      </c>
      <c r="I559" s="627"/>
      <c r="J559" s="627"/>
      <c r="K559" s="627"/>
      <c r="L559" s="704"/>
      <c r="M559" s="704"/>
      <c r="N559" s="704"/>
      <c r="O559" s="704"/>
      <c r="P559" s="704"/>
      <c r="Q559" s="704"/>
      <c r="R559" s="704"/>
      <c r="S559" s="674" t="s">
        <v>28</v>
      </c>
      <c r="T559" s="638"/>
      <c r="U559" s="251"/>
      <c r="V559" s="614"/>
      <c r="W559" s="645">
        <f t="shared" si="166"/>
        <v>0</v>
      </c>
      <c r="X559" s="618" t="str">
        <f t="shared" si="167"/>
        <v/>
      </c>
      <c r="Y559" s="619">
        <f t="shared" si="176"/>
        <v>0</v>
      </c>
      <c r="Z559" s="619">
        <f t="shared" si="177"/>
        <v>0</v>
      </c>
      <c r="AA559" s="189" t="str">
        <f t="shared" si="174"/>
        <v/>
      </c>
      <c r="AB559" s="189">
        <f t="shared" si="173"/>
        <v>0</v>
      </c>
      <c r="AC559" s="189">
        <f t="shared" si="161"/>
        <v>0</v>
      </c>
      <c r="AD559" s="616"/>
      <c r="AE559" s="620">
        <f t="shared" si="175"/>
        <v>0</v>
      </c>
      <c r="AF559" s="612">
        <f t="shared" si="168"/>
        <v>0</v>
      </c>
      <c r="AG559" s="613">
        <f>IF(ISBLANK(N559), 0, (IF(AND(V559&lt;&gt;"", ISNUMBER(T559)), INDEX(AZ12:CR12, MATCH(N559, AZ11:CR11, 0)) * M559, 0)) + IFERROR(INDEX(AZ17:CR17, MATCH(N559, AZ16:CR16, 0)) * M559, 0))</f>
        <v>0</v>
      </c>
      <c r="AI559" s="603" t="str">
        <f t="shared" si="171"/>
        <v>►</v>
      </c>
      <c r="AJ559" s="641"/>
      <c r="AK559" s="641"/>
      <c r="AL559" s="641"/>
      <c r="AM559" s="641"/>
      <c r="AN559" s="641"/>
      <c r="AO559" s="641"/>
      <c r="AP559" s="641"/>
      <c r="AQ559" s="641"/>
      <c r="AR559" s="641"/>
      <c r="AS559" s="641"/>
      <c r="AT559" s="641"/>
      <c r="AU559" s="641"/>
      <c r="AV559" s="641"/>
      <c r="AW559" s="641"/>
      <c r="AX559" s="641"/>
      <c r="AY559" s="641"/>
      <c r="AZ559" s="641"/>
      <c r="BA559" s="641"/>
      <c r="CM559" s="658"/>
      <c r="CY559" s="216">
        <v>1</v>
      </c>
    </row>
    <row r="560" spans="1:103" s="664" customFormat="1" ht="24" customHeight="1">
      <c r="A560" s="603" t="str">
        <f t="shared" si="172"/>
        <v>►</v>
      </c>
      <c r="B560" s="604" t="str">
        <f t="shared" si="169"/>
        <v>►</v>
      </c>
      <c r="C560" s="604" t="str">
        <f t="shared" si="162"/>
        <v>►</v>
      </c>
      <c r="D560" s="604" t="str">
        <f t="shared" si="163"/>
        <v>►</v>
      </c>
      <c r="E560" s="604" t="str">
        <f t="shared" si="164"/>
        <v>►</v>
      </c>
      <c r="F560" s="604" t="str">
        <f t="shared" si="165"/>
        <v>►</v>
      </c>
      <c r="G560" s="604" t="str">
        <f t="shared" si="170"/>
        <v/>
      </c>
      <c r="H560" s="626" t="s">
        <v>28</v>
      </c>
      <c r="I560" s="627"/>
      <c r="J560" s="627"/>
      <c r="K560" s="627"/>
      <c r="L560" s="704"/>
      <c r="M560" s="704"/>
      <c r="N560" s="704"/>
      <c r="O560" s="704"/>
      <c r="P560" s="704"/>
      <c r="Q560" s="704"/>
      <c r="R560" s="704"/>
      <c r="S560" s="674" t="s">
        <v>28</v>
      </c>
      <c r="T560" s="638"/>
      <c r="U560" s="251"/>
      <c r="V560" s="614"/>
      <c r="W560" s="644">
        <f t="shared" si="166"/>
        <v>0</v>
      </c>
      <c r="X560" s="643" t="str">
        <f t="shared" si="167"/>
        <v/>
      </c>
      <c r="Y560" s="615">
        <f t="shared" si="176"/>
        <v>0</v>
      </c>
      <c r="Z560" s="615">
        <f t="shared" si="177"/>
        <v>0</v>
      </c>
      <c r="AA560" s="190" t="str">
        <f t="shared" si="174"/>
        <v/>
      </c>
      <c r="AB560" s="684">
        <f t="shared" si="173"/>
        <v>0</v>
      </c>
      <c r="AC560" s="684">
        <f t="shared" si="161"/>
        <v>0</v>
      </c>
      <c r="AD560" s="616"/>
      <c r="AE560" s="617">
        <f t="shared" si="175"/>
        <v>0</v>
      </c>
      <c r="AF560" s="612">
        <f t="shared" si="168"/>
        <v>0</v>
      </c>
      <c r="AG560" s="613">
        <f>IF(ISBLANK(N560), 0, (IF(AND(V560&lt;&gt;"", ISNUMBER(T560)), INDEX(AZ12:CR12, MATCH(N560, AZ11:CR11, 0)) * M560, 0)) + IFERROR(INDEX(AZ17:CR17, MATCH(N560, AZ16:CR16, 0)) * M560, 0))</f>
        <v>0</v>
      </c>
      <c r="AI560" s="603" t="str">
        <f t="shared" si="171"/>
        <v>►</v>
      </c>
      <c r="AJ560" s="641"/>
      <c r="AK560" s="641"/>
      <c r="AL560" s="641"/>
      <c r="AM560" s="641"/>
      <c r="AN560" s="641"/>
      <c r="AO560" s="641"/>
      <c r="AP560" s="641"/>
      <c r="AQ560" s="641"/>
      <c r="AR560" s="641"/>
      <c r="AS560" s="641"/>
      <c r="AT560" s="641"/>
      <c r="AU560" s="641"/>
      <c r="AV560" s="641"/>
      <c r="AW560" s="641"/>
      <c r="AX560" s="641"/>
      <c r="AY560" s="641"/>
      <c r="AZ560" s="641"/>
      <c r="BA560" s="641"/>
      <c r="CM560" s="658"/>
      <c r="CY560" s="216">
        <v>1</v>
      </c>
    </row>
    <row r="561" spans="1:103" s="664" customFormat="1" ht="24" customHeight="1">
      <c r="A561" s="603" t="str">
        <f t="shared" si="172"/>
        <v>►</v>
      </c>
      <c r="B561" s="604" t="str">
        <f t="shared" si="169"/>
        <v>►</v>
      </c>
      <c r="C561" s="604" t="str">
        <f t="shared" si="162"/>
        <v>►</v>
      </c>
      <c r="D561" s="604" t="str">
        <f t="shared" si="163"/>
        <v>►</v>
      </c>
      <c r="E561" s="604" t="str">
        <f t="shared" si="164"/>
        <v>►</v>
      </c>
      <c r="F561" s="604" t="str">
        <f t="shared" si="165"/>
        <v>►</v>
      </c>
      <c r="G561" s="604" t="str">
        <f t="shared" si="170"/>
        <v/>
      </c>
      <c r="H561" s="626" t="s">
        <v>28</v>
      </c>
      <c r="I561" s="627"/>
      <c r="J561" s="627"/>
      <c r="K561" s="627"/>
      <c r="L561" s="704"/>
      <c r="M561" s="704"/>
      <c r="N561" s="704"/>
      <c r="O561" s="704"/>
      <c r="P561" s="704"/>
      <c r="Q561" s="704"/>
      <c r="R561" s="704"/>
      <c r="S561" s="674" t="s">
        <v>28</v>
      </c>
      <c r="T561" s="638"/>
      <c r="U561" s="251"/>
      <c r="V561" s="614"/>
      <c r="W561" s="645">
        <f t="shared" si="166"/>
        <v>0</v>
      </c>
      <c r="X561" s="618" t="str">
        <f t="shared" si="167"/>
        <v/>
      </c>
      <c r="Y561" s="619">
        <f t="shared" si="176"/>
        <v>0</v>
      </c>
      <c r="Z561" s="619">
        <f t="shared" si="177"/>
        <v>0</v>
      </c>
      <c r="AA561" s="189" t="str">
        <f t="shared" si="174"/>
        <v/>
      </c>
      <c r="AB561" s="189">
        <f t="shared" si="173"/>
        <v>0</v>
      </c>
      <c r="AC561" s="189">
        <f t="shared" si="161"/>
        <v>0</v>
      </c>
      <c r="AD561" s="616"/>
      <c r="AE561" s="620">
        <f t="shared" si="175"/>
        <v>0</v>
      </c>
      <c r="AF561" s="612">
        <f t="shared" si="168"/>
        <v>0</v>
      </c>
      <c r="AG561" s="613">
        <f>IF(ISBLANK(N561), 0, (IF(AND(V561&lt;&gt;"", ISNUMBER(T561)), INDEX(AZ12:CR12, MATCH(N561, AZ11:CR11, 0)) * M561, 0)) + IFERROR(INDEX(AZ17:CR17, MATCH(N561, AZ16:CR16, 0)) * M561, 0))</f>
        <v>0</v>
      </c>
      <c r="AI561" s="603" t="str">
        <f t="shared" si="171"/>
        <v>►</v>
      </c>
      <c r="AJ561" s="641"/>
      <c r="AK561" s="641"/>
      <c r="AL561" s="641"/>
      <c r="AM561" s="641"/>
      <c r="AN561" s="641"/>
      <c r="AO561" s="641"/>
      <c r="AP561" s="641"/>
      <c r="AQ561" s="641"/>
      <c r="AR561" s="641"/>
      <c r="AS561" s="641"/>
      <c r="AT561" s="641"/>
      <c r="AU561" s="641"/>
      <c r="AV561" s="641"/>
      <c r="AW561" s="641"/>
      <c r="AX561" s="641"/>
      <c r="AY561" s="641"/>
      <c r="AZ561" s="641"/>
      <c r="BA561" s="641"/>
      <c r="CM561" s="658"/>
      <c r="CY561" s="216">
        <v>1</v>
      </c>
    </row>
    <row r="562" spans="1:103" s="664" customFormat="1" ht="24" customHeight="1">
      <c r="A562" s="603" t="str">
        <f t="shared" si="172"/>
        <v>►</v>
      </c>
      <c r="B562" s="604" t="str">
        <f t="shared" si="169"/>
        <v>►</v>
      </c>
      <c r="C562" s="604" t="str">
        <f t="shared" si="162"/>
        <v>►</v>
      </c>
      <c r="D562" s="604" t="str">
        <f t="shared" si="163"/>
        <v>►</v>
      </c>
      <c r="E562" s="604" t="str">
        <f t="shared" si="164"/>
        <v>►</v>
      </c>
      <c r="F562" s="604" t="str">
        <f t="shared" si="165"/>
        <v>►</v>
      </c>
      <c r="G562" s="604" t="str">
        <f t="shared" si="170"/>
        <v/>
      </c>
      <c r="H562" s="626" t="s">
        <v>28</v>
      </c>
      <c r="I562" s="627"/>
      <c r="J562" s="627"/>
      <c r="K562" s="627"/>
      <c r="L562" s="704"/>
      <c r="M562" s="704"/>
      <c r="N562" s="704"/>
      <c r="O562" s="704"/>
      <c r="P562" s="704"/>
      <c r="Q562" s="704"/>
      <c r="R562" s="704"/>
      <c r="S562" s="674" t="s">
        <v>28</v>
      </c>
      <c r="T562" s="638"/>
      <c r="U562" s="251"/>
      <c r="V562" s="614"/>
      <c r="W562" s="644">
        <f t="shared" si="166"/>
        <v>0</v>
      </c>
      <c r="X562" s="643" t="str">
        <f t="shared" si="167"/>
        <v/>
      </c>
      <c r="Y562" s="615">
        <f t="shared" si="176"/>
        <v>0</v>
      </c>
      <c r="Z562" s="615">
        <f t="shared" si="177"/>
        <v>0</v>
      </c>
      <c r="AA562" s="190" t="str">
        <f t="shared" si="174"/>
        <v/>
      </c>
      <c r="AB562" s="684">
        <f t="shared" si="173"/>
        <v>0</v>
      </c>
      <c r="AC562" s="684">
        <f t="shared" si="161"/>
        <v>0</v>
      </c>
      <c r="AD562" s="616"/>
      <c r="AE562" s="617">
        <f t="shared" si="175"/>
        <v>0</v>
      </c>
      <c r="AF562" s="612">
        <f t="shared" si="168"/>
        <v>0</v>
      </c>
      <c r="AG562" s="613">
        <f>IF(ISBLANK(N562), 0, (IF(AND(V562&lt;&gt;"", ISNUMBER(T562)), INDEX(AZ12:CR12, MATCH(N562, AZ11:CR11, 0)) * M562, 0)) + IFERROR(INDEX(AZ17:CR17, MATCH(N562, AZ16:CR16, 0)) * M562, 0))</f>
        <v>0</v>
      </c>
      <c r="AI562" s="603" t="str">
        <f t="shared" si="171"/>
        <v>►</v>
      </c>
      <c r="AJ562" s="641"/>
      <c r="AK562" s="641"/>
      <c r="AL562" s="641"/>
      <c r="AM562" s="641"/>
      <c r="AN562" s="641"/>
      <c r="AO562" s="641"/>
      <c r="AP562" s="641"/>
      <c r="AQ562" s="641"/>
      <c r="AR562" s="641"/>
      <c r="AS562" s="641"/>
      <c r="AT562" s="641"/>
      <c r="AU562" s="641"/>
      <c r="AV562" s="641"/>
      <c r="AW562" s="641"/>
      <c r="AX562" s="641"/>
      <c r="AY562" s="641"/>
      <c r="AZ562" s="641"/>
      <c r="BA562" s="641"/>
      <c r="CM562" s="658"/>
      <c r="CY562" s="216">
        <v>1</v>
      </c>
    </row>
    <row r="563" spans="1:103" s="664" customFormat="1" ht="24" customHeight="1">
      <c r="A563" s="603" t="str">
        <f t="shared" si="172"/>
        <v>►</v>
      </c>
      <c r="B563" s="604" t="str">
        <f t="shared" si="169"/>
        <v>►</v>
      </c>
      <c r="C563" s="604" t="str">
        <f t="shared" si="162"/>
        <v>►</v>
      </c>
      <c r="D563" s="604" t="str">
        <f t="shared" si="163"/>
        <v>►</v>
      </c>
      <c r="E563" s="604" t="str">
        <f t="shared" si="164"/>
        <v>►</v>
      </c>
      <c r="F563" s="604" t="str">
        <f t="shared" si="165"/>
        <v>►</v>
      </c>
      <c r="G563" s="604" t="str">
        <f t="shared" si="170"/>
        <v/>
      </c>
      <c r="H563" s="626" t="s">
        <v>28</v>
      </c>
      <c r="I563" s="627"/>
      <c r="J563" s="627"/>
      <c r="K563" s="627"/>
      <c r="L563" s="704"/>
      <c r="M563" s="704"/>
      <c r="N563" s="704"/>
      <c r="O563" s="704"/>
      <c r="P563" s="704"/>
      <c r="Q563" s="704"/>
      <c r="R563" s="704"/>
      <c r="S563" s="674" t="s">
        <v>28</v>
      </c>
      <c r="T563" s="638"/>
      <c r="U563" s="251"/>
      <c r="V563" s="614"/>
      <c r="W563" s="645">
        <f t="shared" si="166"/>
        <v>0</v>
      </c>
      <c r="X563" s="618" t="str">
        <f t="shared" si="167"/>
        <v/>
      </c>
      <c r="Y563" s="619">
        <f t="shared" si="176"/>
        <v>0</v>
      </c>
      <c r="Z563" s="619">
        <f t="shared" si="177"/>
        <v>0</v>
      </c>
      <c r="AA563" s="189" t="str">
        <f t="shared" si="174"/>
        <v/>
      </c>
      <c r="AB563" s="189">
        <f t="shared" si="173"/>
        <v>0</v>
      </c>
      <c r="AC563" s="189">
        <f t="shared" si="161"/>
        <v>0</v>
      </c>
      <c r="AD563" s="616"/>
      <c r="AE563" s="620">
        <f t="shared" si="175"/>
        <v>0</v>
      </c>
      <c r="AF563" s="612">
        <f t="shared" si="168"/>
        <v>0</v>
      </c>
      <c r="AG563" s="613">
        <f>IF(ISBLANK(N563), 0, (IF(AND(V563&lt;&gt;"", ISNUMBER(T563)), INDEX(AZ12:CR12, MATCH(N563, AZ11:CR11, 0)) * M563, 0)) + IFERROR(INDEX(AZ17:CR17, MATCH(N563, AZ16:CR16, 0)) * M563, 0))</f>
        <v>0</v>
      </c>
      <c r="AI563" s="603" t="str">
        <f t="shared" si="171"/>
        <v>►</v>
      </c>
      <c r="AJ563" s="641"/>
      <c r="AK563" s="641"/>
      <c r="AL563" s="641"/>
      <c r="AM563" s="641"/>
      <c r="AN563" s="641"/>
      <c r="AO563" s="641"/>
      <c r="AP563" s="641"/>
      <c r="AQ563" s="641"/>
      <c r="AR563" s="641"/>
      <c r="AS563" s="641"/>
      <c r="AT563" s="641"/>
      <c r="AU563" s="641"/>
      <c r="AV563" s="641"/>
      <c r="AW563" s="641"/>
      <c r="AX563" s="641"/>
      <c r="AY563" s="641"/>
      <c r="AZ563" s="641"/>
      <c r="BA563" s="641"/>
      <c r="CM563" s="658"/>
      <c r="CY563" s="216">
        <v>1</v>
      </c>
    </row>
    <row r="564" spans="1:103" s="664" customFormat="1" ht="24" customHeight="1">
      <c r="A564" s="603" t="str">
        <f t="shared" si="172"/>
        <v>►</v>
      </c>
      <c r="B564" s="604" t="str">
        <f t="shared" si="169"/>
        <v>►</v>
      </c>
      <c r="C564" s="604" t="str">
        <f t="shared" si="162"/>
        <v>►</v>
      </c>
      <c r="D564" s="604" t="str">
        <f t="shared" si="163"/>
        <v>►</v>
      </c>
      <c r="E564" s="604" t="str">
        <f t="shared" si="164"/>
        <v>►</v>
      </c>
      <c r="F564" s="604" t="str">
        <f t="shared" si="165"/>
        <v>►</v>
      </c>
      <c r="G564" s="604" t="str">
        <f t="shared" si="170"/>
        <v/>
      </c>
      <c r="H564" s="626" t="s">
        <v>28</v>
      </c>
      <c r="I564" s="627"/>
      <c r="J564" s="627"/>
      <c r="K564" s="627"/>
      <c r="L564" s="704"/>
      <c r="M564" s="704"/>
      <c r="N564" s="704"/>
      <c r="O564" s="704"/>
      <c r="P564" s="704"/>
      <c r="Q564" s="704"/>
      <c r="R564" s="704"/>
      <c r="S564" s="674" t="s">
        <v>28</v>
      </c>
      <c r="T564" s="638"/>
      <c r="U564" s="251"/>
      <c r="V564" s="614"/>
      <c r="W564" s="644">
        <f t="shared" si="166"/>
        <v>0</v>
      </c>
      <c r="X564" s="643" t="str">
        <f t="shared" si="167"/>
        <v/>
      </c>
      <c r="Y564" s="615">
        <f t="shared" si="176"/>
        <v>0</v>
      </c>
      <c r="Z564" s="615">
        <f t="shared" si="177"/>
        <v>0</v>
      </c>
      <c r="AA564" s="190" t="str">
        <f t="shared" si="174"/>
        <v/>
      </c>
      <c r="AB564" s="684">
        <f t="shared" si="173"/>
        <v>0</v>
      </c>
      <c r="AC564" s="684">
        <f t="shared" si="161"/>
        <v>0</v>
      </c>
      <c r="AD564" s="616"/>
      <c r="AE564" s="617">
        <f t="shared" si="175"/>
        <v>0</v>
      </c>
      <c r="AF564" s="612">
        <f t="shared" si="168"/>
        <v>0</v>
      </c>
      <c r="AG564" s="613">
        <f>IF(ISBLANK(N564), 0, (IF(AND(V564&lt;&gt;"", ISNUMBER(T564)), INDEX(AZ12:CR12, MATCH(N564, AZ11:CR11, 0)) * M564, 0)) + IFERROR(INDEX(AZ17:CR17, MATCH(N564, AZ16:CR16, 0)) * M564, 0))</f>
        <v>0</v>
      </c>
      <c r="AI564" s="603" t="str">
        <f t="shared" si="171"/>
        <v>►</v>
      </c>
      <c r="AJ564" s="641"/>
      <c r="AK564" s="641"/>
      <c r="AL564" s="641"/>
      <c r="AM564" s="641"/>
      <c r="AN564" s="641"/>
      <c r="AO564" s="641"/>
      <c r="AP564" s="641"/>
      <c r="AQ564" s="641"/>
      <c r="AR564" s="641"/>
      <c r="AS564" s="641"/>
      <c r="AT564" s="641"/>
      <c r="AU564" s="641"/>
      <c r="AV564" s="641"/>
      <c r="AW564" s="641"/>
      <c r="AX564" s="641"/>
      <c r="AY564" s="641"/>
      <c r="AZ564" s="641"/>
      <c r="BA564" s="641"/>
      <c r="CM564" s="658"/>
      <c r="CY564" s="216">
        <v>1</v>
      </c>
    </row>
    <row r="565" spans="1:103" s="664" customFormat="1" ht="24" customHeight="1">
      <c r="A565" s="603" t="str">
        <f t="shared" si="172"/>
        <v>►</v>
      </c>
      <c r="B565" s="604" t="str">
        <f t="shared" si="169"/>
        <v>►</v>
      </c>
      <c r="C565" s="604" t="str">
        <f t="shared" si="162"/>
        <v>►</v>
      </c>
      <c r="D565" s="604" t="str">
        <f t="shared" si="163"/>
        <v>►</v>
      </c>
      <c r="E565" s="604" t="str">
        <f t="shared" si="164"/>
        <v>►</v>
      </c>
      <c r="F565" s="604" t="str">
        <f t="shared" si="165"/>
        <v>►</v>
      </c>
      <c r="G565" s="604" t="str">
        <f t="shared" si="170"/>
        <v/>
      </c>
      <c r="H565" s="626" t="s">
        <v>28</v>
      </c>
      <c r="I565" s="627"/>
      <c r="J565" s="627"/>
      <c r="K565" s="627"/>
      <c r="L565" s="704"/>
      <c r="M565" s="704"/>
      <c r="N565" s="704"/>
      <c r="O565" s="704"/>
      <c r="P565" s="704"/>
      <c r="Q565" s="704"/>
      <c r="R565" s="704"/>
      <c r="S565" s="674" t="s">
        <v>28</v>
      </c>
      <c r="T565" s="638"/>
      <c r="U565" s="251"/>
      <c r="V565" s="614"/>
      <c r="W565" s="645">
        <f t="shared" si="166"/>
        <v>0</v>
      </c>
      <c r="X565" s="618" t="str">
        <f t="shared" si="167"/>
        <v/>
      </c>
      <c r="Y565" s="619">
        <f t="shared" si="176"/>
        <v>0</v>
      </c>
      <c r="Z565" s="619">
        <f t="shared" si="177"/>
        <v>0</v>
      </c>
      <c r="AA565" s="189" t="str">
        <f t="shared" si="174"/>
        <v/>
      </c>
      <c r="AB565" s="189">
        <f t="shared" si="173"/>
        <v>0</v>
      </c>
      <c r="AC565" s="189">
        <f t="shared" si="161"/>
        <v>0</v>
      </c>
      <c r="AD565" s="616"/>
      <c r="AE565" s="620">
        <f t="shared" si="175"/>
        <v>0</v>
      </c>
      <c r="AF565" s="612">
        <f t="shared" si="168"/>
        <v>0</v>
      </c>
      <c r="AG565" s="613">
        <f>IF(ISBLANK(N565), 0, (IF(AND(V565&lt;&gt;"", ISNUMBER(T565)), INDEX(AZ12:CR12, MATCH(N565, AZ11:CR11, 0)) * M565, 0)) + IFERROR(INDEX(AZ17:CR17, MATCH(N565, AZ16:CR16, 0)) * M565, 0))</f>
        <v>0</v>
      </c>
      <c r="AI565" s="603" t="str">
        <f t="shared" si="171"/>
        <v>►</v>
      </c>
      <c r="AJ565" s="641"/>
      <c r="AK565" s="641"/>
      <c r="AL565" s="641"/>
      <c r="AM565" s="641"/>
      <c r="AN565" s="641"/>
      <c r="AO565" s="641"/>
      <c r="AP565" s="641"/>
      <c r="AQ565" s="641"/>
      <c r="AR565" s="641"/>
      <c r="AS565" s="641"/>
      <c r="AT565" s="641"/>
      <c r="AU565" s="641"/>
      <c r="AV565" s="641"/>
      <c r="AW565" s="641"/>
      <c r="AX565" s="641"/>
      <c r="AY565" s="641"/>
      <c r="AZ565" s="641"/>
      <c r="BA565" s="641"/>
      <c r="CM565" s="658"/>
      <c r="CY565" s="216">
        <v>1</v>
      </c>
    </row>
    <row r="566" spans="1:103" s="664" customFormat="1" ht="24" customHeight="1">
      <c r="A566" s="603" t="str">
        <f t="shared" si="172"/>
        <v>►</v>
      </c>
      <c r="B566" s="604" t="str">
        <f t="shared" si="169"/>
        <v>►</v>
      </c>
      <c r="C566" s="604" t="str">
        <f t="shared" si="162"/>
        <v>►</v>
      </c>
      <c r="D566" s="604" t="str">
        <f t="shared" si="163"/>
        <v>►</v>
      </c>
      <c r="E566" s="604" t="str">
        <f t="shared" si="164"/>
        <v>►</v>
      </c>
      <c r="F566" s="604" t="str">
        <f t="shared" si="165"/>
        <v>►</v>
      </c>
      <c r="G566" s="604" t="str">
        <f t="shared" si="170"/>
        <v/>
      </c>
      <c r="H566" s="626" t="s">
        <v>28</v>
      </c>
      <c r="I566" s="627"/>
      <c r="J566" s="627"/>
      <c r="K566" s="627"/>
      <c r="L566" s="704"/>
      <c r="M566" s="704"/>
      <c r="N566" s="704"/>
      <c r="O566" s="704"/>
      <c r="P566" s="704"/>
      <c r="Q566" s="704"/>
      <c r="R566" s="704"/>
      <c r="S566" s="674" t="s">
        <v>28</v>
      </c>
      <c r="T566" s="638"/>
      <c r="U566" s="251"/>
      <c r="V566" s="614"/>
      <c r="W566" s="644">
        <f t="shared" si="166"/>
        <v>0</v>
      </c>
      <c r="X566" s="643" t="str">
        <f t="shared" si="167"/>
        <v/>
      </c>
      <c r="Y566" s="615">
        <f t="shared" si="176"/>
        <v>0</v>
      </c>
      <c r="Z566" s="615">
        <f t="shared" si="177"/>
        <v>0</v>
      </c>
      <c r="AA566" s="190" t="str">
        <f t="shared" si="174"/>
        <v/>
      </c>
      <c r="AB566" s="684">
        <f t="shared" si="173"/>
        <v>0</v>
      </c>
      <c r="AC566" s="684">
        <f t="shared" si="161"/>
        <v>0</v>
      </c>
      <c r="AD566" s="616"/>
      <c r="AE566" s="617">
        <f t="shared" si="175"/>
        <v>0</v>
      </c>
      <c r="AF566" s="612">
        <f t="shared" si="168"/>
        <v>0</v>
      </c>
      <c r="AG566" s="613">
        <f>IF(ISBLANK(N566), 0, (IF(AND(V566&lt;&gt;"", ISNUMBER(T566)), INDEX(AZ12:CR12, MATCH(N566, AZ11:CR11, 0)) * M566, 0)) + IFERROR(INDEX(AZ17:CR17, MATCH(N566, AZ16:CR16, 0)) * M566, 0))</f>
        <v>0</v>
      </c>
      <c r="AI566" s="603" t="str">
        <f t="shared" si="171"/>
        <v>►</v>
      </c>
      <c r="AJ566" s="641"/>
      <c r="AK566" s="641"/>
      <c r="AL566" s="641"/>
      <c r="AM566" s="641"/>
      <c r="AN566" s="641"/>
      <c r="AO566" s="641"/>
      <c r="AP566" s="641"/>
      <c r="AQ566" s="641"/>
      <c r="AR566" s="641"/>
      <c r="AS566" s="641"/>
      <c r="AT566" s="641"/>
      <c r="AU566" s="641"/>
      <c r="AV566" s="641"/>
      <c r="AW566" s="641"/>
      <c r="AX566" s="641"/>
      <c r="AY566" s="641"/>
      <c r="AZ566" s="641"/>
      <c r="BA566" s="641"/>
      <c r="CM566" s="658"/>
      <c r="CY566" s="216">
        <v>1</v>
      </c>
    </row>
    <row r="567" spans="1:103" s="664" customFormat="1" ht="24" customHeight="1">
      <c r="A567" s="603" t="str">
        <f t="shared" si="172"/>
        <v>►</v>
      </c>
      <c r="B567" s="604" t="str">
        <f t="shared" si="169"/>
        <v>►</v>
      </c>
      <c r="C567" s="604" t="str">
        <f t="shared" si="162"/>
        <v>►</v>
      </c>
      <c r="D567" s="604" t="str">
        <f t="shared" si="163"/>
        <v>►</v>
      </c>
      <c r="E567" s="604" t="str">
        <f t="shared" si="164"/>
        <v>►</v>
      </c>
      <c r="F567" s="604" t="str">
        <f t="shared" si="165"/>
        <v>►</v>
      </c>
      <c r="G567" s="604" t="str">
        <f t="shared" si="170"/>
        <v/>
      </c>
      <c r="H567" s="626" t="s">
        <v>28</v>
      </c>
      <c r="I567" s="627"/>
      <c r="J567" s="627"/>
      <c r="K567" s="627"/>
      <c r="L567" s="704"/>
      <c r="M567" s="704"/>
      <c r="N567" s="704"/>
      <c r="O567" s="704"/>
      <c r="P567" s="704"/>
      <c r="Q567" s="704"/>
      <c r="R567" s="704"/>
      <c r="S567" s="674" t="s">
        <v>28</v>
      </c>
      <c r="T567" s="638"/>
      <c r="U567" s="251"/>
      <c r="V567" s="614"/>
      <c r="W567" s="645">
        <f t="shared" si="166"/>
        <v>0</v>
      </c>
      <c r="X567" s="618" t="str">
        <f t="shared" si="167"/>
        <v/>
      </c>
      <c r="Y567" s="619">
        <f t="shared" si="176"/>
        <v>0</v>
      </c>
      <c r="Z567" s="619">
        <f t="shared" si="177"/>
        <v>0</v>
      </c>
      <c r="AA567" s="189" t="str">
        <f t="shared" si="174"/>
        <v/>
      </c>
      <c r="AB567" s="189">
        <f t="shared" si="173"/>
        <v>0</v>
      </c>
      <c r="AC567" s="189">
        <f t="shared" si="161"/>
        <v>0</v>
      </c>
      <c r="AD567" s="616"/>
      <c r="AE567" s="620">
        <f t="shared" si="175"/>
        <v>0</v>
      </c>
      <c r="AF567" s="612">
        <f t="shared" si="168"/>
        <v>0</v>
      </c>
      <c r="AG567" s="613">
        <f>IF(ISBLANK(N567), 0, (IF(AND(V567&lt;&gt;"", ISNUMBER(T567)), INDEX(AZ12:CR12, MATCH(N567, AZ11:CR11, 0)) * M567, 0)) + IFERROR(INDEX(AZ17:CR17, MATCH(N567, AZ16:CR16, 0)) * M567, 0))</f>
        <v>0</v>
      </c>
      <c r="AI567" s="603" t="str">
        <f t="shared" si="171"/>
        <v>►</v>
      </c>
      <c r="AJ567" s="641"/>
      <c r="AK567" s="641"/>
      <c r="AL567" s="641"/>
      <c r="AM567" s="641"/>
      <c r="AN567" s="641"/>
      <c r="AO567" s="641"/>
      <c r="AP567" s="641"/>
      <c r="AQ567" s="641"/>
      <c r="AR567" s="641"/>
      <c r="AS567" s="641"/>
      <c r="AT567" s="641"/>
      <c r="AU567" s="641"/>
      <c r="AV567" s="641"/>
      <c r="AW567" s="641"/>
      <c r="AX567" s="641"/>
      <c r="AY567" s="641"/>
      <c r="AZ567" s="641"/>
      <c r="BA567" s="641"/>
      <c r="CM567" s="658"/>
      <c r="CY567" s="216">
        <v>1</v>
      </c>
    </row>
    <row r="568" spans="1:103" s="664" customFormat="1" ht="24" customHeight="1">
      <c r="A568" s="603" t="str">
        <f t="shared" si="172"/>
        <v>►</v>
      </c>
      <c r="B568" s="604" t="str">
        <f t="shared" si="169"/>
        <v>►</v>
      </c>
      <c r="C568" s="604" t="str">
        <f t="shared" si="162"/>
        <v>►</v>
      </c>
      <c r="D568" s="604" t="str">
        <f t="shared" si="163"/>
        <v>►</v>
      </c>
      <c r="E568" s="604" t="str">
        <f t="shared" si="164"/>
        <v>►</v>
      </c>
      <c r="F568" s="604" t="str">
        <f t="shared" si="165"/>
        <v>►</v>
      </c>
      <c r="G568" s="604" t="str">
        <f t="shared" si="170"/>
        <v/>
      </c>
      <c r="H568" s="626" t="s">
        <v>28</v>
      </c>
      <c r="I568" s="627"/>
      <c r="J568" s="627"/>
      <c r="K568" s="627"/>
      <c r="L568" s="704"/>
      <c r="M568" s="704"/>
      <c r="N568" s="704"/>
      <c r="O568" s="704"/>
      <c r="P568" s="704"/>
      <c r="Q568" s="704"/>
      <c r="R568" s="704"/>
      <c r="S568" s="674" t="s">
        <v>28</v>
      </c>
      <c r="T568" s="638"/>
      <c r="U568" s="251"/>
      <c r="V568" s="614"/>
      <c r="W568" s="644">
        <f t="shared" si="166"/>
        <v>0</v>
      </c>
      <c r="X568" s="643" t="str">
        <f t="shared" si="167"/>
        <v/>
      </c>
      <c r="Y568" s="615">
        <f t="shared" si="176"/>
        <v>0</v>
      </c>
      <c r="Z568" s="615">
        <f t="shared" si="177"/>
        <v>0</v>
      </c>
      <c r="AA568" s="190" t="str">
        <f t="shared" si="174"/>
        <v/>
      </c>
      <c r="AB568" s="684">
        <f t="shared" si="173"/>
        <v>0</v>
      </c>
      <c r="AC568" s="684">
        <f t="shared" si="161"/>
        <v>0</v>
      </c>
      <c r="AD568" s="616"/>
      <c r="AE568" s="617">
        <f t="shared" si="175"/>
        <v>0</v>
      </c>
      <c r="AF568" s="612">
        <f t="shared" si="168"/>
        <v>0</v>
      </c>
      <c r="AG568" s="613">
        <f>IF(ISBLANK(N568), 0, (IF(AND(V568&lt;&gt;"", ISNUMBER(T568)), INDEX(AZ12:CR12, MATCH(N568, AZ11:CR11, 0)) * M568, 0)) + IFERROR(INDEX(AZ17:CR17, MATCH(N568, AZ16:CR16, 0)) * M568, 0))</f>
        <v>0</v>
      </c>
      <c r="AI568" s="603" t="str">
        <f t="shared" si="171"/>
        <v>►</v>
      </c>
      <c r="AJ568" s="641"/>
      <c r="AK568" s="641"/>
      <c r="AL568" s="641"/>
      <c r="AM568" s="641"/>
      <c r="AN568" s="641"/>
      <c r="AO568" s="641"/>
      <c r="AP568" s="641"/>
      <c r="AQ568" s="641"/>
      <c r="AR568" s="641"/>
      <c r="AS568" s="641"/>
      <c r="AT568" s="641"/>
      <c r="AU568" s="641"/>
      <c r="AV568" s="641"/>
      <c r="AW568" s="641"/>
      <c r="AX568" s="641"/>
      <c r="AY568" s="641"/>
      <c r="AZ568" s="641"/>
      <c r="BA568" s="641"/>
      <c r="CM568" s="658"/>
      <c r="CY568" s="216">
        <v>1</v>
      </c>
    </row>
    <row r="569" spans="1:103" s="664" customFormat="1" ht="24" customHeight="1">
      <c r="A569" s="603" t="str">
        <f t="shared" si="172"/>
        <v>►</v>
      </c>
      <c r="B569" s="604" t="str">
        <f t="shared" si="169"/>
        <v>►</v>
      </c>
      <c r="C569" s="604" t="str">
        <f t="shared" si="162"/>
        <v>►</v>
      </c>
      <c r="D569" s="604" t="str">
        <f t="shared" si="163"/>
        <v>►</v>
      </c>
      <c r="E569" s="604" t="str">
        <f t="shared" si="164"/>
        <v>►</v>
      </c>
      <c r="F569" s="604" t="str">
        <f t="shared" si="165"/>
        <v>►</v>
      </c>
      <c r="G569" s="604" t="str">
        <f t="shared" si="170"/>
        <v/>
      </c>
      <c r="H569" s="626" t="s">
        <v>28</v>
      </c>
      <c r="I569" s="627"/>
      <c r="J569" s="627"/>
      <c r="K569" s="627"/>
      <c r="L569" s="704"/>
      <c r="M569" s="704"/>
      <c r="N569" s="704"/>
      <c r="O569" s="704"/>
      <c r="P569" s="704"/>
      <c r="Q569" s="704"/>
      <c r="R569" s="704"/>
      <c r="S569" s="674" t="s">
        <v>28</v>
      </c>
      <c r="T569" s="638"/>
      <c r="U569" s="251"/>
      <c r="V569" s="614"/>
      <c r="W569" s="645">
        <f t="shared" si="166"/>
        <v>0</v>
      </c>
      <c r="X569" s="618" t="str">
        <f t="shared" si="167"/>
        <v/>
      </c>
      <c r="Y569" s="619">
        <f t="shared" si="176"/>
        <v>0</v>
      </c>
      <c r="Z569" s="619">
        <f t="shared" si="177"/>
        <v>0</v>
      </c>
      <c r="AA569" s="189" t="str">
        <f t="shared" si="174"/>
        <v/>
      </c>
      <c r="AB569" s="189">
        <f t="shared" si="173"/>
        <v>0</v>
      </c>
      <c r="AC569" s="189">
        <f t="shared" si="161"/>
        <v>0</v>
      </c>
      <c r="AD569" s="616"/>
      <c r="AE569" s="620">
        <f t="shared" si="175"/>
        <v>0</v>
      </c>
      <c r="AF569" s="612">
        <f t="shared" si="168"/>
        <v>0</v>
      </c>
      <c r="AG569" s="613">
        <f>IF(ISBLANK(N569), 0, (IF(AND(V569&lt;&gt;"", ISNUMBER(T569)), INDEX(AZ12:CR12, MATCH(N569, AZ11:CR11, 0)) * M569, 0)) + IFERROR(INDEX(AZ17:CR17, MATCH(N569, AZ16:CR16, 0)) * M569, 0))</f>
        <v>0</v>
      </c>
      <c r="AI569" s="603" t="str">
        <f t="shared" si="171"/>
        <v>►</v>
      </c>
      <c r="AJ569" s="641"/>
      <c r="AK569" s="641"/>
      <c r="AL569" s="641"/>
      <c r="AM569" s="641"/>
      <c r="AN569" s="641"/>
      <c r="AO569" s="641"/>
      <c r="AP569" s="641"/>
      <c r="AQ569" s="641"/>
      <c r="AR569" s="641"/>
      <c r="AS569" s="641"/>
      <c r="AT569" s="641"/>
      <c r="AU569" s="641"/>
      <c r="AV569" s="641"/>
      <c r="AW569" s="641"/>
      <c r="AX569" s="641"/>
      <c r="AY569" s="641"/>
      <c r="AZ569" s="641"/>
      <c r="BA569" s="641"/>
      <c r="CM569" s="658"/>
      <c r="CY569" s="216">
        <v>1</v>
      </c>
    </row>
    <row r="570" spans="1:103" s="664" customFormat="1" ht="24" customHeight="1">
      <c r="A570" s="603" t="str">
        <f t="shared" si="172"/>
        <v>►</v>
      </c>
      <c r="B570" s="604" t="str">
        <f t="shared" si="169"/>
        <v>►</v>
      </c>
      <c r="C570" s="604" t="str">
        <f t="shared" si="162"/>
        <v>►</v>
      </c>
      <c r="D570" s="604" t="str">
        <f t="shared" si="163"/>
        <v>►</v>
      </c>
      <c r="E570" s="604" t="str">
        <f t="shared" si="164"/>
        <v>►</v>
      </c>
      <c r="F570" s="604" t="str">
        <f t="shared" si="165"/>
        <v>►</v>
      </c>
      <c r="G570" s="604" t="str">
        <f t="shared" si="170"/>
        <v/>
      </c>
      <c r="H570" s="626" t="s">
        <v>28</v>
      </c>
      <c r="I570" s="627"/>
      <c r="J570" s="627"/>
      <c r="K570" s="627"/>
      <c r="L570" s="704"/>
      <c r="M570" s="704"/>
      <c r="N570" s="704"/>
      <c r="O570" s="704"/>
      <c r="P570" s="704"/>
      <c r="Q570" s="704"/>
      <c r="R570" s="704"/>
      <c r="S570" s="674" t="s">
        <v>28</v>
      </c>
      <c r="T570" s="638"/>
      <c r="U570" s="251"/>
      <c r="V570" s="614"/>
      <c r="W570" s="644">
        <f t="shared" si="166"/>
        <v>0</v>
      </c>
      <c r="X570" s="643" t="str">
        <f t="shared" si="167"/>
        <v/>
      </c>
      <c r="Y570" s="615">
        <f t="shared" si="176"/>
        <v>0</v>
      </c>
      <c r="Z570" s="615">
        <f t="shared" si="177"/>
        <v>0</v>
      </c>
      <c r="AA570" s="190" t="str">
        <f t="shared" si="174"/>
        <v/>
      </c>
      <c r="AB570" s="684">
        <f t="shared" si="173"/>
        <v>0</v>
      </c>
      <c r="AC570" s="684">
        <f t="shared" si="161"/>
        <v>0</v>
      </c>
      <c r="AD570" s="616"/>
      <c r="AE570" s="617">
        <f t="shared" si="175"/>
        <v>0</v>
      </c>
      <c r="AF570" s="612">
        <f t="shared" si="168"/>
        <v>0</v>
      </c>
      <c r="AG570" s="613">
        <f>IF(ISBLANK(N570), 0, (IF(AND(V570&lt;&gt;"", ISNUMBER(T570)), INDEX(AZ12:CR12, MATCH(N570, AZ11:CR11, 0)) * M570, 0)) + IFERROR(INDEX(AZ17:CR17, MATCH(N570, AZ16:CR16, 0)) * M570, 0))</f>
        <v>0</v>
      </c>
      <c r="AI570" s="603" t="str">
        <f t="shared" si="171"/>
        <v>►</v>
      </c>
      <c r="AJ570" s="641"/>
      <c r="AK570" s="641"/>
      <c r="AL570" s="641"/>
      <c r="AM570" s="641"/>
      <c r="AN570" s="641"/>
      <c r="AO570" s="641"/>
      <c r="AP570" s="641"/>
      <c r="AQ570" s="641"/>
      <c r="AR570" s="641"/>
      <c r="AS570" s="641"/>
      <c r="AT570" s="641"/>
      <c r="AU570" s="641"/>
      <c r="AV570" s="641"/>
      <c r="AW570" s="641"/>
      <c r="AX570" s="641"/>
      <c r="AY570" s="641"/>
      <c r="AZ570" s="641"/>
      <c r="BA570" s="641"/>
      <c r="CM570" s="658"/>
      <c r="CY570" s="216">
        <v>1</v>
      </c>
    </row>
    <row r="571" spans="1:103" s="664" customFormat="1" ht="24" customHeight="1">
      <c r="A571" s="603" t="str">
        <f t="shared" si="172"/>
        <v>►</v>
      </c>
      <c r="B571" s="604" t="str">
        <f t="shared" si="169"/>
        <v>►</v>
      </c>
      <c r="C571" s="604" t="str">
        <f t="shared" si="162"/>
        <v>►</v>
      </c>
      <c r="D571" s="604" t="str">
        <f t="shared" si="163"/>
        <v>►</v>
      </c>
      <c r="E571" s="604" t="str">
        <f t="shared" si="164"/>
        <v>►</v>
      </c>
      <c r="F571" s="604" t="str">
        <f t="shared" si="165"/>
        <v>►</v>
      </c>
      <c r="G571" s="604" t="str">
        <f t="shared" si="170"/>
        <v/>
      </c>
      <c r="H571" s="626" t="s">
        <v>28</v>
      </c>
      <c r="I571" s="627"/>
      <c r="J571" s="627"/>
      <c r="K571" s="627"/>
      <c r="L571" s="704"/>
      <c r="M571" s="704"/>
      <c r="N571" s="704"/>
      <c r="O571" s="704"/>
      <c r="P571" s="704"/>
      <c r="Q571" s="704"/>
      <c r="R571" s="704"/>
      <c r="S571" s="674" t="s">
        <v>28</v>
      </c>
      <c r="T571" s="638"/>
      <c r="U571" s="251"/>
      <c r="V571" s="614"/>
      <c r="W571" s="645">
        <f t="shared" si="166"/>
        <v>0</v>
      </c>
      <c r="X571" s="618" t="str">
        <f t="shared" si="167"/>
        <v/>
      </c>
      <c r="Y571" s="619">
        <f t="shared" si="176"/>
        <v>0</v>
      </c>
      <c r="Z571" s="619">
        <f t="shared" si="177"/>
        <v>0</v>
      </c>
      <c r="AA571" s="189" t="str">
        <f t="shared" si="174"/>
        <v/>
      </c>
      <c r="AB571" s="189">
        <f t="shared" si="173"/>
        <v>0</v>
      </c>
      <c r="AC571" s="189">
        <f t="shared" si="161"/>
        <v>0</v>
      </c>
      <c r="AD571" s="616"/>
      <c r="AE571" s="620">
        <f t="shared" si="175"/>
        <v>0</v>
      </c>
      <c r="AF571" s="612">
        <f t="shared" si="168"/>
        <v>0</v>
      </c>
      <c r="AG571" s="613">
        <f>IF(ISBLANK(N571), 0, (IF(AND(V571&lt;&gt;"", ISNUMBER(T571)), INDEX(AZ12:CR12, MATCH(N571, AZ11:CR11, 0)) * M571, 0)) + IFERROR(INDEX(AZ17:CR17, MATCH(N571, AZ16:CR16, 0)) * M571, 0))</f>
        <v>0</v>
      </c>
      <c r="AI571" s="603" t="str">
        <f t="shared" si="171"/>
        <v>►</v>
      </c>
      <c r="AJ571" s="641"/>
      <c r="AK571" s="641"/>
      <c r="AL571" s="641"/>
      <c r="AM571" s="641"/>
      <c r="AN571" s="641"/>
      <c r="AO571" s="641"/>
      <c r="AP571" s="641"/>
      <c r="AQ571" s="641"/>
      <c r="AR571" s="641"/>
      <c r="AS571" s="641"/>
      <c r="AT571" s="641"/>
      <c r="AU571" s="641"/>
      <c r="AV571" s="641"/>
      <c r="AW571" s="641"/>
      <c r="AX571" s="641"/>
      <c r="AY571" s="641"/>
      <c r="AZ571" s="641"/>
      <c r="BA571" s="641"/>
      <c r="CM571" s="658"/>
      <c r="CY571" s="216">
        <v>1</v>
      </c>
    </row>
    <row r="572" spans="1:103" s="664" customFormat="1" ht="24" customHeight="1">
      <c r="A572" s="603" t="str">
        <f t="shared" si="172"/>
        <v>►</v>
      </c>
      <c r="B572" s="604" t="str">
        <f t="shared" si="169"/>
        <v>►</v>
      </c>
      <c r="C572" s="604" t="str">
        <f t="shared" si="162"/>
        <v>►</v>
      </c>
      <c r="D572" s="604" t="str">
        <f t="shared" si="163"/>
        <v>►</v>
      </c>
      <c r="E572" s="604" t="str">
        <f t="shared" si="164"/>
        <v>►</v>
      </c>
      <c r="F572" s="604" t="str">
        <f t="shared" si="165"/>
        <v>►</v>
      </c>
      <c r="G572" s="604" t="str">
        <f t="shared" si="170"/>
        <v/>
      </c>
      <c r="H572" s="626" t="s">
        <v>28</v>
      </c>
      <c r="I572" s="627"/>
      <c r="J572" s="627"/>
      <c r="K572" s="627"/>
      <c r="L572" s="704"/>
      <c r="M572" s="704"/>
      <c r="N572" s="704"/>
      <c r="O572" s="704"/>
      <c r="P572" s="704"/>
      <c r="Q572" s="704"/>
      <c r="R572" s="704"/>
      <c r="S572" s="674" t="s">
        <v>28</v>
      </c>
      <c r="T572" s="638"/>
      <c r="U572" s="251"/>
      <c r="V572" s="614"/>
      <c r="W572" s="644">
        <f t="shared" si="166"/>
        <v>0</v>
      </c>
      <c r="X572" s="643" t="str">
        <f t="shared" si="167"/>
        <v/>
      </c>
      <c r="Y572" s="615">
        <f t="shared" si="176"/>
        <v>0</v>
      </c>
      <c r="Z572" s="615">
        <f t="shared" si="177"/>
        <v>0</v>
      </c>
      <c r="AA572" s="190" t="str">
        <f t="shared" si="174"/>
        <v/>
      </c>
      <c r="AB572" s="684">
        <f t="shared" si="173"/>
        <v>0</v>
      </c>
      <c r="AC572" s="684">
        <f t="shared" si="161"/>
        <v>0</v>
      </c>
      <c r="AD572" s="616"/>
      <c r="AE572" s="617">
        <f t="shared" si="175"/>
        <v>0</v>
      </c>
      <c r="AF572" s="612">
        <f t="shared" si="168"/>
        <v>0</v>
      </c>
      <c r="AG572" s="613">
        <f>IF(ISBLANK(N572), 0, (IF(AND(V572&lt;&gt;"", ISNUMBER(T572)), INDEX(AZ12:CR12, MATCH(N572, AZ11:CR11, 0)) * M572, 0)) + IFERROR(INDEX(AZ17:CR17, MATCH(N572, AZ16:CR16, 0)) * M572, 0))</f>
        <v>0</v>
      </c>
      <c r="AI572" s="603" t="str">
        <f t="shared" si="171"/>
        <v>►</v>
      </c>
      <c r="AJ572" s="641"/>
      <c r="AK572" s="641"/>
      <c r="AL572" s="641"/>
      <c r="AM572" s="641"/>
      <c r="AN572" s="641"/>
      <c r="AO572" s="641"/>
      <c r="AP572" s="641"/>
      <c r="AQ572" s="641"/>
      <c r="AR572" s="641"/>
      <c r="AS572" s="641"/>
      <c r="AT572" s="641"/>
      <c r="AU572" s="641"/>
      <c r="AV572" s="641"/>
      <c r="AW572" s="641"/>
      <c r="AX572" s="641"/>
      <c r="AY572" s="641"/>
      <c r="AZ572" s="641"/>
      <c r="BA572" s="641"/>
      <c r="CM572" s="658"/>
      <c r="CY572" s="216">
        <v>1</v>
      </c>
    </row>
    <row r="573" spans="1:103" s="664" customFormat="1" ht="24" customHeight="1">
      <c r="A573" s="603" t="str">
        <f t="shared" si="172"/>
        <v>►</v>
      </c>
      <c r="B573" s="604" t="str">
        <f t="shared" si="169"/>
        <v>►</v>
      </c>
      <c r="C573" s="604" t="str">
        <f t="shared" si="162"/>
        <v>►</v>
      </c>
      <c r="D573" s="604" t="str">
        <f t="shared" si="163"/>
        <v>►</v>
      </c>
      <c r="E573" s="604" t="str">
        <f t="shared" si="164"/>
        <v>►</v>
      </c>
      <c r="F573" s="604" t="str">
        <f t="shared" si="165"/>
        <v>►</v>
      </c>
      <c r="G573" s="604" t="str">
        <f t="shared" si="170"/>
        <v/>
      </c>
      <c r="H573" s="626" t="s">
        <v>28</v>
      </c>
      <c r="I573" s="627"/>
      <c r="J573" s="627"/>
      <c r="K573" s="627"/>
      <c r="L573" s="704"/>
      <c r="M573" s="704"/>
      <c r="N573" s="704"/>
      <c r="O573" s="704"/>
      <c r="P573" s="704"/>
      <c r="Q573" s="704"/>
      <c r="R573" s="704"/>
      <c r="S573" s="674" t="s">
        <v>28</v>
      </c>
      <c r="T573" s="638"/>
      <c r="U573" s="251"/>
      <c r="V573" s="614"/>
      <c r="W573" s="645">
        <f t="shared" si="166"/>
        <v>0</v>
      </c>
      <c r="X573" s="618" t="str">
        <f t="shared" si="167"/>
        <v/>
      </c>
      <c r="Y573" s="619">
        <f t="shared" si="176"/>
        <v>0</v>
      </c>
      <c r="Z573" s="619">
        <f t="shared" si="177"/>
        <v>0</v>
      </c>
      <c r="AA573" s="189" t="str">
        <f t="shared" si="174"/>
        <v/>
      </c>
      <c r="AB573" s="189">
        <f t="shared" si="173"/>
        <v>0</v>
      </c>
      <c r="AC573" s="189">
        <f t="shared" si="161"/>
        <v>0</v>
      </c>
      <c r="AD573" s="616"/>
      <c r="AE573" s="620">
        <f t="shared" si="175"/>
        <v>0</v>
      </c>
      <c r="AF573" s="612">
        <f t="shared" si="168"/>
        <v>0</v>
      </c>
      <c r="AG573" s="613">
        <f>IF(ISBLANK(N573), 0, (IF(AND(V573&lt;&gt;"", ISNUMBER(T573)), INDEX(AZ12:CR12, MATCH(N573, AZ11:CR11, 0)) * M573, 0)) + IFERROR(INDEX(AZ17:CR17, MATCH(N573, AZ16:CR16, 0)) * M573, 0))</f>
        <v>0</v>
      </c>
      <c r="AI573" s="603" t="str">
        <f t="shared" si="171"/>
        <v>►</v>
      </c>
      <c r="AJ573" s="641"/>
      <c r="AK573" s="641"/>
      <c r="AL573" s="641"/>
      <c r="AM573" s="641"/>
      <c r="AN573" s="641"/>
      <c r="AO573" s="641"/>
      <c r="AP573" s="641"/>
      <c r="AQ573" s="641"/>
      <c r="AR573" s="641"/>
      <c r="AS573" s="641"/>
      <c r="AT573" s="641"/>
      <c r="AU573" s="641"/>
      <c r="AV573" s="641"/>
      <c r="AW573" s="641"/>
      <c r="AX573" s="641"/>
      <c r="AY573" s="641"/>
      <c r="AZ573" s="641"/>
      <c r="BA573" s="641"/>
      <c r="CM573" s="658"/>
      <c r="CY573" s="216">
        <v>1</v>
      </c>
    </row>
    <row r="574" spans="1:103" s="664" customFormat="1" ht="24" customHeight="1">
      <c r="A574" s="603" t="str">
        <f t="shared" si="172"/>
        <v>►</v>
      </c>
      <c r="B574" s="604" t="str">
        <f t="shared" si="169"/>
        <v>►</v>
      </c>
      <c r="C574" s="604" t="str">
        <f t="shared" si="162"/>
        <v>►</v>
      </c>
      <c r="D574" s="604" t="str">
        <f t="shared" si="163"/>
        <v>►</v>
      </c>
      <c r="E574" s="604" t="str">
        <f t="shared" si="164"/>
        <v>►</v>
      </c>
      <c r="F574" s="604" t="str">
        <f t="shared" si="165"/>
        <v>►</v>
      </c>
      <c r="G574" s="604" t="str">
        <f t="shared" si="170"/>
        <v/>
      </c>
      <c r="H574" s="626" t="s">
        <v>28</v>
      </c>
      <c r="I574" s="627"/>
      <c r="J574" s="627"/>
      <c r="K574" s="627"/>
      <c r="L574" s="704"/>
      <c r="M574" s="704"/>
      <c r="N574" s="704"/>
      <c r="O574" s="704"/>
      <c r="P574" s="704"/>
      <c r="Q574" s="704"/>
      <c r="R574" s="704"/>
      <c r="S574" s="674" t="s">
        <v>28</v>
      </c>
      <c r="T574" s="638"/>
      <c r="U574" s="251"/>
      <c r="V574" s="614"/>
      <c r="W574" s="644">
        <f t="shared" si="166"/>
        <v>0</v>
      </c>
      <c r="X574" s="643" t="str">
        <f t="shared" si="167"/>
        <v/>
      </c>
      <c r="Y574" s="615">
        <f t="shared" si="176"/>
        <v>0</v>
      </c>
      <c r="Z574" s="615">
        <f t="shared" si="177"/>
        <v>0</v>
      </c>
      <c r="AA574" s="190" t="str">
        <f t="shared" si="174"/>
        <v/>
      </c>
      <c r="AB574" s="684">
        <f t="shared" si="173"/>
        <v>0</v>
      </c>
      <c r="AC574" s="684">
        <f t="shared" si="161"/>
        <v>0</v>
      </c>
      <c r="AD574" s="616"/>
      <c r="AE574" s="617">
        <f t="shared" si="175"/>
        <v>0</v>
      </c>
      <c r="AF574" s="612">
        <f t="shared" si="168"/>
        <v>0</v>
      </c>
      <c r="AG574" s="613">
        <f>IF(ISBLANK(N574), 0, (IF(AND(V574&lt;&gt;"", ISNUMBER(T574)), INDEX(AZ12:CR12, MATCH(N574, AZ11:CR11, 0)) * M574, 0)) + IFERROR(INDEX(AZ17:CR17, MATCH(N574, AZ16:CR16, 0)) * M574, 0))</f>
        <v>0</v>
      </c>
      <c r="AI574" s="603" t="str">
        <f t="shared" si="171"/>
        <v>►</v>
      </c>
      <c r="AJ574" s="641"/>
      <c r="AK574" s="641"/>
      <c r="AL574" s="641"/>
      <c r="AM574" s="641"/>
      <c r="AN574" s="641"/>
      <c r="AO574" s="641"/>
      <c r="AP574" s="641"/>
      <c r="AQ574" s="641"/>
      <c r="AR574" s="641"/>
      <c r="AS574" s="641"/>
      <c r="AT574" s="641"/>
      <c r="AU574" s="641"/>
      <c r="AV574" s="641"/>
      <c r="AW574" s="641"/>
      <c r="AX574" s="641"/>
      <c r="AY574" s="641"/>
      <c r="AZ574" s="641"/>
      <c r="BA574" s="641"/>
      <c r="CM574" s="658"/>
      <c r="CY574" s="216">
        <v>1</v>
      </c>
    </row>
    <row r="575" spans="1:103" s="664" customFormat="1" ht="24" customHeight="1">
      <c r="A575" s="603" t="str">
        <f t="shared" si="172"/>
        <v>►</v>
      </c>
      <c r="B575" s="604" t="str">
        <f t="shared" si="169"/>
        <v>►</v>
      </c>
      <c r="C575" s="604" t="str">
        <f t="shared" si="162"/>
        <v>►</v>
      </c>
      <c r="D575" s="604" t="str">
        <f t="shared" si="163"/>
        <v>►</v>
      </c>
      <c r="E575" s="604" t="str">
        <f t="shared" si="164"/>
        <v>►</v>
      </c>
      <c r="F575" s="604" t="str">
        <f t="shared" si="165"/>
        <v>►</v>
      </c>
      <c r="G575" s="604" t="str">
        <f t="shared" si="170"/>
        <v/>
      </c>
      <c r="H575" s="626" t="s">
        <v>28</v>
      </c>
      <c r="I575" s="627"/>
      <c r="J575" s="627"/>
      <c r="K575" s="627"/>
      <c r="L575" s="704"/>
      <c r="M575" s="704"/>
      <c r="N575" s="704"/>
      <c r="O575" s="704"/>
      <c r="P575" s="704"/>
      <c r="Q575" s="704"/>
      <c r="R575" s="704"/>
      <c r="S575" s="674" t="s">
        <v>28</v>
      </c>
      <c r="T575" s="638"/>
      <c r="U575" s="251"/>
      <c r="V575" s="614"/>
      <c r="W575" s="646">
        <f t="shared" si="166"/>
        <v>0</v>
      </c>
      <c r="X575" s="621" t="str">
        <f t="shared" si="167"/>
        <v/>
      </c>
      <c r="Y575" s="622">
        <f t="shared" si="176"/>
        <v>0</v>
      </c>
      <c r="Z575" s="622">
        <f t="shared" si="177"/>
        <v>0</v>
      </c>
      <c r="AA575" s="189" t="str">
        <f t="shared" si="174"/>
        <v/>
      </c>
      <c r="AB575" s="189">
        <f t="shared" si="173"/>
        <v>0</v>
      </c>
      <c r="AC575" s="189">
        <f t="shared" si="161"/>
        <v>0</v>
      </c>
      <c r="AD575" s="616"/>
      <c r="AE575" s="620">
        <f t="shared" si="175"/>
        <v>0</v>
      </c>
      <c r="AF575" s="612">
        <f t="shared" si="168"/>
        <v>0</v>
      </c>
      <c r="AG575" s="613">
        <f>IF(ISBLANK(N575), 0, (IF(AND(V575&lt;&gt;"", ISNUMBER(T575)), INDEX(AZ12:CR12, MATCH(N575, AZ11:CR11, 0)) * M575, 0)) + IFERROR(INDEX(AZ17:CR17, MATCH(N575, AZ16:CR16, 0)) * M575, 0))</f>
        <v>0</v>
      </c>
      <c r="AI575" s="603" t="str">
        <f t="shared" si="171"/>
        <v>►</v>
      </c>
      <c r="AJ575" s="641"/>
      <c r="AK575" s="641"/>
      <c r="AL575" s="641"/>
      <c r="AM575" s="641"/>
      <c r="AN575" s="641"/>
      <c r="AO575" s="641"/>
      <c r="AP575" s="641"/>
      <c r="AQ575" s="641"/>
      <c r="AR575" s="641"/>
      <c r="AS575" s="641"/>
      <c r="AT575" s="641"/>
      <c r="AU575" s="641"/>
      <c r="AV575" s="641"/>
      <c r="AW575" s="641"/>
      <c r="AX575" s="641"/>
      <c r="AY575" s="641"/>
      <c r="AZ575" s="641"/>
      <c r="BA575" s="641"/>
      <c r="CM575" s="658"/>
      <c r="CY575" s="216">
        <v>1</v>
      </c>
    </row>
    <row r="576" spans="1:103" s="664" customFormat="1" ht="24" customHeight="1">
      <c r="A576" s="603" t="str">
        <f t="shared" si="172"/>
        <v>►</v>
      </c>
      <c r="B576" s="604" t="str">
        <f t="shared" si="169"/>
        <v>►</v>
      </c>
      <c r="C576" s="604" t="str">
        <f t="shared" si="162"/>
        <v>►</v>
      </c>
      <c r="D576" s="604" t="str">
        <f t="shared" si="163"/>
        <v>►</v>
      </c>
      <c r="E576" s="604" t="str">
        <f t="shared" si="164"/>
        <v>►</v>
      </c>
      <c r="F576" s="604" t="str">
        <f t="shared" si="165"/>
        <v>►</v>
      </c>
      <c r="G576" s="604" t="str">
        <f t="shared" si="170"/>
        <v/>
      </c>
      <c r="H576" s="626" t="s">
        <v>28</v>
      </c>
      <c r="I576" s="627"/>
      <c r="J576" s="627"/>
      <c r="K576" s="627"/>
      <c r="L576" s="704"/>
      <c r="M576" s="704"/>
      <c r="N576" s="704"/>
      <c r="O576" s="704"/>
      <c r="P576" s="704"/>
      <c r="Q576" s="704"/>
      <c r="R576" s="704"/>
      <c r="S576" s="674" t="s">
        <v>28</v>
      </c>
      <c r="T576" s="638"/>
      <c r="U576" s="251"/>
      <c r="V576" s="614"/>
      <c r="W576" s="644">
        <f t="shared" si="166"/>
        <v>0</v>
      </c>
      <c r="X576" s="643" t="str">
        <f t="shared" si="167"/>
        <v/>
      </c>
      <c r="Y576" s="615">
        <f t="shared" si="176"/>
        <v>0</v>
      </c>
      <c r="Z576" s="615">
        <f t="shared" si="177"/>
        <v>0</v>
      </c>
      <c r="AA576" s="190" t="str">
        <f t="shared" si="174"/>
        <v/>
      </c>
      <c r="AB576" s="684">
        <f t="shared" si="173"/>
        <v>0</v>
      </c>
      <c r="AC576" s="684">
        <f t="shared" si="161"/>
        <v>0</v>
      </c>
      <c r="AD576" s="616"/>
      <c r="AE576" s="617">
        <f t="shared" si="175"/>
        <v>0</v>
      </c>
      <c r="AF576" s="612">
        <f t="shared" si="168"/>
        <v>0</v>
      </c>
      <c r="AG576" s="613">
        <f>IF(ISBLANK(N576), 0, (IF(AND(V576&lt;&gt;"", ISNUMBER(T576)), INDEX(AZ12:CR12, MATCH(N576, AZ11:CR11, 0)) * M576, 0)) + IFERROR(INDEX(AZ17:CR17, MATCH(N576, AZ16:CR16, 0)) * M576, 0))</f>
        <v>0</v>
      </c>
      <c r="AI576" s="603" t="str">
        <f t="shared" si="171"/>
        <v>►</v>
      </c>
      <c r="AJ576" s="641"/>
      <c r="AK576" s="641"/>
      <c r="AL576" s="641"/>
      <c r="AM576" s="641"/>
      <c r="AN576" s="641"/>
      <c r="AO576" s="641"/>
      <c r="AP576" s="641"/>
      <c r="AQ576" s="641"/>
      <c r="AR576" s="641"/>
      <c r="AS576" s="641"/>
      <c r="AT576" s="641"/>
      <c r="AU576" s="641"/>
      <c r="AV576" s="641"/>
      <c r="AW576" s="641"/>
      <c r="AX576" s="641"/>
      <c r="AY576" s="641"/>
      <c r="AZ576" s="641"/>
      <c r="BA576" s="641"/>
      <c r="CM576" s="658"/>
      <c r="CY576" s="216">
        <v>1</v>
      </c>
    </row>
    <row r="577" spans="1:103" s="664" customFormat="1" ht="24" customHeight="1">
      <c r="A577" s="603" t="str">
        <f t="shared" si="172"/>
        <v>►</v>
      </c>
      <c r="B577" s="604" t="str">
        <f t="shared" si="169"/>
        <v>►</v>
      </c>
      <c r="C577" s="604" t="str">
        <f t="shared" si="162"/>
        <v>►</v>
      </c>
      <c r="D577" s="604" t="str">
        <f t="shared" si="163"/>
        <v>►</v>
      </c>
      <c r="E577" s="604" t="str">
        <f t="shared" si="164"/>
        <v>►</v>
      </c>
      <c r="F577" s="604" t="str">
        <f t="shared" si="165"/>
        <v>►</v>
      </c>
      <c r="G577" s="604" t="str">
        <f t="shared" si="170"/>
        <v/>
      </c>
      <c r="H577" s="626" t="s">
        <v>28</v>
      </c>
      <c r="I577" s="627"/>
      <c r="J577" s="627"/>
      <c r="K577" s="627"/>
      <c r="L577" s="704"/>
      <c r="M577" s="704"/>
      <c r="N577" s="704"/>
      <c r="O577" s="704"/>
      <c r="P577" s="704"/>
      <c r="Q577" s="704"/>
      <c r="R577" s="704"/>
      <c r="S577" s="674" t="s">
        <v>28</v>
      </c>
      <c r="T577" s="638"/>
      <c r="U577" s="251"/>
      <c r="V577" s="614"/>
      <c r="W577" s="645">
        <f t="shared" si="166"/>
        <v>0</v>
      </c>
      <c r="X577" s="618" t="str">
        <f t="shared" si="167"/>
        <v/>
      </c>
      <c r="Y577" s="619">
        <f t="shared" si="176"/>
        <v>0</v>
      </c>
      <c r="Z577" s="619">
        <f t="shared" si="177"/>
        <v>0</v>
      </c>
      <c r="AA577" s="189" t="str">
        <f t="shared" si="174"/>
        <v/>
      </c>
      <c r="AB577" s="189">
        <f t="shared" si="173"/>
        <v>0</v>
      </c>
      <c r="AC577" s="189">
        <f t="shared" si="161"/>
        <v>0</v>
      </c>
      <c r="AD577" s="616"/>
      <c r="AE577" s="620">
        <f t="shared" si="175"/>
        <v>0</v>
      </c>
      <c r="AF577" s="612">
        <f t="shared" si="168"/>
        <v>0</v>
      </c>
      <c r="AG577" s="613">
        <f>IF(ISBLANK(N577), 0, (IF(AND(V577&lt;&gt;"", ISNUMBER(T577)), INDEX(AZ12:CR12, MATCH(N577, AZ11:CR11, 0)) * M577, 0)) + IFERROR(INDEX(AZ17:CR17, MATCH(N577, AZ16:CR16, 0)) * M577, 0))</f>
        <v>0</v>
      </c>
      <c r="AI577" s="603" t="str">
        <f t="shared" si="171"/>
        <v>►</v>
      </c>
      <c r="AJ577" s="641"/>
      <c r="AK577" s="641"/>
      <c r="AL577" s="641"/>
      <c r="AM577" s="641"/>
      <c r="AN577" s="641"/>
      <c r="AO577" s="641"/>
      <c r="AP577" s="641"/>
      <c r="AQ577" s="641"/>
      <c r="AR577" s="641"/>
      <c r="AS577" s="641"/>
      <c r="AT577" s="641"/>
      <c r="AU577" s="641"/>
      <c r="AV577" s="641"/>
      <c r="AW577" s="641"/>
      <c r="AX577" s="641"/>
      <c r="AY577" s="641"/>
      <c r="AZ577" s="641"/>
      <c r="BA577" s="641"/>
      <c r="CM577" s="658"/>
      <c r="CY577" s="216">
        <v>1</v>
      </c>
    </row>
    <row r="578" spans="1:103" s="664" customFormat="1" ht="24" customHeight="1">
      <c r="A578" s="603" t="str">
        <f t="shared" si="172"/>
        <v>►</v>
      </c>
      <c r="B578" s="604" t="str">
        <f t="shared" si="169"/>
        <v>►</v>
      </c>
      <c r="C578" s="604" t="str">
        <f t="shared" si="162"/>
        <v>►</v>
      </c>
      <c r="D578" s="604" t="str">
        <f t="shared" si="163"/>
        <v>►</v>
      </c>
      <c r="E578" s="604" t="str">
        <f t="shared" si="164"/>
        <v>►</v>
      </c>
      <c r="F578" s="604" t="str">
        <f t="shared" si="165"/>
        <v>►</v>
      </c>
      <c r="G578" s="604" t="str">
        <f t="shared" si="170"/>
        <v/>
      </c>
      <c r="H578" s="626" t="s">
        <v>28</v>
      </c>
      <c r="I578" s="627"/>
      <c r="J578" s="627"/>
      <c r="K578" s="627"/>
      <c r="L578" s="704"/>
      <c r="M578" s="704"/>
      <c r="N578" s="704"/>
      <c r="O578" s="704"/>
      <c r="P578" s="704"/>
      <c r="Q578" s="704"/>
      <c r="R578" s="704"/>
      <c r="S578" s="674" t="s">
        <v>28</v>
      </c>
      <c r="T578" s="638"/>
      <c r="U578" s="251"/>
      <c r="V578" s="614"/>
      <c r="W578" s="644">
        <f t="shared" si="166"/>
        <v>0</v>
      </c>
      <c r="X578" s="643" t="str">
        <f t="shared" si="167"/>
        <v/>
      </c>
      <c r="Y578" s="615">
        <f t="shared" si="176"/>
        <v>0</v>
      </c>
      <c r="Z578" s="615">
        <f t="shared" si="177"/>
        <v>0</v>
      </c>
      <c r="AA578" s="190" t="str">
        <f t="shared" si="174"/>
        <v/>
      </c>
      <c r="AB578" s="684">
        <f t="shared" si="173"/>
        <v>0</v>
      </c>
      <c r="AC578" s="684">
        <f t="shared" si="161"/>
        <v>0</v>
      </c>
      <c r="AD578" s="616"/>
      <c r="AE578" s="617">
        <f t="shared" si="175"/>
        <v>0</v>
      </c>
      <c r="AF578" s="612">
        <f t="shared" si="168"/>
        <v>0</v>
      </c>
      <c r="AG578" s="613">
        <f>IF(ISBLANK(N578), 0, (IF(AND(V578&lt;&gt;"", ISNUMBER(T578)), INDEX(AZ12:CR12, MATCH(N578, AZ11:CR11, 0)) * M578, 0)) + IFERROR(INDEX(AZ17:CR17, MATCH(N578, AZ16:CR16, 0)) * M578, 0))</f>
        <v>0</v>
      </c>
      <c r="AI578" s="603" t="str">
        <f t="shared" si="171"/>
        <v>►</v>
      </c>
      <c r="AJ578" s="641"/>
      <c r="AK578" s="641"/>
      <c r="AL578" s="641"/>
      <c r="AM578" s="641"/>
      <c r="AN578" s="641"/>
      <c r="AO578" s="641"/>
      <c r="AP578" s="641"/>
      <c r="AQ578" s="641"/>
      <c r="AR578" s="641"/>
      <c r="AS578" s="641"/>
      <c r="AT578" s="641"/>
      <c r="AU578" s="641"/>
      <c r="AV578" s="641"/>
      <c r="AW578" s="641"/>
      <c r="AX578" s="641"/>
      <c r="AY578" s="641"/>
      <c r="AZ578" s="641"/>
      <c r="BA578" s="641"/>
      <c r="CM578" s="658"/>
      <c r="CY578" s="216">
        <v>1</v>
      </c>
    </row>
    <row r="579" spans="1:103" s="664" customFormat="1" ht="24" customHeight="1">
      <c r="A579" s="603" t="str">
        <f t="shared" si="172"/>
        <v>►</v>
      </c>
      <c r="B579" s="604" t="str">
        <f t="shared" si="169"/>
        <v>►</v>
      </c>
      <c r="C579" s="604" t="str">
        <f t="shared" si="162"/>
        <v>►</v>
      </c>
      <c r="D579" s="604" t="str">
        <f t="shared" si="163"/>
        <v>►</v>
      </c>
      <c r="E579" s="604" t="str">
        <f t="shared" si="164"/>
        <v>►</v>
      </c>
      <c r="F579" s="604" t="str">
        <f t="shared" si="165"/>
        <v>►</v>
      </c>
      <c r="G579" s="604" t="str">
        <f t="shared" si="170"/>
        <v/>
      </c>
      <c r="H579" s="626" t="s">
        <v>28</v>
      </c>
      <c r="I579" s="627"/>
      <c r="J579" s="627"/>
      <c r="K579" s="627"/>
      <c r="L579" s="704"/>
      <c r="M579" s="704"/>
      <c r="N579" s="704"/>
      <c r="O579" s="704"/>
      <c r="P579" s="704"/>
      <c r="Q579" s="704"/>
      <c r="R579" s="704"/>
      <c r="S579" s="674" t="s">
        <v>28</v>
      </c>
      <c r="T579" s="638"/>
      <c r="U579" s="251"/>
      <c r="V579" s="614"/>
      <c r="W579" s="645">
        <f t="shared" si="166"/>
        <v>0</v>
      </c>
      <c r="X579" s="618" t="str">
        <f t="shared" si="167"/>
        <v/>
      </c>
      <c r="Y579" s="619">
        <f t="shared" si="176"/>
        <v>0</v>
      </c>
      <c r="Z579" s="619">
        <f t="shared" si="177"/>
        <v>0</v>
      </c>
      <c r="AA579" s="189" t="str">
        <f t="shared" si="174"/>
        <v/>
      </c>
      <c r="AB579" s="189">
        <f t="shared" si="173"/>
        <v>0</v>
      </c>
      <c r="AC579" s="189">
        <f t="shared" si="161"/>
        <v>0</v>
      </c>
      <c r="AD579" s="616"/>
      <c r="AE579" s="620">
        <f t="shared" si="175"/>
        <v>0</v>
      </c>
      <c r="AF579" s="612">
        <f t="shared" si="168"/>
        <v>0</v>
      </c>
      <c r="AG579" s="613">
        <f>IF(ISBLANK(N579), 0, (IF(AND(V579&lt;&gt;"", ISNUMBER(T579)), INDEX(AZ12:CR12, MATCH(N579, AZ11:CR11, 0)) * M579, 0)) + IFERROR(INDEX(AZ17:CR17, MATCH(N579, AZ16:CR16, 0)) * M579, 0))</f>
        <v>0</v>
      </c>
      <c r="AI579" s="603" t="str">
        <f t="shared" si="171"/>
        <v>►</v>
      </c>
      <c r="AJ579" s="641"/>
      <c r="AK579" s="641"/>
      <c r="AL579" s="641"/>
      <c r="AM579" s="641"/>
      <c r="AN579" s="641"/>
      <c r="AO579" s="641"/>
      <c r="AP579" s="641"/>
      <c r="AQ579" s="641"/>
      <c r="AR579" s="641"/>
      <c r="AS579" s="641"/>
      <c r="AT579" s="641"/>
      <c r="AU579" s="641"/>
      <c r="AV579" s="641"/>
      <c r="AW579" s="641"/>
      <c r="AX579" s="641"/>
      <c r="AY579" s="641"/>
      <c r="AZ579" s="641"/>
      <c r="BA579" s="641"/>
      <c r="CM579" s="658"/>
      <c r="CY579" s="216">
        <v>1</v>
      </c>
    </row>
    <row r="580" spans="1:103" s="664" customFormat="1" ht="24" customHeight="1">
      <c r="A580" s="603" t="str">
        <f t="shared" si="172"/>
        <v>►</v>
      </c>
      <c r="B580" s="604" t="str">
        <f t="shared" si="169"/>
        <v>►</v>
      </c>
      <c r="C580" s="604" t="str">
        <f t="shared" si="162"/>
        <v>►</v>
      </c>
      <c r="D580" s="604" t="str">
        <f t="shared" si="163"/>
        <v>►</v>
      </c>
      <c r="E580" s="604" t="str">
        <f t="shared" si="164"/>
        <v>►</v>
      </c>
      <c r="F580" s="604" t="str">
        <f t="shared" si="165"/>
        <v>►</v>
      </c>
      <c r="G580" s="604" t="str">
        <f t="shared" si="170"/>
        <v/>
      </c>
      <c r="H580" s="626" t="s">
        <v>28</v>
      </c>
      <c r="I580" s="627"/>
      <c r="J580" s="627"/>
      <c r="K580" s="627"/>
      <c r="L580" s="704"/>
      <c r="M580" s="704"/>
      <c r="N580" s="704"/>
      <c r="O580" s="704"/>
      <c r="P580" s="704"/>
      <c r="Q580" s="704"/>
      <c r="R580" s="704"/>
      <c r="S580" s="674" t="s">
        <v>28</v>
      </c>
      <c r="T580" s="638"/>
      <c r="U580" s="251"/>
      <c r="V580" s="614"/>
      <c r="W580" s="644">
        <f t="shared" si="166"/>
        <v>0</v>
      </c>
      <c r="X580" s="643" t="str">
        <f t="shared" si="167"/>
        <v/>
      </c>
      <c r="Y580" s="615">
        <f t="shared" si="176"/>
        <v>0</v>
      </c>
      <c r="Z580" s="615">
        <f t="shared" si="177"/>
        <v>0</v>
      </c>
      <c r="AA580" s="190" t="str">
        <f t="shared" si="174"/>
        <v/>
      </c>
      <c r="AB580" s="684">
        <f t="shared" si="173"/>
        <v>0</v>
      </c>
      <c r="AC580" s="684">
        <f t="shared" si="161"/>
        <v>0</v>
      </c>
      <c r="AD580" s="616"/>
      <c r="AE580" s="617">
        <f t="shared" si="175"/>
        <v>0</v>
      </c>
      <c r="AF580" s="612">
        <f t="shared" si="168"/>
        <v>0</v>
      </c>
      <c r="AG580" s="613">
        <f>IF(ISBLANK(N580), 0, (IF(AND(V580&lt;&gt;"", ISNUMBER(T580)), INDEX(AZ12:CR12, MATCH(N580, AZ11:CR11, 0)) * M580, 0)) + IFERROR(INDEX(AZ17:CR17, MATCH(N580, AZ16:CR16, 0)) * M580, 0))</f>
        <v>0</v>
      </c>
      <c r="AI580" s="603" t="str">
        <f t="shared" si="171"/>
        <v>►</v>
      </c>
      <c r="AJ580" s="641"/>
      <c r="AK580" s="641"/>
      <c r="AL580" s="641"/>
      <c r="AM580" s="641"/>
      <c r="AN580" s="641"/>
      <c r="AO580" s="641"/>
      <c r="AP580" s="641"/>
      <c r="AQ580" s="641"/>
      <c r="AR580" s="641"/>
      <c r="AS580" s="641"/>
      <c r="AT580" s="641"/>
      <c r="AU580" s="641"/>
      <c r="AV580" s="641"/>
      <c r="AW580" s="641"/>
      <c r="AX580" s="641"/>
      <c r="AY580" s="641"/>
      <c r="AZ580" s="641"/>
      <c r="BA580" s="641"/>
      <c r="CM580" s="658"/>
      <c r="CY580" s="216">
        <v>1</v>
      </c>
    </row>
    <row r="581" spans="1:103" s="664" customFormat="1" ht="24" customHeight="1">
      <c r="A581" s="603" t="str">
        <f t="shared" si="172"/>
        <v>►</v>
      </c>
      <c r="B581" s="604" t="str">
        <f t="shared" si="169"/>
        <v>►</v>
      </c>
      <c r="C581" s="604" t="str">
        <f t="shared" si="162"/>
        <v>►</v>
      </c>
      <c r="D581" s="604" t="str">
        <f t="shared" si="163"/>
        <v>►</v>
      </c>
      <c r="E581" s="604" t="str">
        <f t="shared" si="164"/>
        <v>►</v>
      </c>
      <c r="F581" s="604" t="str">
        <f t="shared" si="165"/>
        <v>►</v>
      </c>
      <c r="G581" s="604" t="str">
        <f t="shared" si="170"/>
        <v/>
      </c>
      <c r="H581" s="626" t="s">
        <v>28</v>
      </c>
      <c r="I581" s="627"/>
      <c r="J581" s="627"/>
      <c r="K581" s="627"/>
      <c r="L581" s="704"/>
      <c r="M581" s="704"/>
      <c r="N581" s="704"/>
      <c r="O581" s="704"/>
      <c r="P581" s="704"/>
      <c r="Q581" s="704"/>
      <c r="R581" s="704"/>
      <c r="S581" s="674" t="s">
        <v>28</v>
      </c>
      <c r="T581" s="638"/>
      <c r="U581" s="251"/>
      <c r="V581" s="614"/>
      <c r="W581" s="645">
        <f t="shared" si="166"/>
        <v>0</v>
      </c>
      <c r="X581" s="618" t="str">
        <f t="shared" si="167"/>
        <v/>
      </c>
      <c r="Y581" s="619">
        <f t="shared" si="176"/>
        <v>0</v>
      </c>
      <c r="Z581" s="619">
        <f t="shared" si="177"/>
        <v>0</v>
      </c>
      <c r="AA581" s="189" t="str">
        <f t="shared" si="174"/>
        <v/>
      </c>
      <c r="AB581" s="189">
        <f t="shared" si="173"/>
        <v>0</v>
      </c>
      <c r="AC581" s="189">
        <f t="shared" si="161"/>
        <v>0</v>
      </c>
      <c r="AD581" s="616"/>
      <c r="AE581" s="620">
        <f t="shared" si="175"/>
        <v>0</v>
      </c>
      <c r="AF581" s="612">
        <f t="shared" si="168"/>
        <v>0</v>
      </c>
      <c r="AG581" s="613">
        <f>IF(ISBLANK(N581), 0, (IF(AND(V581&lt;&gt;"", ISNUMBER(T581)), INDEX(AZ12:CR12, MATCH(N581, AZ11:CR11, 0)) * M581, 0)) + IFERROR(INDEX(AZ17:CR17, MATCH(N581, AZ16:CR16, 0)) * M581, 0))</f>
        <v>0</v>
      </c>
      <c r="AI581" s="603" t="str">
        <f t="shared" si="171"/>
        <v>►</v>
      </c>
      <c r="AJ581" s="641"/>
      <c r="AK581" s="641"/>
      <c r="AL581" s="641"/>
      <c r="AM581" s="641"/>
      <c r="AN581" s="641"/>
      <c r="AO581" s="641"/>
      <c r="AP581" s="641"/>
      <c r="AQ581" s="641"/>
      <c r="AR581" s="641"/>
      <c r="AS581" s="641"/>
      <c r="AT581" s="641"/>
      <c r="AU581" s="641"/>
      <c r="AV581" s="641"/>
      <c r="AW581" s="641"/>
      <c r="AX581" s="641"/>
      <c r="AY581" s="641"/>
      <c r="AZ581" s="641"/>
      <c r="BA581" s="641"/>
      <c r="CM581" s="658"/>
      <c r="CY581" s="216">
        <v>1</v>
      </c>
    </row>
    <row r="582" spans="1:103" s="664" customFormat="1" ht="24" customHeight="1">
      <c r="A582" s="603" t="str">
        <f t="shared" si="172"/>
        <v>►</v>
      </c>
      <c r="B582" s="604" t="str">
        <f t="shared" si="169"/>
        <v>►</v>
      </c>
      <c r="C582" s="604" t="str">
        <f t="shared" si="162"/>
        <v>►</v>
      </c>
      <c r="D582" s="604" t="str">
        <f t="shared" si="163"/>
        <v>►</v>
      </c>
      <c r="E582" s="604" t="str">
        <f t="shared" si="164"/>
        <v>►</v>
      </c>
      <c r="F582" s="604" t="str">
        <f t="shared" si="165"/>
        <v>►</v>
      </c>
      <c r="G582" s="604" t="str">
        <f t="shared" si="170"/>
        <v/>
      </c>
      <c r="H582" s="626" t="s">
        <v>28</v>
      </c>
      <c r="I582" s="627"/>
      <c r="J582" s="627"/>
      <c r="K582" s="627"/>
      <c r="L582" s="704"/>
      <c r="M582" s="704"/>
      <c r="N582" s="704"/>
      <c r="O582" s="704"/>
      <c r="P582" s="704"/>
      <c r="Q582" s="704"/>
      <c r="R582" s="704"/>
      <c r="S582" s="674" t="s">
        <v>28</v>
      </c>
      <c r="T582" s="638"/>
      <c r="U582" s="251"/>
      <c r="V582" s="614"/>
      <c r="W582" s="644">
        <f t="shared" si="166"/>
        <v>0</v>
      </c>
      <c r="X582" s="643" t="str">
        <f t="shared" si="167"/>
        <v/>
      </c>
      <c r="Y582" s="615">
        <f t="shared" si="176"/>
        <v>0</v>
      </c>
      <c r="Z582" s="615">
        <f t="shared" si="177"/>
        <v>0</v>
      </c>
      <c r="AA582" s="190" t="str">
        <f t="shared" si="174"/>
        <v/>
      </c>
      <c r="AB582" s="684">
        <f t="shared" si="173"/>
        <v>0</v>
      </c>
      <c r="AC582" s="684">
        <f t="shared" si="161"/>
        <v>0</v>
      </c>
      <c r="AD582" s="616"/>
      <c r="AE582" s="617">
        <f t="shared" si="175"/>
        <v>0</v>
      </c>
      <c r="AF582" s="612">
        <f t="shared" si="168"/>
        <v>0</v>
      </c>
      <c r="AG582" s="613">
        <f>IF(ISBLANK(N582), 0, (IF(AND(V582&lt;&gt;"", ISNUMBER(T582)), INDEX(AZ12:CR12, MATCH(N582, AZ11:CR11, 0)) * M582, 0)) + IFERROR(INDEX(AZ17:CR17, MATCH(N582, AZ16:CR16, 0)) * M582, 0))</f>
        <v>0</v>
      </c>
      <c r="AI582" s="603" t="str">
        <f t="shared" si="171"/>
        <v>►</v>
      </c>
      <c r="AJ582" s="641"/>
      <c r="AK582" s="641"/>
      <c r="AL582" s="641"/>
      <c r="AM582" s="641"/>
      <c r="AN582" s="641"/>
      <c r="AO582" s="641"/>
      <c r="AP582" s="641"/>
      <c r="AQ582" s="641"/>
      <c r="AR582" s="641"/>
      <c r="AS582" s="641"/>
      <c r="AT582" s="641"/>
      <c r="AU582" s="641"/>
      <c r="AV582" s="641"/>
      <c r="AW582" s="641"/>
      <c r="AX582" s="641"/>
      <c r="AY582" s="641"/>
      <c r="AZ582" s="641"/>
      <c r="BA582" s="641"/>
      <c r="CM582" s="658"/>
      <c r="CY582" s="216">
        <v>1</v>
      </c>
    </row>
    <row r="583" spans="1:103" s="664" customFormat="1" ht="24" customHeight="1">
      <c r="A583" s="603" t="str">
        <f t="shared" si="172"/>
        <v>►</v>
      </c>
      <c r="B583" s="604" t="str">
        <f t="shared" si="169"/>
        <v>►</v>
      </c>
      <c r="C583" s="604" t="str">
        <f t="shared" si="162"/>
        <v>►</v>
      </c>
      <c r="D583" s="604" t="str">
        <f t="shared" si="163"/>
        <v>►</v>
      </c>
      <c r="E583" s="604" t="str">
        <f t="shared" si="164"/>
        <v>►</v>
      </c>
      <c r="F583" s="604" t="str">
        <f t="shared" si="165"/>
        <v>►</v>
      </c>
      <c r="G583" s="604" t="str">
        <f t="shared" si="170"/>
        <v/>
      </c>
      <c r="H583" s="626" t="s">
        <v>28</v>
      </c>
      <c r="I583" s="627"/>
      <c r="J583" s="627"/>
      <c r="K583" s="627"/>
      <c r="L583" s="704"/>
      <c r="M583" s="704"/>
      <c r="N583" s="704"/>
      <c r="O583" s="704"/>
      <c r="P583" s="704"/>
      <c r="Q583" s="704"/>
      <c r="R583" s="704"/>
      <c r="S583" s="674" t="s">
        <v>28</v>
      </c>
      <c r="T583" s="638"/>
      <c r="U583" s="251"/>
      <c r="V583" s="614"/>
      <c r="W583" s="645">
        <f t="shared" si="166"/>
        <v>0</v>
      </c>
      <c r="X583" s="618" t="str">
        <f t="shared" si="167"/>
        <v/>
      </c>
      <c r="Y583" s="619">
        <f t="shared" si="176"/>
        <v>0</v>
      </c>
      <c r="Z583" s="619">
        <f t="shared" si="177"/>
        <v>0</v>
      </c>
      <c r="AA583" s="189" t="str">
        <f t="shared" si="174"/>
        <v/>
      </c>
      <c r="AB583" s="189">
        <f t="shared" si="173"/>
        <v>0</v>
      </c>
      <c r="AC583" s="189">
        <f t="shared" si="161"/>
        <v>0</v>
      </c>
      <c r="AD583" s="616"/>
      <c r="AE583" s="620">
        <f t="shared" si="175"/>
        <v>0</v>
      </c>
      <c r="AF583" s="612">
        <f t="shared" si="168"/>
        <v>0</v>
      </c>
      <c r="AG583" s="613">
        <f>IF(ISBLANK(N583), 0, (IF(AND(V583&lt;&gt;"", ISNUMBER(T583)), INDEX(AZ12:CR12, MATCH(N583, AZ11:CR11, 0)) * M583, 0)) + IFERROR(INDEX(AZ17:CR17, MATCH(N583, AZ16:CR16, 0)) * M583, 0))</f>
        <v>0</v>
      </c>
      <c r="AI583" s="603" t="str">
        <f t="shared" si="171"/>
        <v>►</v>
      </c>
      <c r="AJ583" s="641"/>
      <c r="AK583" s="641"/>
      <c r="AL583" s="641"/>
      <c r="AM583" s="641"/>
      <c r="AN583" s="641"/>
      <c r="AO583" s="641"/>
      <c r="AP583" s="641"/>
      <c r="AQ583" s="641"/>
      <c r="AR583" s="641"/>
      <c r="AS583" s="641"/>
      <c r="AT583" s="641"/>
      <c r="AU583" s="641"/>
      <c r="AV583" s="641"/>
      <c r="AW583" s="641"/>
      <c r="AX583" s="641"/>
      <c r="AY583" s="641"/>
      <c r="AZ583" s="641"/>
      <c r="BA583" s="641"/>
      <c r="CM583" s="658"/>
      <c r="CY583" s="216">
        <v>1</v>
      </c>
    </row>
    <row r="584" spans="1:103" s="664" customFormat="1" ht="24" customHeight="1">
      <c r="A584" s="603" t="str">
        <f t="shared" si="172"/>
        <v>►</v>
      </c>
      <c r="B584" s="604" t="str">
        <f t="shared" si="169"/>
        <v>►</v>
      </c>
      <c r="C584" s="604" t="str">
        <f t="shared" si="162"/>
        <v>►</v>
      </c>
      <c r="D584" s="604" t="str">
        <f t="shared" si="163"/>
        <v>►</v>
      </c>
      <c r="E584" s="604" t="str">
        <f t="shared" si="164"/>
        <v>►</v>
      </c>
      <c r="F584" s="604" t="str">
        <f t="shared" si="165"/>
        <v>►</v>
      </c>
      <c r="G584" s="604" t="str">
        <f t="shared" si="170"/>
        <v/>
      </c>
      <c r="H584" s="626" t="s">
        <v>28</v>
      </c>
      <c r="I584" s="627"/>
      <c r="J584" s="627"/>
      <c r="K584" s="627"/>
      <c r="L584" s="704"/>
      <c r="M584" s="704"/>
      <c r="N584" s="704"/>
      <c r="O584" s="704"/>
      <c r="P584" s="704"/>
      <c r="Q584" s="704"/>
      <c r="R584" s="704"/>
      <c r="S584" s="674" t="s">
        <v>28</v>
      </c>
      <c r="T584" s="638"/>
      <c r="U584" s="251"/>
      <c r="V584" s="614"/>
      <c r="W584" s="644">
        <f t="shared" si="166"/>
        <v>0</v>
      </c>
      <c r="X584" s="643" t="str">
        <f t="shared" si="167"/>
        <v/>
      </c>
      <c r="Y584" s="615">
        <f t="shared" si="176"/>
        <v>0</v>
      </c>
      <c r="Z584" s="615">
        <f t="shared" si="177"/>
        <v>0</v>
      </c>
      <c r="AA584" s="190" t="str">
        <f t="shared" si="174"/>
        <v/>
      </c>
      <c r="AB584" s="684">
        <f t="shared" si="173"/>
        <v>0</v>
      </c>
      <c r="AC584" s="684">
        <f t="shared" si="161"/>
        <v>0</v>
      </c>
      <c r="AD584" s="616"/>
      <c r="AE584" s="617">
        <f t="shared" si="175"/>
        <v>0</v>
      </c>
      <c r="AF584" s="612">
        <f t="shared" si="168"/>
        <v>0</v>
      </c>
      <c r="AG584" s="613">
        <f>IF(ISBLANK(N584), 0, (IF(AND(V584&lt;&gt;"", ISNUMBER(T584)), INDEX(AZ12:CR12, MATCH(N584, AZ11:CR11, 0)) * M584, 0)) + IFERROR(INDEX(AZ17:CR17, MATCH(N584, AZ16:CR16, 0)) * M584, 0))</f>
        <v>0</v>
      </c>
      <c r="AI584" s="603" t="str">
        <f t="shared" si="171"/>
        <v>►</v>
      </c>
      <c r="AJ584" s="641"/>
      <c r="AK584" s="641"/>
      <c r="AL584" s="641"/>
      <c r="AM584" s="641"/>
      <c r="AN584" s="641"/>
      <c r="AO584" s="641"/>
      <c r="AP584" s="641"/>
      <c r="AQ584" s="641"/>
      <c r="AR584" s="641"/>
      <c r="AS584" s="641"/>
      <c r="AT584" s="641"/>
      <c r="AU584" s="641"/>
      <c r="AV584" s="641"/>
      <c r="AW584" s="641"/>
      <c r="AX584" s="641"/>
      <c r="AY584" s="641"/>
      <c r="AZ584" s="641"/>
      <c r="BA584" s="641"/>
      <c r="CM584" s="658"/>
      <c r="CY584" s="216">
        <v>1</v>
      </c>
    </row>
    <row r="585" spans="1:103" s="664" customFormat="1" ht="24" customHeight="1">
      <c r="A585" s="603" t="str">
        <f t="shared" si="172"/>
        <v>►</v>
      </c>
      <c r="B585" s="604" t="str">
        <f t="shared" si="169"/>
        <v>►</v>
      </c>
      <c r="C585" s="604" t="str">
        <f t="shared" si="162"/>
        <v>►</v>
      </c>
      <c r="D585" s="604" t="str">
        <f t="shared" si="163"/>
        <v>►</v>
      </c>
      <c r="E585" s="604" t="str">
        <f t="shared" si="164"/>
        <v>►</v>
      </c>
      <c r="F585" s="604" t="str">
        <f t="shared" si="165"/>
        <v>►</v>
      </c>
      <c r="G585" s="604" t="str">
        <f t="shared" si="170"/>
        <v/>
      </c>
      <c r="H585" s="626" t="s">
        <v>28</v>
      </c>
      <c r="I585" s="627"/>
      <c r="J585" s="627"/>
      <c r="K585" s="627"/>
      <c r="L585" s="704"/>
      <c r="M585" s="704"/>
      <c r="N585" s="704"/>
      <c r="O585" s="704"/>
      <c r="P585" s="704"/>
      <c r="Q585" s="704"/>
      <c r="R585" s="704"/>
      <c r="S585" s="674" t="s">
        <v>28</v>
      </c>
      <c r="T585" s="638"/>
      <c r="U585" s="251"/>
      <c r="V585" s="614"/>
      <c r="W585" s="645">
        <f t="shared" si="166"/>
        <v>0</v>
      </c>
      <c r="X585" s="618" t="str">
        <f t="shared" si="167"/>
        <v/>
      </c>
      <c r="Y585" s="619">
        <f t="shared" si="176"/>
        <v>0</v>
      </c>
      <c r="Z585" s="619">
        <f t="shared" si="177"/>
        <v>0</v>
      </c>
      <c r="AA585" s="189" t="str">
        <f t="shared" si="174"/>
        <v/>
      </c>
      <c r="AB585" s="189">
        <f t="shared" si="173"/>
        <v>0</v>
      </c>
      <c r="AC585" s="189">
        <f t="shared" si="161"/>
        <v>0</v>
      </c>
      <c r="AD585" s="616"/>
      <c r="AE585" s="620">
        <f t="shared" si="175"/>
        <v>0</v>
      </c>
      <c r="AF585" s="612">
        <f t="shared" si="168"/>
        <v>0</v>
      </c>
      <c r="AG585" s="613">
        <f>IF(ISBLANK(N585), 0, (IF(AND(V585&lt;&gt;"", ISNUMBER(T585)), INDEX(AZ12:CR12, MATCH(N585, AZ11:CR11, 0)) * M585, 0)) + IFERROR(INDEX(AZ17:CR17, MATCH(N585, AZ16:CR16, 0)) * M585, 0))</f>
        <v>0</v>
      </c>
      <c r="AI585" s="603" t="str">
        <f t="shared" si="171"/>
        <v>►</v>
      </c>
      <c r="AJ585" s="641"/>
      <c r="AK585" s="641"/>
      <c r="AL585" s="641"/>
      <c r="AM585" s="641"/>
      <c r="AN585" s="641"/>
      <c r="AO585" s="641"/>
      <c r="AP585" s="641"/>
      <c r="AQ585" s="641"/>
      <c r="AR585" s="641"/>
      <c r="AS585" s="641"/>
      <c r="AT585" s="641"/>
      <c r="AU585" s="641"/>
      <c r="AV585" s="641"/>
      <c r="AW585" s="641"/>
      <c r="AX585" s="641"/>
      <c r="AY585" s="641"/>
      <c r="AZ585" s="641"/>
      <c r="BA585" s="641"/>
      <c r="CM585" s="658"/>
      <c r="CY585" s="216">
        <v>1</v>
      </c>
    </row>
    <row r="586" spans="1:103" s="664" customFormat="1" ht="24" customHeight="1">
      <c r="A586" s="603" t="str">
        <f t="shared" si="172"/>
        <v>►</v>
      </c>
      <c r="B586" s="604" t="str">
        <f t="shared" si="169"/>
        <v>►</v>
      </c>
      <c r="C586" s="604" t="str">
        <f t="shared" si="162"/>
        <v>►</v>
      </c>
      <c r="D586" s="604" t="str">
        <f t="shared" si="163"/>
        <v>►</v>
      </c>
      <c r="E586" s="604" t="str">
        <f t="shared" si="164"/>
        <v>►</v>
      </c>
      <c r="F586" s="604" t="str">
        <f t="shared" si="165"/>
        <v>►</v>
      </c>
      <c r="G586" s="604" t="str">
        <f t="shared" si="170"/>
        <v/>
      </c>
      <c r="H586" s="626" t="s">
        <v>28</v>
      </c>
      <c r="I586" s="627"/>
      <c r="J586" s="627"/>
      <c r="K586" s="627"/>
      <c r="L586" s="704"/>
      <c r="M586" s="704"/>
      <c r="N586" s="704"/>
      <c r="O586" s="704"/>
      <c r="P586" s="704"/>
      <c r="Q586" s="704"/>
      <c r="R586" s="704"/>
      <c r="S586" s="674" t="s">
        <v>28</v>
      </c>
      <c r="T586" s="638"/>
      <c r="U586" s="251"/>
      <c r="V586" s="614"/>
      <c r="W586" s="644">
        <f t="shared" si="166"/>
        <v>0</v>
      </c>
      <c r="X586" s="643" t="str">
        <f t="shared" si="167"/>
        <v/>
      </c>
      <c r="Y586" s="615">
        <f t="shared" si="176"/>
        <v>0</v>
      </c>
      <c r="Z586" s="615">
        <f t="shared" si="177"/>
        <v>0</v>
      </c>
      <c r="AA586" s="190" t="str">
        <f t="shared" si="174"/>
        <v/>
      </c>
      <c r="AB586" s="684">
        <f t="shared" si="173"/>
        <v>0</v>
      </c>
      <c r="AC586" s="684">
        <f t="shared" ref="AC586:AC649" si="178">IF(ISBLANK(V586), 0, IF(AND(W586=0, ISTEXT(O586)), M586*AF586 &amp; " " &amp; O586, 0))</f>
        <v>0</v>
      </c>
      <c r="AD586" s="616"/>
      <c r="AE586" s="617">
        <f t="shared" si="175"/>
        <v>0</v>
      </c>
      <c r="AF586" s="612">
        <f t="shared" si="168"/>
        <v>0</v>
      </c>
      <c r="AG586" s="613">
        <f>IF(ISBLANK(N586), 0, (IF(AND(V586&lt;&gt;"", ISNUMBER(T586)), INDEX(AZ12:CR12, MATCH(N586, AZ11:CR11, 0)) * M586, 0)) + IFERROR(INDEX(AZ17:CR17, MATCH(N586, AZ16:CR16, 0)) * M586, 0))</f>
        <v>0</v>
      </c>
      <c r="AI586" s="603" t="str">
        <f t="shared" si="171"/>
        <v>►</v>
      </c>
      <c r="AJ586" s="641"/>
      <c r="AK586" s="641"/>
      <c r="AL586" s="641"/>
      <c r="AM586" s="641"/>
      <c r="AN586" s="641"/>
      <c r="AO586" s="641"/>
      <c r="AP586" s="641"/>
      <c r="AQ586" s="641"/>
      <c r="AR586" s="641"/>
      <c r="AS586" s="641"/>
      <c r="AT586" s="641"/>
      <c r="AU586" s="641"/>
      <c r="AV586" s="641"/>
      <c r="AW586" s="641"/>
      <c r="AX586" s="641"/>
      <c r="AY586" s="641"/>
      <c r="AZ586" s="641"/>
      <c r="BA586" s="641"/>
      <c r="CM586" s="658"/>
      <c r="CY586" s="216">
        <v>1</v>
      </c>
    </row>
    <row r="587" spans="1:103" s="664" customFormat="1" ht="24" customHeight="1">
      <c r="A587" s="603" t="str">
        <f t="shared" si="172"/>
        <v>►</v>
      </c>
      <c r="B587" s="604" t="str">
        <f t="shared" si="169"/>
        <v>►</v>
      </c>
      <c r="C587" s="604" t="str">
        <f t="shared" si="162"/>
        <v>►</v>
      </c>
      <c r="D587" s="604" t="str">
        <f t="shared" si="163"/>
        <v>►</v>
      </c>
      <c r="E587" s="604" t="str">
        <f t="shared" si="164"/>
        <v>►</v>
      </c>
      <c r="F587" s="604" t="str">
        <f t="shared" si="165"/>
        <v>►</v>
      </c>
      <c r="G587" s="604" t="str">
        <f t="shared" si="170"/>
        <v/>
      </c>
      <c r="H587" s="626" t="s">
        <v>28</v>
      </c>
      <c r="I587" s="627"/>
      <c r="J587" s="627"/>
      <c r="K587" s="627"/>
      <c r="L587" s="704"/>
      <c r="M587" s="704"/>
      <c r="N587" s="704"/>
      <c r="O587" s="704"/>
      <c r="P587" s="704"/>
      <c r="Q587" s="704"/>
      <c r="R587" s="704"/>
      <c r="S587" s="674" t="s">
        <v>28</v>
      </c>
      <c r="T587" s="638"/>
      <c r="U587" s="251"/>
      <c r="V587" s="614"/>
      <c r="W587" s="645">
        <f t="shared" si="166"/>
        <v>0</v>
      </c>
      <c r="X587" s="618" t="str">
        <f t="shared" si="167"/>
        <v/>
      </c>
      <c r="Y587" s="619">
        <f t="shared" si="176"/>
        <v>0</v>
      </c>
      <c r="Z587" s="619">
        <f t="shared" si="177"/>
        <v>0</v>
      </c>
      <c r="AA587" s="189" t="str">
        <f t="shared" si="174"/>
        <v/>
      </c>
      <c r="AB587" s="189">
        <f t="shared" si="173"/>
        <v>0</v>
      </c>
      <c r="AC587" s="189">
        <f t="shared" si="178"/>
        <v>0</v>
      </c>
      <c r="AD587" s="616"/>
      <c r="AE587" s="620">
        <f t="shared" si="175"/>
        <v>0</v>
      </c>
      <c r="AF587" s="612">
        <f t="shared" si="168"/>
        <v>0</v>
      </c>
      <c r="AG587" s="613">
        <f>IF(ISBLANK(N587), 0, (IF(AND(V587&lt;&gt;"", ISNUMBER(T587)), INDEX(AZ12:CR12, MATCH(N587, AZ11:CR11, 0)) * M587, 0)) + IFERROR(INDEX(AZ17:CR17, MATCH(N587, AZ16:CR16, 0)) * M587, 0))</f>
        <v>0</v>
      </c>
      <c r="AI587" s="603" t="str">
        <f t="shared" si="171"/>
        <v>►</v>
      </c>
      <c r="AJ587" s="641"/>
      <c r="AK587" s="641"/>
      <c r="AL587" s="641"/>
      <c r="AM587" s="641"/>
      <c r="AN587" s="641"/>
      <c r="AO587" s="641"/>
      <c r="AP587" s="641"/>
      <c r="AQ587" s="641"/>
      <c r="AR587" s="641"/>
      <c r="AS587" s="641"/>
      <c r="AT587" s="641"/>
      <c r="AU587" s="641"/>
      <c r="AV587" s="641"/>
      <c r="AW587" s="641"/>
      <c r="AX587" s="641"/>
      <c r="AY587" s="641"/>
      <c r="AZ587" s="641"/>
      <c r="BA587" s="641"/>
      <c r="CM587" s="658"/>
      <c r="CY587" s="216">
        <v>1</v>
      </c>
    </row>
    <row r="588" spans="1:103" s="664" customFormat="1" ht="24" customHeight="1">
      <c r="A588" s="603" t="str">
        <f t="shared" si="172"/>
        <v>►</v>
      </c>
      <c r="B588" s="604" t="str">
        <f t="shared" si="169"/>
        <v>►</v>
      </c>
      <c r="C588" s="604" t="str">
        <f t="shared" si="162"/>
        <v>►</v>
      </c>
      <c r="D588" s="604" t="str">
        <f t="shared" si="163"/>
        <v>►</v>
      </c>
      <c r="E588" s="604" t="str">
        <f t="shared" si="164"/>
        <v>►</v>
      </c>
      <c r="F588" s="604" t="str">
        <f t="shared" si="165"/>
        <v>►</v>
      </c>
      <c r="G588" s="604" t="str">
        <f t="shared" si="170"/>
        <v/>
      </c>
      <c r="H588" s="626" t="s">
        <v>28</v>
      </c>
      <c r="I588" s="627"/>
      <c r="J588" s="627"/>
      <c r="K588" s="627"/>
      <c r="L588" s="704"/>
      <c r="M588" s="704"/>
      <c r="N588" s="704"/>
      <c r="O588" s="704"/>
      <c r="P588" s="704"/>
      <c r="Q588" s="704"/>
      <c r="R588" s="704"/>
      <c r="S588" s="674" t="s">
        <v>28</v>
      </c>
      <c r="T588" s="638"/>
      <c r="U588" s="251"/>
      <c r="V588" s="614"/>
      <c r="W588" s="644">
        <f t="shared" si="166"/>
        <v>0</v>
      </c>
      <c r="X588" s="643" t="str">
        <f t="shared" si="167"/>
        <v/>
      </c>
      <c r="Y588" s="615">
        <f t="shared" si="176"/>
        <v>0</v>
      </c>
      <c r="Z588" s="615">
        <f t="shared" si="177"/>
        <v>0</v>
      </c>
      <c r="AA588" s="190" t="str">
        <f t="shared" si="174"/>
        <v/>
      </c>
      <c r="AB588" s="684">
        <f t="shared" si="173"/>
        <v>0</v>
      </c>
      <c r="AC588" s="684">
        <f t="shared" si="178"/>
        <v>0</v>
      </c>
      <c r="AD588" s="616"/>
      <c r="AE588" s="617">
        <f t="shared" si="175"/>
        <v>0</v>
      </c>
      <c r="AF588" s="612">
        <f t="shared" si="168"/>
        <v>0</v>
      </c>
      <c r="AG588" s="613">
        <f>IF(ISBLANK(N588), 0, (IF(AND(V588&lt;&gt;"", ISNUMBER(T588)), INDEX(AZ12:CR12, MATCH(N588, AZ11:CR11, 0)) * M588, 0)) + IFERROR(INDEX(AZ17:CR17, MATCH(N588, AZ16:CR16, 0)) * M588, 0))</f>
        <v>0</v>
      </c>
      <c r="AI588" s="603" t="str">
        <f t="shared" si="171"/>
        <v>►</v>
      </c>
      <c r="AJ588" s="641"/>
      <c r="AK588" s="641"/>
      <c r="AL588" s="641"/>
      <c r="AM588" s="641"/>
      <c r="AN588" s="641"/>
      <c r="AO588" s="641"/>
      <c r="AP588" s="641"/>
      <c r="AQ588" s="641"/>
      <c r="AR588" s="641"/>
      <c r="AS588" s="641"/>
      <c r="AT588" s="641"/>
      <c r="AU588" s="641"/>
      <c r="AV588" s="641"/>
      <c r="AW588" s="641"/>
      <c r="AX588" s="641"/>
      <c r="AY588" s="641"/>
      <c r="AZ588" s="641"/>
      <c r="BA588" s="641"/>
      <c r="CM588" s="658"/>
      <c r="CY588" s="216">
        <v>1</v>
      </c>
    </row>
    <row r="589" spans="1:103" s="664" customFormat="1" ht="24" customHeight="1">
      <c r="A589" s="603" t="str">
        <f t="shared" si="172"/>
        <v>►</v>
      </c>
      <c r="B589" s="604" t="str">
        <f t="shared" si="169"/>
        <v>►</v>
      </c>
      <c r="C589" s="604" t="str">
        <f t="shared" si="162"/>
        <v>►</v>
      </c>
      <c r="D589" s="604" t="str">
        <f t="shared" si="163"/>
        <v>►</v>
      </c>
      <c r="E589" s="604" t="str">
        <f t="shared" si="164"/>
        <v>►</v>
      </c>
      <c r="F589" s="604" t="str">
        <f t="shared" si="165"/>
        <v>►</v>
      </c>
      <c r="G589" s="604" t="str">
        <f t="shared" si="170"/>
        <v/>
      </c>
      <c r="H589" s="626" t="s">
        <v>28</v>
      </c>
      <c r="I589" s="627"/>
      <c r="J589" s="627"/>
      <c r="K589" s="627"/>
      <c r="L589" s="704"/>
      <c r="M589" s="704"/>
      <c r="N589" s="704"/>
      <c r="O589" s="704"/>
      <c r="P589" s="704"/>
      <c r="Q589" s="704"/>
      <c r="R589" s="704"/>
      <c r="S589" s="674" t="s">
        <v>28</v>
      </c>
      <c r="T589" s="638"/>
      <c r="U589" s="251"/>
      <c r="V589" s="614"/>
      <c r="W589" s="645">
        <f t="shared" si="166"/>
        <v>0</v>
      </c>
      <c r="X589" s="618" t="str">
        <f t="shared" si="167"/>
        <v/>
      </c>
      <c r="Y589" s="619">
        <f t="shared" si="176"/>
        <v>0</v>
      </c>
      <c r="Z589" s="619">
        <f t="shared" si="177"/>
        <v>0</v>
      </c>
      <c r="AA589" s="189" t="str">
        <f t="shared" si="174"/>
        <v/>
      </c>
      <c r="AB589" s="189">
        <f t="shared" si="173"/>
        <v>0</v>
      </c>
      <c r="AC589" s="189">
        <f t="shared" si="178"/>
        <v>0</v>
      </c>
      <c r="AD589" s="616"/>
      <c r="AE589" s="620">
        <f t="shared" si="175"/>
        <v>0</v>
      </c>
      <c r="AF589" s="612">
        <f t="shared" si="168"/>
        <v>0</v>
      </c>
      <c r="AG589" s="613">
        <f>IF(ISBLANK(N589), 0, (IF(AND(V589&lt;&gt;"", ISNUMBER(T589)), INDEX(AZ12:CR12, MATCH(N589, AZ11:CR11, 0)) * M589, 0)) + IFERROR(INDEX(AZ17:CR17, MATCH(N589, AZ16:CR16, 0)) * M589, 0))</f>
        <v>0</v>
      </c>
      <c r="AI589" s="603" t="str">
        <f t="shared" si="171"/>
        <v>►</v>
      </c>
      <c r="AJ589" s="641"/>
      <c r="AK589" s="641"/>
      <c r="AL589" s="641"/>
      <c r="AM589" s="641"/>
      <c r="AN589" s="641"/>
      <c r="AO589" s="641"/>
      <c r="AP589" s="641"/>
      <c r="AQ589" s="641"/>
      <c r="AR589" s="641"/>
      <c r="AS589" s="641"/>
      <c r="AT589" s="641"/>
      <c r="AU589" s="641"/>
      <c r="AV589" s="641"/>
      <c r="AW589" s="641"/>
      <c r="AX589" s="641"/>
      <c r="AY589" s="641"/>
      <c r="AZ589" s="641"/>
      <c r="BA589" s="641"/>
      <c r="CM589" s="658"/>
      <c r="CY589" s="216">
        <v>1</v>
      </c>
    </row>
    <row r="590" spans="1:103" s="664" customFormat="1" ht="24" customHeight="1">
      <c r="A590" s="603" t="str">
        <f t="shared" si="172"/>
        <v>►</v>
      </c>
      <c r="B590" s="604" t="str">
        <f t="shared" si="169"/>
        <v>►</v>
      </c>
      <c r="C590" s="604" t="str">
        <f t="shared" si="162"/>
        <v>►</v>
      </c>
      <c r="D590" s="604" t="str">
        <f t="shared" si="163"/>
        <v>►</v>
      </c>
      <c r="E590" s="604" t="str">
        <f t="shared" si="164"/>
        <v>►</v>
      </c>
      <c r="F590" s="604" t="str">
        <f t="shared" si="165"/>
        <v>►</v>
      </c>
      <c r="G590" s="604" t="str">
        <f t="shared" si="170"/>
        <v/>
      </c>
      <c r="H590" s="626" t="s">
        <v>28</v>
      </c>
      <c r="I590" s="627"/>
      <c r="J590" s="627"/>
      <c r="K590" s="627"/>
      <c r="L590" s="704"/>
      <c r="M590" s="704"/>
      <c r="N590" s="704"/>
      <c r="O590" s="704"/>
      <c r="P590" s="704"/>
      <c r="Q590" s="704"/>
      <c r="R590" s="704"/>
      <c r="S590" s="674" t="s">
        <v>28</v>
      </c>
      <c r="T590" s="638"/>
      <c r="U590" s="251"/>
      <c r="V590" s="614"/>
      <c r="W590" s="644">
        <f t="shared" si="166"/>
        <v>0</v>
      </c>
      <c r="X590" s="643" t="str">
        <f t="shared" si="167"/>
        <v/>
      </c>
      <c r="Y590" s="615">
        <f t="shared" si="176"/>
        <v>0</v>
      </c>
      <c r="Z590" s="615">
        <f t="shared" si="177"/>
        <v>0</v>
      </c>
      <c r="AA590" s="190" t="str">
        <f t="shared" si="174"/>
        <v/>
      </c>
      <c r="AB590" s="684">
        <f t="shared" si="173"/>
        <v>0</v>
      </c>
      <c r="AC590" s="684">
        <f t="shared" si="178"/>
        <v>0</v>
      </c>
      <c r="AD590" s="616"/>
      <c r="AE590" s="617">
        <f t="shared" si="175"/>
        <v>0</v>
      </c>
      <c r="AF590" s="612">
        <f t="shared" si="168"/>
        <v>0</v>
      </c>
      <c r="AG590" s="613">
        <f>IF(ISBLANK(N590), 0, (IF(AND(V590&lt;&gt;"", ISNUMBER(T590)), INDEX(AZ12:CR12, MATCH(N590, AZ11:CR11, 0)) * M590, 0)) + IFERROR(INDEX(AZ17:CR17, MATCH(N590, AZ16:CR16, 0)) * M590, 0))</f>
        <v>0</v>
      </c>
      <c r="AI590" s="603" t="str">
        <f t="shared" si="171"/>
        <v>►</v>
      </c>
      <c r="AJ590" s="641"/>
      <c r="AK590" s="641"/>
      <c r="AL590" s="641"/>
      <c r="AM590" s="641"/>
      <c r="AN590" s="641"/>
      <c r="AO590" s="641"/>
      <c r="AP590" s="641"/>
      <c r="AQ590" s="641"/>
      <c r="AR590" s="641"/>
      <c r="AS590" s="641"/>
      <c r="AT590" s="641"/>
      <c r="AU590" s="641"/>
      <c r="AV590" s="641"/>
      <c r="AW590" s="641"/>
      <c r="AX590" s="641"/>
      <c r="AY590" s="641"/>
      <c r="AZ590" s="641"/>
      <c r="BA590" s="641"/>
      <c r="CM590" s="658"/>
      <c r="CY590" s="216">
        <v>1</v>
      </c>
    </row>
    <row r="591" spans="1:103" s="664" customFormat="1" ht="24" customHeight="1">
      <c r="A591" s="603" t="str">
        <f t="shared" si="172"/>
        <v>►</v>
      </c>
      <c r="B591" s="604" t="str">
        <f t="shared" si="169"/>
        <v>►</v>
      </c>
      <c r="C591" s="604" t="str">
        <f t="shared" ref="C591:C654" si="179">IF(B591="►","►",IFERROR(LEFT(B591,SEARCH(".",B591)-1),0))</f>
        <v>►</v>
      </c>
      <c r="D591" s="604" t="str">
        <f t="shared" ref="D591:D654" si="180">IF(B591="►","►",IFERROR(MID(B591,SEARCH(".",B591)+1,SEARCH(".",B591,SEARCH(".",B591)+1)-SEARCH(".",B591)-1),0))</f>
        <v>►</v>
      </c>
      <c r="E591" s="604" t="str">
        <f t="shared" ref="E591:E654" si="181">IF(B591="►","►",IFERROR(MID(B591,SEARCH(".",B591,SEARCH(".",B591)+1)+1,SEARCH(".",B591,SEARCH(".",B591,SEARCH(".",B591)+1)+1)-SEARCH(".",B591,SEARCH(".",B591)+1)-1),0))</f>
        <v>►</v>
      </c>
      <c r="F591" s="604" t="str">
        <f t="shared" ref="F591:F654" si="182">IF(B591="►","►",IFERROR(MID(I591,SEARCH(".",B591,SEARCH(".",B591,SEARCH(".",B591)+1)+1)+1,SEARCH(".",B591,SEARCH(".",B591,SEARCH(".",B591,SEARCH(".",B591)+1)+1)+1)-SEARCH(".",B591,SEARCH(".",B591,SEARCH(".",B591)+1)+1)-1),0))</f>
        <v>►</v>
      </c>
      <c r="G591" s="604" t="str">
        <f t="shared" si="170"/>
        <v/>
      </c>
      <c r="H591" s="626" t="s">
        <v>28</v>
      </c>
      <c r="I591" s="627"/>
      <c r="J591" s="627"/>
      <c r="K591" s="627"/>
      <c r="L591" s="704"/>
      <c r="M591" s="704"/>
      <c r="N591" s="704"/>
      <c r="O591" s="704"/>
      <c r="P591" s="704"/>
      <c r="Q591" s="704"/>
      <c r="R591" s="704"/>
      <c r="S591" s="674" t="s">
        <v>28</v>
      </c>
      <c r="T591" s="638"/>
      <c r="U591" s="251"/>
      <c r="V591" s="614"/>
      <c r="W591" s="645">
        <f t="shared" si="166"/>
        <v>0</v>
      </c>
      <c r="X591" s="618" t="str">
        <f t="shared" si="167"/>
        <v/>
      </c>
      <c r="Y591" s="619">
        <f t="shared" si="176"/>
        <v>0</v>
      </c>
      <c r="Z591" s="619">
        <f t="shared" si="177"/>
        <v>0</v>
      </c>
      <c r="AA591" s="189" t="str">
        <f t="shared" si="174"/>
        <v/>
      </c>
      <c r="AB591" s="189">
        <f t="shared" si="173"/>
        <v>0</v>
      </c>
      <c r="AC591" s="189">
        <f t="shared" si="178"/>
        <v>0</v>
      </c>
      <c r="AD591" s="616"/>
      <c r="AE591" s="620">
        <f t="shared" si="175"/>
        <v>0</v>
      </c>
      <c r="AF591" s="612">
        <f t="shared" si="168"/>
        <v>0</v>
      </c>
      <c r="AG591" s="613">
        <f>IF(ISBLANK(N591), 0, (IF(AND(V591&lt;&gt;"", ISNUMBER(T591)), INDEX(AZ12:CR12, MATCH(N591, AZ11:CR11, 0)) * M591, 0)) + IFERROR(INDEX(AZ17:CR17, MATCH(N591, AZ16:CR16, 0)) * M591, 0))</f>
        <v>0</v>
      </c>
      <c r="AI591" s="603" t="str">
        <f t="shared" si="171"/>
        <v>►</v>
      </c>
      <c r="AJ591" s="641"/>
      <c r="AK591" s="641"/>
      <c r="AL591" s="641"/>
      <c r="AM591" s="641"/>
      <c r="AN591" s="641"/>
      <c r="AO591" s="641"/>
      <c r="AP591" s="641"/>
      <c r="AQ591" s="641"/>
      <c r="AR591" s="641"/>
      <c r="AS591" s="641"/>
      <c r="AT591" s="641"/>
      <c r="AU591" s="641"/>
      <c r="AV591" s="641"/>
      <c r="AW591" s="641"/>
      <c r="AX591" s="641"/>
      <c r="AY591" s="641"/>
      <c r="AZ591" s="641"/>
      <c r="BA591" s="641"/>
      <c r="CM591" s="658"/>
      <c r="CY591" s="216">
        <v>1</v>
      </c>
    </row>
    <row r="592" spans="1:103" s="664" customFormat="1" ht="24" customHeight="1">
      <c r="A592" s="603" t="str">
        <f t="shared" si="172"/>
        <v>►</v>
      </c>
      <c r="B592" s="604" t="str">
        <f t="shared" si="169"/>
        <v>►</v>
      </c>
      <c r="C592" s="604" t="str">
        <f t="shared" si="179"/>
        <v>►</v>
      </c>
      <c r="D592" s="604" t="str">
        <f t="shared" si="180"/>
        <v>►</v>
      </c>
      <c r="E592" s="604" t="str">
        <f t="shared" si="181"/>
        <v>►</v>
      </c>
      <c r="F592" s="604" t="str">
        <f t="shared" si="182"/>
        <v>►</v>
      </c>
      <c r="G592" s="604" t="str">
        <f t="shared" si="170"/>
        <v/>
      </c>
      <c r="H592" s="626" t="s">
        <v>28</v>
      </c>
      <c r="I592" s="627"/>
      <c r="J592" s="627"/>
      <c r="K592" s="627"/>
      <c r="L592" s="704"/>
      <c r="M592" s="704"/>
      <c r="N592" s="704"/>
      <c r="O592" s="704"/>
      <c r="P592" s="704"/>
      <c r="Q592" s="704"/>
      <c r="R592" s="704"/>
      <c r="S592" s="674" t="s">
        <v>28</v>
      </c>
      <c r="T592" s="638"/>
      <c r="U592" s="251"/>
      <c r="V592" s="614"/>
      <c r="W592" s="644">
        <f t="shared" ref="W592:W655" si="183">IFERROR(IF(V592&gt;0,(AG592*AF592)*Q592,0),0)</f>
        <v>0</v>
      </c>
      <c r="X592" s="643" t="str">
        <f t="shared" ref="X592:X655" si="184">IF(W592=0, "", IF(OR(N592="Kg", N592="g"), "Kg", "L"))</f>
        <v/>
      </c>
      <c r="Y592" s="615">
        <f t="shared" si="176"/>
        <v>0</v>
      </c>
      <c r="Z592" s="615">
        <f t="shared" si="177"/>
        <v>0</v>
      </c>
      <c r="AA592" s="190" t="str">
        <f t="shared" si="174"/>
        <v/>
      </c>
      <c r="AB592" s="684">
        <f t="shared" si="173"/>
        <v>0</v>
      </c>
      <c r="AC592" s="684">
        <f t="shared" si="178"/>
        <v>0</v>
      </c>
      <c r="AD592" s="616"/>
      <c r="AE592" s="617">
        <f t="shared" si="175"/>
        <v>0</v>
      </c>
      <c r="AF592" s="612">
        <f t="shared" ref="AF592:AF655" si="185">IFERROR(IF(ISNUMBER(V592)*ISNUMBER(T592),V592/T592,0),0)</f>
        <v>0</v>
      </c>
      <c r="AG592" s="613">
        <f>IF(ISBLANK(N592), 0, (IF(AND(V592&lt;&gt;"", ISNUMBER(T592)), INDEX(AZ12:CR12, MATCH(N592, AZ11:CR11, 0)) * M592, 0)) + IFERROR(INDEX(AZ17:CR17, MATCH(N592, AZ16:CR16, 0)) * M592, 0))</f>
        <v>0</v>
      </c>
      <c r="AI592" s="603" t="str">
        <f t="shared" si="171"/>
        <v>►</v>
      </c>
      <c r="AJ592" s="641"/>
      <c r="AK592" s="641"/>
      <c r="AL592" s="641"/>
      <c r="AM592" s="641"/>
      <c r="AN592" s="641"/>
      <c r="AO592" s="641"/>
      <c r="AP592" s="641"/>
      <c r="AQ592" s="641"/>
      <c r="AR592" s="641"/>
      <c r="AS592" s="641"/>
      <c r="AT592" s="641"/>
      <c r="AU592" s="641"/>
      <c r="AV592" s="641"/>
      <c r="AW592" s="641"/>
      <c r="AX592" s="641"/>
      <c r="AY592" s="641"/>
      <c r="AZ592" s="641"/>
      <c r="BA592" s="641"/>
      <c r="CM592" s="658"/>
      <c r="CY592" s="216">
        <v>1</v>
      </c>
    </row>
    <row r="593" spans="1:103" s="664" customFormat="1" ht="24" customHeight="1">
      <c r="A593" s="603" t="str">
        <f t="shared" si="172"/>
        <v>►</v>
      </c>
      <c r="B593" s="604" t="str">
        <f t="shared" ref="B593:B656" si="186">IF(A593="►","►",IF(A593="A",IF(AND(ISTEXT(I593),ISTEXT(I593)),I593,IF(ISTEXT(I593),I593,IF(ISBLANK(I593),I593,I593)))))</f>
        <v>►</v>
      </c>
      <c r="C593" s="604" t="str">
        <f t="shared" si="179"/>
        <v>►</v>
      </c>
      <c r="D593" s="604" t="str">
        <f t="shared" si="180"/>
        <v>►</v>
      </c>
      <c r="E593" s="604" t="str">
        <f t="shared" si="181"/>
        <v>►</v>
      </c>
      <c r="F593" s="604" t="str">
        <f t="shared" si="182"/>
        <v>►</v>
      </c>
      <c r="G593" s="604" t="str">
        <f t="shared" ref="G593:G656" si="187">IF(ISBLANK(B593),"►",IFERROR(RIGHT(B593,LEN(B593)-FIND("Couleur",B593)+1),""))</f>
        <v/>
      </c>
      <c r="H593" s="626" t="s">
        <v>28</v>
      </c>
      <c r="I593" s="627"/>
      <c r="J593" s="627"/>
      <c r="K593" s="627"/>
      <c r="L593" s="704"/>
      <c r="M593" s="704"/>
      <c r="N593" s="704"/>
      <c r="O593" s="704"/>
      <c r="P593" s="704"/>
      <c r="Q593" s="704"/>
      <c r="R593" s="704"/>
      <c r="S593" s="674" t="s">
        <v>28</v>
      </c>
      <c r="T593" s="638"/>
      <c r="U593" s="251"/>
      <c r="V593" s="614"/>
      <c r="W593" s="645">
        <f t="shared" si="183"/>
        <v>0</v>
      </c>
      <c r="X593" s="618" t="str">
        <f t="shared" si="184"/>
        <v/>
      </c>
      <c r="Y593" s="619">
        <f t="shared" si="176"/>
        <v>0</v>
      </c>
      <c r="Z593" s="619">
        <f t="shared" si="177"/>
        <v>0</v>
      </c>
      <c r="AA593" s="189" t="str">
        <f t="shared" si="174"/>
        <v/>
      </c>
      <c r="AB593" s="189">
        <f t="shared" si="173"/>
        <v>0</v>
      </c>
      <c r="AC593" s="189">
        <f t="shared" si="178"/>
        <v>0</v>
      </c>
      <c r="AD593" s="616"/>
      <c r="AE593" s="620">
        <f t="shared" si="175"/>
        <v>0</v>
      </c>
      <c r="AF593" s="612">
        <f t="shared" si="185"/>
        <v>0</v>
      </c>
      <c r="AG593" s="613">
        <f>IF(ISBLANK(N593), 0, (IF(AND(V593&lt;&gt;"", ISNUMBER(T593)), INDEX(AZ12:CR12, MATCH(N593, AZ11:CR11, 0)) * M593, 0)) + IFERROR(INDEX(AZ17:CR17, MATCH(N593, AZ16:CR16, 0)) * M593, 0))</f>
        <v>0</v>
      </c>
      <c r="AI593" s="603" t="str">
        <f t="shared" ref="AI593:AI656" si="188">A593</f>
        <v>►</v>
      </c>
      <c r="AJ593" s="641"/>
      <c r="AK593" s="641"/>
      <c r="AL593" s="641"/>
      <c r="AM593" s="641"/>
      <c r="AN593" s="641"/>
      <c r="AO593" s="641"/>
      <c r="AP593" s="641"/>
      <c r="AQ593" s="641"/>
      <c r="AR593" s="641"/>
      <c r="AS593" s="641"/>
      <c r="AT593" s="641"/>
      <c r="AU593" s="641"/>
      <c r="AV593" s="641"/>
      <c r="AW593" s="641"/>
      <c r="AX593" s="641"/>
      <c r="AY593" s="641"/>
      <c r="AZ593" s="641"/>
      <c r="BA593" s="641"/>
      <c r="CM593" s="658"/>
      <c r="CY593" s="216">
        <v>1</v>
      </c>
    </row>
    <row r="594" spans="1:103" s="664" customFormat="1" ht="24" customHeight="1">
      <c r="A594" s="603" t="str">
        <f t="shared" si="172"/>
        <v>►</v>
      </c>
      <c r="B594" s="604" t="str">
        <f t="shared" si="186"/>
        <v>►</v>
      </c>
      <c r="C594" s="604" t="str">
        <f t="shared" si="179"/>
        <v>►</v>
      </c>
      <c r="D594" s="604" t="str">
        <f t="shared" si="180"/>
        <v>►</v>
      </c>
      <c r="E594" s="604" t="str">
        <f t="shared" si="181"/>
        <v>►</v>
      </c>
      <c r="F594" s="604" t="str">
        <f t="shared" si="182"/>
        <v>►</v>
      </c>
      <c r="G594" s="604" t="str">
        <f t="shared" si="187"/>
        <v/>
      </c>
      <c r="H594" s="626" t="s">
        <v>28</v>
      </c>
      <c r="I594" s="627"/>
      <c r="J594" s="627"/>
      <c r="K594" s="627"/>
      <c r="L594" s="704"/>
      <c r="M594" s="704"/>
      <c r="N594" s="704"/>
      <c r="O594" s="704"/>
      <c r="P594" s="704"/>
      <c r="Q594" s="704"/>
      <c r="R594" s="704"/>
      <c r="S594" s="674" t="s">
        <v>28</v>
      </c>
      <c r="T594" s="638"/>
      <c r="U594" s="251"/>
      <c r="V594" s="614"/>
      <c r="W594" s="644">
        <f t="shared" si="183"/>
        <v>0</v>
      </c>
      <c r="X594" s="643" t="str">
        <f t="shared" si="184"/>
        <v/>
      </c>
      <c r="Y594" s="615">
        <f t="shared" si="176"/>
        <v>0</v>
      </c>
      <c r="Z594" s="615">
        <f t="shared" si="177"/>
        <v>0</v>
      </c>
      <c r="AA594" s="190" t="str">
        <f t="shared" si="174"/>
        <v/>
      </c>
      <c r="AB594" s="684">
        <f t="shared" si="173"/>
        <v>0</v>
      </c>
      <c r="AC594" s="684">
        <f t="shared" si="178"/>
        <v>0</v>
      </c>
      <c r="AD594" s="616"/>
      <c r="AE594" s="617">
        <f t="shared" si="175"/>
        <v>0</v>
      </c>
      <c r="AF594" s="612">
        <f t="shared" si="185"/>
        <v>0</v>
      </c>
      <c r="AG594" s="613">
        <f>IF(ISBLANK(N594), 0, (IF(AND(V594&lt;&gt;"", ISNUMBER(T594)), INDEX(AZ12:CR12, MATCH(N594, AZ11:CR11, 0)) * M594, 0)) + IFERROR(INDEX(AZ17:CR17, MATCH(N594, AZ16:CR16, 0)) * M594, 0))</f>
        <v>0</v>
      </c>
      <c r="AI594" s="603" t="str">
        <f t="shared" si="188"/>
        <v>►</v>
      </c>
      <c r="AJ594" s="641"/>
      <c r="AK594" s="641"/>
      <c r="AL594" s="641"/>
      <c r="AM594" s="641"/>
      <c r="AN594" s="641"/>
      <c r="AO594" s="641"/>
      <c r="AP594" s="641"/>
      <c r="AQ594" s="641"/>
      <c r="AR594" s="641"/>
      <c r="AS594" s="641"/>
      <c r="AT594" s="641"/>
      <c r="AU594" s="641"/>
      <c r="AV594" s="641"/>
      <c r="AW594" s="641"/>
      <c r="AX594" s="641"/>
      <c r="AY594" s="641"/>
      <c r="AZ594" s="641"/>
      <c r="BA594" s="641"/>
      <c r="CM594" s="658"/>
      <c r="CY594" s="216">
        <v>1</v>
      </c>
    </row>
    <row r="595" spans="1:103" s="664" customFormat="1" ht="24" customHeight="1">
      <c r="A595" s="603" t="str">
        <f t="shared" si="172"/>
        <v>►</v>
      </c>
      <c r="B595" s="604" t="str">
        <f t="shared" si="186"/>
        <v>►</v>
      </c>
      <c r="C595" s="604" t="str">
        <f t="shared" si="179"/>
        <v>►</v>
      </c>
      <c r="D595" s="604" t="str">
        <f t="shared" si="180"/>
        <v>►</v>
      </c>
      <c r="E595" s="604" t="str">
        <f t="shared" si="181"/>
        <v>►</v>
      </c>
      <c r="F595" s="604" t="str">
        <f t="shared" si="182"/>
        <v>►</v>
      </c>
      <c r="G595" s="604" t="str">
        <f t="shared" si="187"/>
        <v/>
      </c>
      <c r="H595" s="626" t="s">
        <v>28</v>
      </c>
      <c r="I595" s="627"/>
      <c r="J595" s="627"/>
      <c r="K595" s="627"/>
      <c r="L595" s="704"/>
      <c r="M595" s="704"/>
      <c r="N595" s="704"/>
      <c r="O595" s="704"/>
      <c r="P595" s="704"/>
      <c r="Q595" s="704"/>
      <c r="R595" s="704"/>
      <c r="S595" s="674" t="s">
        <v>28</v>
      </c>
      <c r="T595" s="638"/>
      <c r="U595" s="251"/>
      <c r="V595" s="614"/>
      <c r="W595" s="645">
        <f t="shared" si="183"/>
        <v>0</v>
      </c>
      <c r="X595" s="618" t="str">
        <f t="shared" si="184"/>
        <v/>
      </c>
      <c r="Y595" s="619">
        <f t="shared" si="176"/>
        <v>0</v>
      </c>
      <c r="Z595" s="619">
        <f t="shared" si="177"/>
        <v>0</v>
      </c>
      <c r="AA595" s="189" t="str">
        <f t="shared" si="174"/>
        <v/>
      </c>
      <c r="AB595" s="189">
        <f t="shared" si="173"/>
        <v>0</v>
      </c>
      <c r="AC595" s="189">
        <f t="shared" si="178"/>
        <v>0</v>
      </c>
      <c r="AD595" s="616"/>
      <c r="AE595" s="620">
        <f t="shared" si="175"/>
        <v>0</v>
      </c>
      <c r="AF595" s="612">
        <f t="shared" si="185"/>
        <v>0</v>
      </c>
      <c r="AG595" s="613">
        <f>IF(ISBLANK(N595), 0, (IF(AND(V595&lt;&gt;"", ISNUMBER(T595)), INDEX(AZ12:CR12, MATCH(N595, AZ11:CR11, 0)) * M595, 0)) + IFERROR(INDEX(AZ17:CR17, MATCH(N595, AZ16:CR16, 0)) * M595, 0))</f>
        <v>0</v>
      </c>
      <c r="AI595" s="603" t="str">
        <f t="shared" si="188"/>
        <v>►</v>
      </c>
      <c r="AJ595" s="641"/>
      <c r="AK595" s="641"/>
      <c r="AL595" s="641"/>
      <c r="AM595" s="641"/>
      <c r="AN595" s="641"/>
      <c r="AO595" s="641"/>
      <c r="AP595" s="641"/>
      <c r="AQ595" s="641"/>
      <c r="AR595" s="641"/>
      <c r="AS595" s="641"/>
      <c r="AT595" s="641"/>
      <c r="AU595" s="641"/>
      <c r="AV595" s="641"/>
      <c r="AW595" s="641"/>
      <c r="AX595" s="641"/>
      <c r="AY595" s="641"/>
      <c r="AZ595" s="641"/>
      <c r="BA595" s="641"/>
      <c r="CM595" s="658"/>
      <c r="CY595" s="216">
        <v>1</v>
      </c>
    </row>
    <row r="596" spans="1:103" s="664" customFormat="1" ht="24" customHeight="1">
      <c r="A596" s="603" t="str">
        <f t="shared" si="172"/>
        <v>►</v>
      </c>
      <c r="B596" s="604" t="str">
        <f t="shared" si="186"/>
        <v>►</v>
      </c>
      <c r="C596" s="604" t="str">
        <f t="shared" si="179"/>
        <v>►</v>
      </c>
      <c r="D596" s="604" t="str">
        <f t="shared" si="180"/>
        <v>►</v>
      </c>
      <c r="E596" s="604" t="str">
        <f t="shared" si="181"/>
        <v>►</v>
      </c>
      <c r="F596" s="604" t="str">
        <f t="shared" si="182"/>
        <v>►</v>
      </c>
      <c r="G596" s="604" t="str">
        <f t="shared" si="187"/>
        <v/>
      </c>
      <c r="H596" s="626" t="s">
        <v>28</v>
      </c>
      <c r="I596" s="627"/>
      <c r="J596" s="627"/>
      <c r="K596" s="627"/>
      <c r="L596" s="704"/>
      <c r="M596" s="704"/>
      <c r="N596" s="704"/>
      <c r="O596" s="704"/>
      <c r="P596" s="704"/>
      <c r="Q596" s="704"/>
      <c r="R596" s="704"/>
      <c r="S596" s="674" t="s">
        <v>28</v>
      </c>
      <c r="T596" s="638"/>
      <c r="U596" s="251"/>
      <c r="V596" s="614"/>
      <c r="W596" s="644">
        <f t="shared" si="183"/>
        <v>0</v>
      </c>
      <c r="X596" s="643" t="str">
        <f t="shared" si="184"/>
        <v/>
      </c>
      <c r="Y596" s="615">
        <f t="shared" si="176"/>
        <v>0</v>
      </c>
      <c r="Z596" s="615">
        <f t="shared" si="177"/>
        <v>0</v>
      </c>
      <c r="AA596" s="190" t="str">
        <f t="shared" si="174"/>
        <v/>
      </c>
      <c r="AB596" s="684">
        <f t="shared" si="173"/>
        <v>0</v>
      </c>
      <c r="AC596" s="684">
        <f t="shared" si="178"/>
        <v>0</v>
      </c>
      <c r="AD596" s="616"/>
      <c r="AE596" s="617">
        <f t="shared" si="175"/>
        <v>0</v>
      </c>
      <c r="AF596" s="612">
        <f t="shared" si="185"/>
        <v>0</v>
      </c>
      <c r="AG596" s="613">
        <f>IF(ISBLANK(N596), 0, (IF(AND(V596&lt;&gt;"", ISNUMBER(T596)), INDEX(AZ12:CR12, MATCH(N596, AZ11:CR11, 0)) * M596, 0)) + IFERROR(INDEX(AZ17:CR17, MATCH(N596, AZ16:CR16, 0)) * M596, 0))</f>
        <v>0</v>
      </c>
      <c r="AI596" s="603" t="str">
        <f t="shared" si="188"/>
        <v>►</v>
      </c>
      <c r="AJ596" s="641"/>
      <c r="AK596" s="641"/>
      <c r="AL596" s="641"/>
      <c r="AM596" s="641"/>
      <c r="AN596" s="641"/>
      <c r="AO596" s="641"/>
      <c r="AP596" s="641"/>
      <c r="AQ596" s="641"/>
      <c r="AR596" s="641"/>
      <c r="AS596" s="641"/>
      <c r="AT596" s="641"/>
      <c r="AU596" s="641"/>
      <c r="AV596" s="641"/>
      <c r="AW596" s="641"/>
      <c r="AX596" s="641"/>
      <c r="AY596" s="641"/>
      <c r="AZ596" s="641"/>
      <c r="BA596" s="641"/>
      <c r="CM596" s="658"/>
      <c r="CY596" s="216">
        <v>1</v>
      </c>
    </row>
    <row r="597" spans="1:103" s="664" customFormat="1" ht="24" customHeight="1">
      <c r="A597" s="603" t="str">
        <f t="shared" si="172"/>
        <v>►</v>
      </c>
      <c r="B597" s="604" t="str">
        <f t="shared" si="186"/>
        <v>►</v>
      </c>
      <c r="C597" s="604" t="str">
        <f t="shared" si="179"/>
        <v>►</v>
      </c>
      <c r="D597" s="604" t="str">
        <f t="shared" si="180"/>
        <v>►</v>
      </c>
      <c r="E597" s="604" t="str">
        <f t="shared" si="181"/>
        <v>►</v>
      </c>
      <c r="F597" s="604" t="str">
        <f t="shared" si="182"/>
        <v>►</v>
      </c>
      <c r="G597" s="604" t="str">
        <f t="shared" si="187"/>
        <v/>
      </c>
      <c r="H597" s="626" t="s">
        <v>28</v>
      </c>
      <c r="I597" s="627"/>
      <c r="J597" s="627"/>
      <c r="K597" s="627"/>
      <c r="L597" s="704"/>
      <c r="M597" s="704"/>
      <c r="N597" s="704"/>
      <c r="O597" s="704"/>
      <c r="P597" s="704"/>
      <c r="Q597" s="704"/>
      <c r="R597" s="704"/>
      <c r="S597" s="674" t="s">
        <v>28</v>
      </c>
      <c r="T597" s="638"/>
      <c r="U597" s="251"/>
      <c r="V597" s="614"/>
      <c r="W597" s="645">
        <f t="shared" si="183"/>
        <v>0</v>
      </c>
      <c r="X597" s="618" t="str">
        <f t="shared" si="184"/>
        <v/>
      </c>
      <c r="Y597" s="619">
        <f t="shared" si="176"/>
        <v>0</v>
      </c>
      <c r="Z597" s="619">
        <f t="shared" si="177"/>
        <v>0</v>
      </c>
      <c r="AA597" s="189" t="str">
        <f t="shared" si="174"/>
        <v/>
      </c>
      <c r="AB597" s="189">
        <f t="shared" si="173"/>
        <v>0</v>
      </c>
      <c r="AC597" s="189">
        <f t="shared" si="178"/>
        <v>0</v>
      </c>
      <c r="AD597" s="616"/>
      <c r="AE597" s="620">
        <f t="shared" si="175"/>
        <v>0</v>
      </c>
      <c r="AF597" s="612">
        <f t="shared" si="185"/>
        <v>0</v>
      </c>
      <c r="AG597" s="613">
        <f>IF(ISBLANK(N597), 0, (IF(AND(V597&lt;&gt;"", ISNUMBER(T597)), INDEX(AZ12:CR12, MATCH(N597, AZ11:CR11, 0)) * M597, 0)) + IFERROR(INDEX(AZ17:CR17, MATCH(N597, AZ16:CR16, 0)) * M597, 0))</f>
        <v>0</v>
      </c>
      <c r="AI597" s="603" t="str">
        <f t="shared" si="188"/>
        <v>►</v>
      </c>
      <c r="AJ597" s="641"/>
      <c r="AK597" s="641"/>
      <c r="AL597" s="641"/>
      <c r="AM597" s="641"/>
      <c r="AN597" s="641"/>
      <c r="AO597" s="641"/>
      <c r="AP597" s="641"/>
      <c r="AQ597" s="641"/>
      <c r="AR597" s="641"/>
      <c r="AS597" s="641"/>
      <c r="AT597" s="641"/>
      <c r="AU597" s="641"/>
      <c r="AV597" s="641"/>
      <c r="AW597" s="641"/>
      <c r="AX597" s="641"/>
      <c r="AY597" s="641"/>
      <c r="AZ597" s="641"/>
      <c r="BA597" s="641"/>
      <c r="CM597" s="658"/>
      <c r="CY597" s="216">
        <v>1</v>
      </c>
    </row>
    <row r="598" spans="1:103" s="664" customFormat="1" ht="24" customHeight="1">
      <c r="A598" s="603" t="str">
        <f t="shared" si="172"/>
        <v>►</v>
      </c>
      <c r="B598" s="604" t="str">
        <f t="shared" si="186"/>
        <v>►</v>
      </c>
      <c r="C598" s="604" t="str">
        <f t="shared" si="179"/>
        <v>►</v>
      </c>
      <c r="D598" s="604" t="str">
        <f t="shared" si="180"/>
        <v>►</v>
      </c>
      <c r="E598" s="604" t="str">
        <f t="shared" si="181"/>
        <v>►</v>
      </c>
      <c r="F598" s="604" t="str">
        <f t="shared" si="182"/>
        <v>►</v>
      </c>
      <c r="G598" s="604" t="str">
        <f t="shared" si="187"/>
        <v/>
      </c>
      <c r="H598" s="626" t="s">
        <v>28</v>
      </c>
      <c r="I598" s="627"/>
      <c r="J598" s="627"/>
      <c r="K598" s="627"/>
      <c r="L598" s="704"/>
      <c r="M598" s="704"/>
      <c r="N598" s="704"/>
      <c r="O598" s="704"/>
      <c r="P598" s="704"/>
      <c r="Q598" s="704"/>
      <c r="R598" s="704"/>
      <c r="S598" s="674" t="s">
        <v>28</v>
      </c>
      <c r="T598" s="638"/>
      <c r="U598" s="251"/>
      <c r="V598" s="614"/>
      <c r="W598" s="644">
        <f t="shared" si="183"/>
        <v>0</v>
      </c>
      <c r="X598" s="643" t="str">
        <f t="shared" si="184"/>
        <v/>
      </c>
      <c r="Y598" s="615">
        <f t="shared" si="176"/>
        <v>0</v>
      </c>
      <c r="Z598" s="615">
        <f t="shared" si="177"/>
        <v>0</v>
      </c>
      <c r="AA598" s="190" t="str">
        <f t="shared" si="174"/>
        <v/>
      </c>
      <c r="AB598" s="684">
        <f t="shared" si="173"/>
        <v>0</v>
      </c>
      <c r="AC598" s="684">
        <f t="shared" si="178"/>
        <v>0</v>
      </c>
      <c r="AD598" s="616"/>
      <c r="AE598" s="617">
        <f t="shared" si="175"/>
        <v>0</v>
      </c>
      <c r="AF598" s="612">
        <f t="shared" si="185"/>
        <v>0</v>
      </c>
      <c r="AG598" s="613">
        <f>IF(ISBLANK(N598), 0, (IF(AND(V598&lt;&gt;"", ISNUMBER(T598)), INDEX(AZ12:CR12, MATCH(N598, AZ11:CR11, 0)) * M598, 0)) + IFERROR(INDEX(AZ17:CR17, MATCH(N598, AZ16:CR16, 0)) * M598, 0))</f>
        <v>0</v>
      </c>
      <c r="AI598" s="603" t="str">
        <f t="shared" si="188"/>
        <v>►</v>
      </c>
      <c r="AJ598" s="641"/>
      <c r="AK598" s="641"/>
      <c r="AL598" s="641"/>
      <c r="AM598" s="641"/>
      <c r="AN598" s="641"/>
      <c r="AO598" s="641"/>
      <c r="AP598" s="641"/>
      <c r="AQ598" s="641"/>
      <c r="AR598" s="641"/>
      <c r="AS598" s="641"/>
      <c r="AT598" s="641"/>
      <c r="AU598" s="641"/>
      <c r="AV598" s="641"/>
      <c r="AW598" s="641"/>
      <c r="AX598" s="641"/>
      <c r="AY598" s="641"/>
      <c r="AZ598" s="641"/>
      <c r="BA598" s="641"/>
      <c r="CM598" s="658"/>
      <c r="CY598" s="216">
        <v>1</v>
      </c>
    </row>
    <row r="599" spans="1:103" s="664" customFormat="1" ht="24" customHeight="1">
      <c r="A599" s="603" t="str">
        <f t="shared" si="172"/>
        <v>►</v>
      </c>
      <c r="B599" s="604" t="str">
        <f t="shared" si="186"/>
        <v>►</v>
      </c>
      <c r="C599" s="604" t="str">
        <f t="shared" si="179"/>
        <v>►</v>
      </c>
      <c r="D599" s="604" t="str">
        <f t="shared" si="180"/>
        <v>►</v>
      </c>
      <c r="E599" s="604" t="str">
        <f t="shared" si="181"/>
        <v>►</v>
      </c>
      <c r="F599" s="604" t="str">
        <f t="shared" si="182"/>
        <v>►</v>
      </c>
      <c r="G599" s="604" t="str">
        <f t="shared" si="187"/>
        <v/>
      </c>
      <c r="H599" s="626" t="s">
        <v>28</v>
      </c>
      <c r="I599" s="627"/>
      <c r="J599" s="627"/>
      <c r="K599" s="627"/>
      <c r="L599" s="704"/>
      <c r="M599" s="704"/>
      <c r="N599" s="704"/>
      <c r="O599" s="704"/>
      <c r="P599" s="704"/>
      <c r="Q599" s="704"/>
      <c r="R599" s="704"/>
      <c r="S599" s="674" t="s">
        <v>28</v>
      </c>
      <c r="T599" s="638"/>
      <c r="U599" s="251"/>
      <c r="V599" s="614"/>
      <c r="W599" s="645">
        <f t="shared" si="183"/>
        <v>0</v>
      </c>
      <c r="X599" s="618" t="str">
        <f t="shared" si="184"/>
        <v/>
      </c>
      <c r="Y599" s="619">
        <f t="shared" si="176"/>
        <v>0</v>
      </c>
      <c r="Z599" s="619">
        <f t="shared" si="177"/>
        <v>0</v>
      </c>
      <c r="AA599" s="189" t="str">
        <f t="shared" si="174"/>
        <v/>
      </c>
      <c r="AB599" s="189">
        <f t="shared" si="173"/>
        <v>0</v>
      </c>
      <c r="AC599" s="189">
        <f t="shared" si="178"/>
        <v>0</v>
      </c>
      <c r="AD599" s="616"/>
      <c r="AE599" s="620">
        <f t="shared" si="175"/>
        <v>0</v>
      </c>
      <c r="AF599" s="612">
        <f t="shared" si="185"/>
        <v>0</v>
      </c>
      <c r="AG599" s="613">
        <f>IF(ISBLANK(N599), 0, (IF(AND(V599&lt;&gt;"", ISNUMBER(T599)), INDEX(AZ12:CR12, MATCH(N599, AZ11:CR11, 0)) * M599, 0)) + IFERROR(INDEX(AZ17:CR17, MATCH(N599, AZ16:CR16, 0)) * M599, 0))</f>
        <v>0</v>
      </c>
      <c r="AI599" s="603" t="str">
        <f t="shared" si="188"/>
        <v>►</v>
      </c>
      <c r="AJ599" s="641"/>
      <c r="AK599" s="641"/>
      <c r="AL599" s="641"/>
      <c r="AM599" s="641"/>
      <c r="AN599" s="641"/>
      <c r="AO599" s="641"/>
      <c r="AP599" s="641"/>
      <c r="AQ599" s="641"/>
      <c r="AR599" s="641"/>
      <c r="AS599" s="641"/>
      <c r="AT599" s="641"/>
      <c r="AU599" s="641"/>
      <c r="AV599" s="641"/>
      <c r="AW599" s="641"/>
      <c r="AX599" s="641"/>
      <c r="AY599" s="641"/>
      <c r="AZ599" s="641"/>
      <c r="BA599" s="641"/>
      <c r="CM599" s="658"/>
      <c r="CY599" s="216">
        <v>1</v>
      </c>
    </row>
    <row r="600" spans="1:103" s="664" customFormat="1" ht="24" customHeight="1">
      <c r="A600" s="603" t="str">
        <f t="shared" ref="A600:A663" si="189">IF(OR(H600="A",T600="A"),"A",IF(AND(H600="►",T600="►"),"►",IF(AND(ISBLANK(H600),ISBLANK(T600)),"►","►")))</f>
        <v>►</v>
      </c>
      <c r="B600" s="604" t="str">
        <f t="shared" si="186"/>
        <v>►</v>
      </c>
      <c r="C600" s="604" t="str">
        <f t="shared" si="179"/>
        <v>►</v>
      </c>
      <c r="D600" s="604" t="str">
        <f t="shared" si="180"/>
        <v>►</v>
      </c>
      <c r="E600" s="604" t="str">
        <f t="shared" si="181"/>
        <v>►</v>
      </c>
      <c r="F600" s="604" t="str">
        <f t="shared" si="182"/>
        <v>►</v>
      </c>
      <c r="G600" s="604" t="str">
        <f t="shared" si="187"/>
        <v/>
      </c>
      <c r="H600" s="626" t="s">
        <v>28</v>
      </c>
      <c r="I600" s="627"/>
      <c r="J600" s="627"/>
      <c r="K600" s="627"/>
      <c r="L600" s="704"/>
      <c r="M600" s="704"/>
      <c r="N600" s="704"/>
      <c r="O600" s="704"/>
      <c r="P600" s="704"/>
      <c r="Q600" s="704"/>
      <c r="R600" s="704"/>
      <c r="S600" s="674" t="s">
        <v>28</v>
      </c>
      <c r="T600" s="638"/>
      <c r="U600" s="251"/>
      <c r="V600" s="614"/>
      <c r="W600" s="644">
        <f t="shared" si="183"/>
        <v>0</v>
      </c>
      <c r="X600" s="643" t="str">
        <f t="shared" si="184"/>
        <v/>
      </c>
      <c r="Y600" s="615">
        <f t="shared" si="176"/>
        <v>0</v>
      </c>
      <c r="Z600" s="615">
        <f t="shared" si="177"/>
        <v>0</v>
      </c>
      <c r="AA600" s="190" t="str">
        <f t="shared" si="174"/>
        <v/>
      </c>
      <c r="AB600" s="684">
        <f t="shared" si="173"/>
        <v>0</v>
      </c>
      <c r="AC600" s="684">
        <f t="shared" si="178"/>
        <v>0</v>
      </c>
      <c r="AD600" s="616"/>
      <c r="AE600" s="617">
        <f t="shared" si="175"/>
        <v>0</v>
      </c>
      <c r="AF600" s="612">
        <f t="shared" si="185"/>
        <v>0</v>
      </c>
      <c r="AG600" s="613">
        <f>IF(ISBLANK(N600), 0, (IF(AND(V600&lt;&gt;"", ISNUMBER(T600)), INDEX(AZ12:CR12, MATCH(N600, AZ11:CR11, 0)) * M600, 0)) + IFERROR(INDEX(AZ17:CR17, MATCH(N600, AZ16:CR16, 0)) * M600, 0))</f>
        <v>0</v>
      </c>
      <c r="AI600" s="603" t="str">
        <f t="shared" si="188"/>
        <v>►</v>
      </c>
      <c r="AJ600" s="641"/>
      <c r="AK600" s="641"/>
      <c r="AL600" s="641"/>
      <c r="AM600" s="641"/>
      <c r="AN600" s="641"/>
      <c r="AO600" s="641"/>
      <c r="AP600" s="641"/>
      <c r="AQ600" s="641"/>
      <c r="AR600" s="641"/>
      <c r="AS600" s="641"/>
      <c r="AT600" s="641"/>
      <c r="AU600" s="641"/>
      <c r="AV600" s="641"/>
      <c r="AW600" s="641"/>
      <c r="AX600" s="641"/>
      <c r="AY600" s="641"/>
      <c r="AZ600" s="641"/>
      <c r="BA600" s="641"/>
      <c r="CM600" s="658"/>
      <c r="CY600" s="216">
        <v>1</v>
      </c>
    </row>
    <row r="601" spans="1:103" s="664" customFormat="1" ht="24" customHeight="1">
      <c r="A601" s="603" t="str">
        <f t="shared" si="189"/>
        <v>►</v>
      </c>
      <c r="B601" s="604" t="str">
        <f t="shared" si="186"/>
        <v>►</v>
      </c>
      <c r="C601" s="604" t="str">
        <f t="shared" si="179"/>
        <v>►</v>
      </c>
      <c r="D601" s="604" t="str">
        <f t="shared" si="180"/>
        <v>►</v>
      </c>
      <c r="E601" s="604" t="str">
        <f t="shared" si="181"/>
        <v>►</v>
      </c>
      <c r="F601" s="604" t="str">
        <f t="shared" si="182"/>
        <v>►</v>
      </c>
      <c r="G601" s="604" t="str">
        <f t="shared" si="187"/>
        <v/>
      </c>
      <c r="H601" s="626" t="s">
        <v>28</v>
      </c>
      <c r="I601" s="627"/>
      <c r="J601" s="627"/>
      <c r="K601" s="627"/>
      <c r="L601" s="704"/>
      <c r="M601" s="704"/>
      <c r="N601" s="704"/>
      <c r="O601" s="704"/>
      <c r="P601" s="704"/>
      <c r="Q601" s="704"/>
      <c r="R601" s="704"/>
      <c r="S601" s="674" t="s">
        <v>28</v>
      </c>
      <c r="T601" s="638"/>
      <c r="U601" s="251"/>
      <c r="V601" s="614"/>
      <c r="W601" s="645">
        <f t="shared" si="183"/>
        <v>0</v>
      </c>
      <c r="X601" s="618" t="str">
        <f t="shared" si="184"/>
        <v/>
      </c>
      <c r="Y601" s="619">
        <f t="shared" si="176"/>
        <v>0</v>
      </c>
      <c r="Z601" s="619">
        <f t="shared" si="177"/>
        <v>0</v>
      </c>
      <c r="AA601" s="189" t="str">
        <f t="shared" si="174"/>
        <v/>
      </c>
      <c r="AB601" s="189">
        <f t="shared" si="173"/>
        <v>0</v>
      </c>
      <c r="AC601" s="189">
        <f t="shared" si="178"/>
        <v>0</v>
      </c>
      <c r="AD601" s="616"/>
      <c r="AE601" s="620">
        <f t="shared" si="175"/>
        <v>0</v>
      </c>
      <c r="AF601" s="612">
        <f t="shared" si="185"/>
        <v>0</v>
      </c>
      <c r="AG601" s="613">
        <f>IF(ISBLANK(N601), 0, (IF(AND(V601&lt;&gt;"", ISNUMBER(T601)), INDEX(AZ12:CR12, MATCH(N601, AZ11:CR11, 0)) * M601, 0)) + IFERROR(INDEX(AZ17:CR17, MATCH(N601, AZ16:CR16, 0)) * M601, 0))</f>
        <v>0</v>
      </c>
      <c r="AI601" s="603" t="str">
        <f t="shared" si="188"/>
        <v>►</v>
      </c>
      <c r="AJ601" s="641"/>
      <c r="AK601" s="641"/>
      <c r="AL601" s="641"/>
      <c r="AM601" s="641"/>
      <c r="AN601" s="641"/>
      <c r="AO601" s="641"/>
      <c r="AP601" s="641"/>
      <c r="AQ601" s="641"/>
      <c r="AR601" s="641"/>
      <c r="AS601" s="641"/>
      <c r="AT601" s="641"/>
      <c r="AU601" s="641"/>
      <c r="AV601" s="641"/>
      <c r="AW601" s="641"/>
      <c r="AX601" s="641"/>
      <c r="AY601" s="641"/>
      <c r="AZ601" s="641"/>
      <c r="BA601" s="641"/>
      <c r="CM601" s="658"/>
      <c r="CY601" s="216">
        <v>1</v>
      </c>
    </row>
    <row r="602" spans="1:103" s="664" customFormat="1" ht="24" customHeight="1">
      <c r="A602" s="603" t="str">
        <f t="shared" si="189"/>
        <v>►</v>
      </c>
      <c r="B602" s="604" t="str">
        <f t="shared" si="186"/>
        <v>►</v>
      </c>
      <c r="C602" s="604" t="str">
        <f t="shared" si="179"/>
        <v>►</v>
      </c>
      <c r="D602" s="604" t="str">
        <f t="shared" si="180"/>
        <v>►</v>
      </c>
      <c r="E602" s="604" t="str">
        <f t="shared" si="181"/>
        <v>►</v>
      </c>
      <c r="F602" s="604" t="str">
        <f t="shared" si="182"/>
        <v>►</v>
      </c>
      <c r="G602" s="604" t="str">
        <f t="shared" si="187"/>
        <v/>
      </c>
      <c r="H602" s="626" t="s">
        <v>28</v>
      </c>
      <c r="I602" s="627"/>
      <c r="J602" s="627"/>
      <c r="K602" s="627"/>
      <c r="L602" s="704"/>
      <c r="M602" s="704"/>
      <c r="N602" s="704"/>
      <c r="O602" s="704"/>
      <c r="P602" s="704"/>
      <c r="Q602" s="704"/>
      <c r="R602" s="704"/>
      <c r="S602" s="674" t="s">
        <v>28</v>
      </c>
      <c r="T602" s="638"/>
      <c r="U602" s="251"/>
      <c r="V602" s="614"/>
      <c r="W602" s="644">
        <f t="shared" si="183"/>
        <v>0</v>
      </c>
      <c r="X602" s="643" t="str">
        <f t="shared" si="184"/>
        <v/>
      </c>
      <c r="Y602" s="615">
        <f t="shared" si="176"/>
        <v>0</v>
      </c>
      <c r="Z602" s="615">
        <f t="shared" si="177"/>
        <v>0</v>
      </c>
      <c r="AA602" s="190" t="str">
        <f t="shared" si="174"/>
        <v/>
      </c>
      <c r="AB602" s="684">
        <f t="shared" ref="AB602:AB665" si="190">IF(ISBLANK(V602), 0, IF(AND(W602=0, ISTEXT(N602)), M602*AF602 &amp; " " &amp; N602, 0))</f>
        <v>0</v>
      </c>
      <c r="AC602" s="684">
        <f t="shared" si="178"/>
        <v>0</v>
      </c>
      <c r="AD602" s="616"/>
      <c r="AE602" s="617">
        <f t="shared" si="175"/>
        <v>0</v>
      </c>
      <c r="AF602" s="612">
        <f t="shared" si="185"/>
        <v>0</v>
      </c>
      <c r="AG602" s="613">
        <f>IF(ISBLANK(N602), 0, (IF(AND(V602&lt;&gt;"", ISNUMBER(T602)), INDEX(AZ12:CR12, MATCH(N602, AZ11:CR11, 0)) * M602, 0)) + IFERROR(INDEX(AZ17:CR17, MATCH(N602, AZ16:CR16, 0)) * M602, 0))</f>
        <v>0</v>
      </c>
      <c r="AI602" s="603" t="str">
        <f t="shared" si="188"/>
        <v>►</v>
      </c>
      <c r="AJ602" s="641"/>
      <c r="AK602" s="641"/>
      <c r="AL602" s="641"/>
      <c r="AM602" s="641"/>
      <c r="AN602" s="641"/>
      <c r="AO602" s="641"/>
      <c r="AP602" s="641"/>
      <c r="AQ602" s="641"/>
      <c r="AR602" s="641"/>
      <c r="AS602" s="641"/>
      <c r="AT602" s="641"/>
      <c r="AU602" s="641"/>
      <c r="AV602" s="641"/>
      <c r="AW602" s="641"/>
      <c r="AX602" s="641"/>
      <c r="AY602" s="641"/>
      <c r="AZ602" s="641"/>
      <c r="BA602" s="641"/>
      <c r="CM602" s="658"/>
      <c r="CY602" s="216">
        <v>1</v>
      </c>
    </row>
    <row r="603" spans="1:103" s="664" customFormat="1" ht="24" customHeight="1">
      <c r="A603" s="603" t="str">
        <f t="shared" si="189"/>
        <v>►</v>
      </c>
      <c r="B603" s="604" t="str">
        <f t="shared" si="186"/>
        <v>►</v>
      </c>
      <c r="C603" s="604" t="str">
        <f t="shared" si="179"/>
        <v>►</v>
      </c>
      <c r="D603" s="604" t="str">
        <f t="shared" si="180"/>
        <v>►</v>
      </c>
      <c r="E603" s="604" t="str">
        <f t="shared" si="181"/>
        <v>►</v>
      </c>
      <c r="F603" s="604" t="str">
        <f t="shared" si="182"/>
        <v>►</v>
      </c>
      <c r="G603" s="604" t="str">
        <f t="shared" si="187"/>
        <v/>
      </c>
      <c r="H603" s="626" t="s">
        <v>28</v>
      </c>
      <c r="I603" s="627"/>
      <c r="J603" s="627"/>
      <c r="K603" s="627"/>
      <c r="L603" s="704"/>
      <c r="M603" s="704"/>
      <c r="N603" s="704"/>
      <c r="O603" s="704"/>
      <c r="P603" s="704"/>
      <c r="Q603" s="704"/>
      <c r="R603" s="704"/>
      <c r="S603" s="674" t="s">
        <v>28</v>
      </c>
      <c r="T603" s="638"/>
      <c r="U603" s="251"/>
      <c r="V603" s="614"/>
      <c r="W603" s="645">
        <f t="shared" si="183"/>
        <v>0</v>
      </c>
      <c r="X603" s="618" t="str">
        <f t="shared" si="184"/>
        <v/>
      </c>
      <c r="Y603" s="619">
        <f t="shared" si="176"/>
        <v>0</v>
      </c>
      <c r="Z603" s="619">
        <f t="shared" si="177"/>
        <v>0</v>
      </c>
      <c r="AA603" s="189" t="str">
        <f t="shared" ref="AA603:AA666" si="191">IF(V603&gt;0,R603,"")</f>
        <v/>
      </c>
      <c r="AB603" s="189">
        <f t="shared" si="190"/>
        <v>0</v>
      </c>
      <c r="AC603" s="189">
        <f t="shared" si="178"/>
        <v>0</v>
      </c>
      <c r="AD603" s="616"/>
      <c r="AE603" s="620">
        <f t="shared" ref="AE603:AE666" si="192">IF(W603=0, IF(M603&gt;0, AF603*AD603, IF(ISBLANK(AD603), 0, 0)), W603*AD603)</f>
        <v>0</v>
      </c>
      <c r="AF603" s="612">
        <f t="shared" si="185"/>
        <v>0</v>
      </c>
      <c r="AG603" s="613">
        <f>IF(ISBLANK(N603), 0, (IF(AND(V603&lt;&gt;"", ISNUMBER(T603)), INDEX(AZ12:CR12, MATCH(N603, AZ11:CR11, 0)) * M603, 0)) + IFERROR(INDEX(AZ17:CR17, MATCH(N603, AZ16:CR16, 0)) * M603, 0))</f>
        <v>0</v>
      </c>
      <c r="AI603" s="603" t="str">
        <f t="shared" si="188"/>
        <v>►</v>
      </c>
      <c r="AJ603" s="641"/>
      <c r="AK603" s="641"/>
      <c r="AL603" s="641"/>
      <c r="AM603" s="641"/>
      <c r="AN603" s="641"/>
      <c r="AO603" s="641"/>
      <c r="AP603" s="641"/>
      <c r="AQ603" s="641"/>
      <c r="AR603" s="641"/>
      <c r="AS603" s="641"/>
      <c r="AT603" s="641"/>
      <c r="AU603" s="641"/>
      <c r="AV603" s="641"/>
      <c r="AW603" s="641"/>
      <c r="AX603" s="641"/>
      <c r="AY603" s="641"/>
      <c r="AZ603" s="641"/>
      <c r="BA603" s="641"/>
      <c r="CM603" s="658"/>
      <c r="CY603" s="216">
        <v>1</v>
      </c>
    </row>
    <row r="604" spans="1:103" s="664" customFormat="1" ht="24" customHeight="1">
      <c r="A604" s="603" t="str">
        <f t="shared" si="189"/>
        <v>►</v>
      </c>
      <c r="B604" s="604" t="str">
        <f t="shared" si="186"/>
        <v>►</v>
      </c>
      <c r="C604" s="604" t="str">
        <f t="shared" si="179"/>
        <v>►</v>
      </c>
      <c r="D604" s="604" t="str">
        <f t="shared" si="180"/>
        <v>►</v>
      </c>
      <c r="E604" s="604" t="str">
        <f t="shared" si="181"/>
        <v>►</v>
      </c>
      <c r="F604" s="604" t="str">
        <f t="shared" si="182"/>
        <v>►</v>
      </c>
      <c r="G604" s="604" t="str">
        <f t="shared" si="187"/>
        <v/>
      </c>
      <c r="H604" s="626" t="s">
        <v>28</v>
      </c>
      <c r="I604" s="627"/>
      <c r="J604" s="627"/>
      <c r="K604" s="627"/>
      <c r="L604" s="704"/>
      <c r="M604" s="704"/>
      <c r="N604" s="704"/>
      <c r="O604" s="704"/>
      <c r="P604" s="704"/>
      <c r="Q604" s="704"/>
      <c r="R604" s="704"/>
      <c r="S604" s="674" t="s">
        <v>28</v>
      </c>
      <c r="T604" s="638"/>
      <c r="U604" s="251"/>
      <c r="V604" s="614"/>
      <c r="W604" s="644">
        <f t="shared" si="183"/>
        <v>0</v>
      </c>
      <c r="X604" s="643" t="str">
        <f t="shared" si="184"/>
        <v/>
      </c>
      <c r="Y604" s="615">
        <f t="shared" ref="Y604:Y667" si="193">IF(W604=0,0,IF(OR(N604="Kg",N604="g",N604="demi(s)",N604="quart(s)"),IF(ROUND(W604,3)&gt;=1,ROUND(W604,3)&amp;" Kg",ROUND(W604*1000,0)&amp;" g"),IF(N604="demi(s)",ROUND(W604*0.5,1)&amp;" demi(s)",IF(N604="quart(s)",ROUND(W604*0.25,1)&amp;" quart(s)",IF(ROUND(W604*100,1)&gt;=1,ROUND(W604*100,1)&amp;" cl",ROUND(W604*100,1)&amp;" cl")))))</f>
        <v>0</v>
      </c>
      <c r="Z604" s="615">
        <f t="shared" ref="Z604:Z667" si="194">IF(W604=0,0,IF(OR(N604="Kg",N604="g",N604="demi(s)",N604="quart(s)"),IF(ROUND(W604,3)&gt;=1,ROUND(W604,3)&amp;" Kg",ROUND(W604*1000,0)&amp;" g"),IF(N604="demi(s)",ROUND(W604*0.5,1)&amp;" demi(s)",IF(N604="quart(s)",ROUND(W604*0.25,1)&amp;" quart(s)",IF(ROUND(W604*100,1)&gt;=1,ROUND(W604*1000,1)&amp;" ml",ROUND(W604*1000,1)&amp;" ml")))))</f>
        <v>0</v>
      </c>
      <c r="AA604" s="190" t="str">
        <f t="shared" si="191"/>
        <v/>
      </c>
      <c r="AB604" s="684">
        <f t="shared" si="190"/>
        <v>0</v>
      </c>
      <c r="AC604" s="684">
        <f t="shared" si="178"/>
        <v>0</v>
      </c>
      <c r="AD604" s="616"/>
      <c r="AE604" s="617">
        <f t="shared" si="192"/>
        <v>0</v>
      </c>
      <c r="AF604" s="612">
        <f t="shared" si="185"/>
        <v>0</v>
      </c>
      <c r="AG604" s="613">
        <f>IF(ISBLANK(N604), 0, (IF(AND(V604&lt;&gt;"", ISNUMBER(T604)), INDEX(AZ12:CR12, MATCH(N604, AZ11:CR11, 0)) * M604, 0)) + IFERROR(INDEX(AZ17:CR17, MATCH(N604, AZ16:CR16, 0)) * M604, 0))</f>
        <v>0</v>
      </c>
      <c r="AI604" s="603" t="str">
        <f t="shared" si="188"/>
        <v>►</v>
      </c>
      <c r="AJ604" s="641"/>
      <c r="AK604" s="641"/>
      <c r="AL604" s="641"/>
      <c r="AM604" s="641"/>
      <c r="AN604" s="641"/>
      <c r="AO604" s="641"/>
      <c r="AP604" s="641"/>
      <c r="AQ604" s="641"/>
      <c r="AR604" s="641"/>
      <c r="AS604" s="641"/>
      <c r="AT604" s="641"/>
      <c r="AU604" s="641"/>
      <c r="AV604" s="641"/>
      <c r="AW604" s="641"/>
      <c r="AX604" s="641"/>
      <c r="AY604" s="641"/>
      <c r="AZ604" s="641"/>
      <c r="BA604" s="641"/>
      <c r="CM604" s="658"/>
      <c r="CY604" s="216">
        <v>1</v>
      </c>
    </row>
    <row r="605" spans="1:103" s="664" customFormat="1" ht="24" customHeight="1">
      <c r="A605" s="603" t="str">
        <f t="shared" si="189"/>
        <v>►</v>
      </c>
      <c r="B605" s="604" t="str">
        <f t="shared" si="186"/>
        <v>►</v>
      </c>
      <c r="C605" s="604" t="str">
        <f t="shared" si="179"/>
        <v>►</v>
      </c>
      <c r="D605" s="604" t="str">
        <f t="shared" si="180"/>
        <v>►</v>
      </c>
      <c r="E605" s="604" t="str">
        <f t="shared" si="181"/>
        <v>►</v>
      </c>
      <c r="F605" s="604" t="str">
        <f t="shared" si="182"/>
        <v>►</v>
      </c>
      <c r="G605" s="604" t="str">
        <f t="shared" si="187"/>
        <v/>
      </c>
      <c r="H605" s="626" t="s">
        <v>28</v>
      </c>
      <c r="I605" s="627"/>
      <c r="J605" s="627"/>
      <c r="K605" s="627"/>
      <c r="L605" s="704"/>
      <c r="M605" s="704"/>
      <c r="N605" s="704"/>
      <c r="O605" s="704"/>
      <c r="P605" s="704"/>
      <c r="Q605" s="704"/>
      <c r="R605" s="704"/>
      <c r="S605" s="674" t="s">
        <v>28</v>
      </c>
      <c r="T605" s="638"/>
      <c r="U605" s="251"/>
      <c r="V605" s="614"/>
      <c r="W605" s="645">
        <f t="shared" si="183"/>
        <v>0</v>
      </c>
      <c r="X605" s="618" t="str">
        <f t="shared" si="184"/>
        <v/>
      </c>
      <c r="Y605" s="619">
        <f t="shared" si="193"/>
        <v>0</v>
      </c>
      <c r="Z605" s="619">
        <f t="shared" si="194"/>
        <v>0</v>
      </c>
      <c r="AA605" s="189" t="str">
        <f t="shared" si="191"/>
        <v/>
      </c>
      <c r="AB605" s="189">
        <f t="shared" si="190"/>
        <v>0</v>
      </c>
      <c r="AC605" s="189">
        <f t="shared" si="178"/>
        <v>0</v>
      </c>
      <c r="AD605" s="616"/>
      <c r="AE605" s="620">
        <f t="shared" si="192"/>
        <v>0</v>
      </c>
      <c r="AF605" s="612">
        <f t="shared" si="185"/>
        <v>0</v>
      </c>
      <c r="AG605" s="613">
        <f>IF(ISBLANK(N605), 0, (IF(AND(V605&lt;&gt;"", ISNUMBER(T605)), INDEX(AZ12:CR12, MATCH(N605, AZ11:CR11, 0)) * M605, 0)) + IFERROR(INDEX(AZ17:CR17, MATCH(N605, AZ16:CR16, 0)) * M605, 0))</f>
        <v>0</v>
      </c>
      <c r="AI605" s="603" t="str">
        <f t="shared" si="188"/>
        <v>►</v>
      </c>
      <c r="AJ605" s="641"/>
      <c r="AK605" s="641"/>
      <c r="AL605" s="641"/>
      <c r="AM605" s="641"/>
      <c r="AN605" s="641"/>
      <c r="AO605" s="641"/>
      <c r="AP605" s="641"/>
      <c r="AQ605" s="641"/>
      <c r="AR605" s="641"/>
      <c r="AS605" s="641"/>
      <c r="AT605" s="641"/>
      <c r="AU605" s="641"/>
      <c r="AV605" s="641"/>
      <c r="AW605" s="641"/>
      <c r="AX605" s="641"/>
      <c r="AY605" s="641"/>
      <c r="AZ605" s="641"/>
      <c r="BA605" s="641"/>
      <c r="CM605" s="658"/>
      <c r="CY605" s="216">
        <v>1</v>
      </c>
    </row>
    <row r="606" spans="1:103" s="664" customFormat="1" ht="24" customHeight="1">
      <c r="A606" s="603" t="str">
        <f t="shared" si="189"/>
        <v>►</v>
      </c>
      <c r="B606" s="604" t="str">
        <f t="shared" si="186"/>
        <v>►</v>
      </c>
      <c r="C606" s="604" t="str">
        <f t="shared" si="179"/>
        <v>►</v>
      </c>
      <c r="D606" s="604" t="str">
        <f t="shared" si="180"/>
        <v>►</v>
      </c>
      <c r="E606" s="604" t="str">
        <f t="shared" si="181"/>
        <v>►</v>
      </c>
      <c r="F606" s="604" t="str">
        <f t="shared" si="182"/>
        <v>►</v>
      </c>
      <c r="G606" s="604" t="str">
        <f t="shared" si="187"/>
        <v/>
      </c>
      <c r="H606" s="626" t="s">
        <v>28</v>
      </c>
      <c r="I606" s="627"/>
      <c r="J606" s="627"/>
      <c r="K606" s="627"/>
      <c r="L606" s="704"/>
      <c r="M606" s="704"/>
      <c r="N606" s="704"/>
      <c r="O606" s="704"/>
      <c r="P606" s="704"/>
      <c r="Q606" s="704"/>
      <c r="R606" s="704"/>
      <c r="S606" s="674" t="s">
        <v>28</v>
      </c>
      <c r="T606" s="638"/>
      <c r="U606" s="251"/>
      <c r="V606" s="614"/>
      <c r="W606" s="644">
        <f t="shared" si="183"/>
        <v>0</v>
      </c>
      <c r="X606" s="643" t="str">
        <f t="shared" si="184"/>
        <v/>
      </c>
      <c r="Y606" s="615">
        <f t="shared" si="193"/>
        <v>0</v>
      </c>
      <c r="Z606" s="615">
        <f t="shared" si="194"/>
        <v>0</v>
      </c>
      <c r="AA606" s="190" t="str">
        <f t="shared" si="191"/>
        <v/>
      </c>
      <c r="AB606" s="684">
        <f t="shared" si="190"/>
        <v>0</v>
      </c>
      <c r="AC606" s="684">
        <f t="shared" si="178"/>
        <v>0</v>
      </c>
      <c r="AD606" s="616"/>
      <c r="AE606" s="617">
        <f t="shared" si="192"/>
        <v>0</v>
      </c>
      <c r="AF606" s="612">
        <f t="shared" si="185"/>
        <v>0</v>
      </c>
      <c r="AG606" s="613">
        <f>IF(ISBLANK(N606), 0, (IF(AND(V606&lt;&gt;"", ISNUMBER(T606)), INDEX(AZ12:CR12, MATCH(N606, AZ11:CR11, 0)) * M606, 0)) + IFERROR(INDEX(AZ17:CR17, MATCH(N606, AZ16:CR16, 0)) * M606, 0))</f>
        <v>0</v>
      </c>
      <c r="AI606" s="603" t="str">
        <f t="shared" si="188"/>
        <v>►</v>
      </c>
      <c r="AJ606" s="641"/>
      <c r="AK606" s="641"/>
      <c r="AL606" s="641"/>
      <c r="AM606" s="641"/>
      <c r="AN606" s="641"/>
      <c r="AO606" s="641"/>
      <c r="AP606" s="641"/>
      <c r="AQ606" s="641"/>
      <c r="AR606" s="641"/>
      <c r="AS606" s="641"/>
      <c r="AT606" s="641"/>
      <c r="AU606" s="641"/>
      <c r="AV606" s="641"/>
      <c r="AW606" s="641"/>
      <c r="AX606" s="641"/>
      <c r="AY606" s="641"/>
      <c r="AZ606" s="641"/>
      <c r="BA606" s="641"/>
      <c r="CM606" s="658"/>
      <c r="CY606" s="216">
        <v>1</v>
      </c>
    </row>
    <row r="607" spans="1:103" s="664" customFormat="1" ht="24" customHeight="1">
      <c r="A607" s="603" t="str">
        <f t="shared" si="189"/>
        <v>►</v>
      </c>
      <c r="B607" s="604" t="str">
        <f t="shared" si="186"/>
        <v>►</v>
      </c>
      <c r="C607" s="604" t="str">
        <f t="shared" si="179"/>
        <v>►</v>
      </c>
      <c r="D607" s="604" t="str">
        <f t="shared" si="180"/>
        <v>►</v>
      </c>
      <c r="E607" s="604" t="str">
        <f t="shared" si="181"/>
        <v>►</v>
      </c>
      <c r="F607" s="604" t="str">
        <f t="shared" si="182"/>
        <v>►</v>
      </c>
      <c r="G607" s="604" t="str">
        <f t="shared" si="187"/>
        <v/>
      </c>
      <c r="H607" s="626" t="s">
        <v>28</v>
      </c>
      <c r="I607" s="627"/>
      <c r="J607" s="627"/>
      <c r="K607" s="627"/>
      <c r="L607" s="704"/>
      <c r="M607" s="704"/>
      <c r="N607" s="704"/>
      <c r="O607" s="704"/>
      <c r="P607" s="704"/>
      <c r="Q607" s="704"/>
      <c r="R607" s="704"/>
      <c r="S607" s="674" t="s">
        <v>28</v>
      </c>
      <c r="T607" s="638"/>
      <c r="U607" s="251"/>
      <c r="V607" s="614"/>
      <c r="W607" s="645">
        <f t="shared" si="183"/>
        <v>0</v>
      </c>
      <c r="X607" s="618" t="str">
        <f t="shared" si="184"/>
        <v/>
      </c>
      <c r="Y607" s="619">
        <f t="shared" si="193"/>
        <v>0</v>
      </c>
      <c r="Z607" s="619">
        <f t="shared" si="194"/>
        <v>0</v>
      </c>
      <c r="AA607" s="189" t="str">
        <f t="shared" si="191"/>
        <v/>
      </c>
      <c r="AB607" s="189">
        <f t="shared" si="190"/>
        <v>0</v>
      </c>
      <c r="AC607" s="189">
        <f t="shared" si="178"/>
        <v>0</v>
      </c>
      <c r="AD607" s="616"/>
      <c r="AE607" s="620">
        <f t="shared" si="192"/>
        <v>0</v>
      </c>
      <c r="AF607" s="612">
        <f t="shared" si="185"/>
        <v>0</v>
      </c>
      <c r="AG607" s="613">
        <f>IF(ISBLANK(N607), 0, (IF(AND(V607&lt;&gt;"", ISNUMBER(T607)), INDEX(AZ12:CR12, MATCH(N607, AZ11:CR11, 0)) * M607, 0)) + IFERROR(INDEX(AZ17:CR17, MATCH(N607, AZ16:CR16, 0)) * M607, 0))</f>
        <v>0</v>
      </c>
      <c r="AI607" s="603" t="str">
        <f t="shared" si="188"/>
        <v>►</v>
      </c>
      <c r="AJ607" s="641"/>
      <c r="AK607" s="641"/>
      <c r="AL607" s="641"/>
      <c r="AM607" s="641"/>
      <c r="AN607" s="641"/>
      <c r="AO607" s="641"/>
      <c r="AP607" s="641"/>
      <c r="AQ607" s="641"/>
      <c r="AR607" s="641"/>
      <c r="AS607" s="641"/>
      <c r="AT607" s="641"/>
      <c r="AU607" s="641"/>
      <c r="AV607" s="641"/>
      <c r="AW607" s="641"/>
      <c r="AX607" s="641"/>
      <c r="AY607" s="641"/>
      <c r="AZ607" s="641"/>
      <c r="BA607" s="641"/>
      <c r="CM607" s="658"/>
      <c r="CY607" s="216">
        <v>1</v>
      </c>
    </row>
    <row r="608" spans="1:103" s="664" customFormat="1" ht="24" customHeight="1">
      <c r="A608" s="603" t="str">
        <f t="shared" si="189"/>
        <v>►</v>
      </c>
      <c r="B608" s="604" t="str">
        <f t="shared" si="186"/>
        <v>►</v>
      </c>
      <c r="C608" s="604" t="str">
        <f t="shared" si="179"/>
        <v>►</v>
      </c>
      <c r="D608" s="604" t="str">
        <f t="shared" si="180"/>
        <v>►</v>
      </c>
      <c r="E608" s="604" t="str">
        <f t="shared" si="181"/>
        <v>►</v>
      </c>
      <c r="F608" s="604" t="str">
        <f t="shared" si="182"/>
        <v>►</v>
      </c>
      <c r="G608" s="604" t="str">
        <f t="shared" si="187"/>
        <v/>
      </c>
      <c r="H608" s="626" t="s">
        <v>28</v>
      </c>
      <c r="I608" s="627"/>
      <c r="J608" s="627"/>
      <c r="K608" s="627"/>
      <c r="L608" s="704"/>
      <c r="M608" s="704"/>
      <c r="N608" s="704"/>
      <c r="O608" s="704"/>
      <c r="P608" s="704"/>
      <c r="Q608" s="704"/>
      <c r="R608" s="704"/>
      <c r="S608" s="674" t="s">
        <v>28</v>
      </c>
      <c r="T608" s="638"/>
      <c r="U608" s="251"/>
      <c r="V608" s="614"/>
      <c r="W608" s="644">
        <f t="shared" si="183"/>
        <v>0</v>
      </c>
      <c r="X608" s="643" t="str">
        <f t="shared" si="184"/>
        <v/>
      </c>
      <c r="Y608" s="615">
        <f t="shared" si="193"/>
        <v>0</v>
      </c>
      <c r="Z608" s="615">
        <f t="shared" si="194"/>
        <v>0</v>
      </c>
      <c r="AA608" s="190" t="str">
        <f t="shared" si="191"/>
        <v/>
      </c>
      <c r="AB608" s="684">
        <f t="shared" si="190"/>
        <v>0</v>
      </c>
      <c r="AC608" s="684">
        <f t="shared" si="178"/>
        <v>0</v>
      </c>
      <c r="AD608" s="616"/>
      <c r="AE608" s="617">
        <f t="shared" si="192"/>
        <v>0</v>
      </c>
      <c r="AF608" s="612">
        <f t="shared" si="185"/>
        <v>0</v>
      </c>
      <c r="AG608" s="613">
        <f>IF(ISBLANK(N608), 0, (IF(AND(V608&lt;&gt;"", ISNUMBER(T608)), INDEX(AZ12:CR12, MATCH(N608, AZ11:CR11, 0)) * M608, 0)) + IFERROR(INDEX(AZ17:CR17, MATCH(N608, AZ16:CR16, 0)) * M608, 0))</f>
        <v>0</v>
      </c>
      <c r="AI608" s="603" t="str">
        <f t="shared" si="188"/>
        <v>►</v>
      </c>
      <c r="AJ608" s="641"/>
      <c r="AK608" s="641"/>
      <c r="AL608" s="641"/>
      <c r="AM608" s="641"/>
      <c r="AN608" s="641"/>
      <c r="AO608" s="641"/>
      <c r="AP608" s="641"/>
      <c r="AQ608" s="641"/>
      <c r="AR608" s="641"/>
      <c r="AS608" s="641"/>
      <c r="AT608" s="641"/>
      <c r="AU608" s="641"/>
      <c r="AV608" s="641"/>
      <c r="AW608" s="641"/>
      <c r="AX608" s="641"/>
      <c r="AY608" s="641"/>
      <c r="AZ608" s="641"/>
      <c r="BA608" s="641"/>
      <c r="CM608" s="658"/>
      <c r="CY608" s="216">
        <v>1</v>
      </c>
    </row>
    <row r="609" spans="1:103" s="664" customFormat="1" ht="24" customHeight="1">
      <c r="A609" s="603" t="str">
        <f t="shared" si="189"/>
        <v>►</v>
      </c>
      <c r="B609" s="604" t="str">
        <f t="shared" si="186"/>
        <v>►</v>
      </c>
      <c r="C609" s="604" t="str">
        <f t="shared" si="179"/>
        <v>►</v>
      </c>
      <c r="D609" s="604" t="str">
        <f t="shared" si="180"/>
        <v>►</v>
      </c>
      <c r="E609" s="604" t="str">
        <f t="shared" si="181"/>
        <v>►</v>
      </c>
      <c r="F609" s="604" t="str">
        <f t="shared" si="182"/>
        <v>►</v>
      </c>
      <c r="G609" s="604" t="str">
        <f t="shared" si="187"/>
        <v/>
      </c>
      <c r="H609" s="626" t="s">
        <v>28</v>
      </c>
      <c r="I609" s="627"/>
      <c r="J609" s="627"/>
      <c r="K609" s="627"/>
      <c r="L609" s="704"/>
      <c r="M609" s="704"/>
      <c r="N609" s="704"/>
      <c r="O609" s="704"/>
      <c r="P609" s="704"/>
      <c r="Q609" s="704"/>
      <c r="R609" s="704"/>
      <c r="S609" s="674" t="s">
        <v>28</v>
      </c>
      <c r="T609" s="638"/>
      <c r="U609" s="251"/>
      <c r="V609" s="614"/>
      <c r="W609" s="645">
        <f t="shared" si="183"/>
        <v>0</v>
      </c>
      <c r="X609" s="618" t="str">
        <f t="shared" si="184"/>
        <v/>
      </c>
      <c r="Y609" s="619">
        <f t="shared" si="193"/>
        <v>0</v>
      </c>
      <c r="Z609" s="619">
        <f t="shared" si="194"/>
        <v>0</v>
      </c>
      <c r="AA609" s="189" t="str">
        <f t="shared" si="191"/>
        <v/>
      </c>
      <c r="AB609" s="189">
        <f t="shared" si="190"/>
        <v>0</v>
      </c>
      <c r="AC609" s="189">
        <f t="shared" si="178"/>
        <v>0</v>
      </c>
      <c r="AD609" s="616"/>
      <c r="AE609" s="620">
        <f t="shared" si="192"/>
        <v>0</v>
      </c>
      <c r="AF609" s="612">
        <f t="shared" si="185"/>
        <v>0</v>
      </c>
      <c r="AG609" s="613">
        <f>IF(ISBLANK(N609), 0, (IF(AND(V609&lt;&gt;"", ISNUMBER(T609)), INDEX(AZ12:CR12, MATCH(N609, AZ11:CR11, 0)) * M609, 0)) + IFERROR(INDEX(AZ17:CR17, MATCH(N609, AZ16:CR16, 0)) * M609, 0))</f>
        <v>0</v>
      </c>
      <c r="AI609" s="603" t="str">
        <f t="shared" si="188"/>
        <v>►</v>
      </c>
      <c r="AJ609" s="641"/>
      <c r="AK609" s="641"/>
      <c r="AL609" s="641"/>
      <c r="AM609" s="641"/>
      <c r="AN609" s="641"/>
      <c r="AO609" s="641"/>
      <c r="AP609" s="641"/>
      <c r="AQ609" s="641"/>
      <c r="AR609" s="641"/>
      <c r="AS609" s="641"/>
      <c r="AT609" s="641"/>
      <c r="AU609" s="641"/>
      <c r="AV609" s="641"/>
      <c r="AW609" s="641"/>
      <c r="AX609" s="641"/>
      <c r="AY609" s="641"/>
      <c r="AZ609" s="641"/>
      <c r="BA609" s="641"/>
      <c r="CM609" s="658"/>
      <c r="CY609" s="216">
        <v>1</v>
      </c>
    </row>
    <row r="610" spans="1:103" s="664" customFormat="1" ht="24" customHeight="1">
      <c r="A610" s="603" t="str">
        <f t="shared" si="189"/>
        <v>►</v>
      </c>
      <c r="B610" s="604" t="str">
        <f t="shared" si="186"/>
        <v>►</v>
      </c>
      <c r="C610" s="604" t="str">
        <f t="shared" si="179"/>
        <v>►</v>
      </c>
      <c r="D610" s="604" t="str">
        <f t="shared" si="180"/>
        <v>►</v>
      </c>
      <c r="E610" s="604" t="str">
        <f t="shared" si="181"/>
        <v>►</v>
      </c>
      <c r="F610" s="604" t="str">
        <f t="shared" si="182"/>
        <v>►</v>
      </c>
      <c r="G610" s="604" t="str">
        <f t="shared" si="187"/>
        <v/>
      </c>
      <c r="H610" s="626" t="s">
        <v>28</v>
      </c>
      <c r="I610" s="627"/>
      <c r="J610" s="627"/>
      <c r="K610" s="627"/>
      <c r="L610" s="704"/>
      <c r="M610" s="704"/>
      <c r="N610" s="704"/>
      <c r="O610" s="704"/>
      <c r="P610" s="704"/>
      <c r="Q610" s="704"/>
      <c r="R610" s="704"/>
      <c r="S610" s="674" t="s">
        <v>28</v>
      </c>
      <c r="T610" s="638"/>
      <c r="U610" s="251"/>
      <c r="V610" s="614"/>
      <c r="W610" s="644">
        <f t="shared" si="183"/>
        <v>0</v>
      </c>
      <c r="X610" s="643" t="str">
        <f t="shared" si="184"/>
        <v/>
      </c>
      <c r="Y610" s="615">
        <f t="shared" si="193"/>
        <v>0</v>
      </c>
      <c r="Z610" s="615">
        <f t="shared" si="194"/>
        <v>0</v>
      </c>
      <c r="AA610" s="190" t="str">
        <f t="shared" si="191"/>
        <v/>
      </c>
      <c r="AB610" s="684">
        <f t="shared" si="190"/>
        <v>0</v>
      </c>
      <c r="AC610" s="684">
        <f t="shared" si="178"/>
        <v>0</v>
      </c>
      <c r="AD610" s="616"/>
      <c r="AE610" s="617">
        <f t="shared" si="192"/>
        <v>0</v>
      </c>
      <c r="AF610" s="612">
        <f t="shared" si="185"/>
        <v>0</v>
      </c>
      <c r="AG610" s="613">
        <f>IF(ISBLANK(N610), 0, (IF(AND(V610&lt;&gt;"", ISNUMBER(T610)), INDEX(AZ12:CR12, MATCH(N610, AZ11:CR11, 0)) * M610, 0)) + IFERROR(INDEX(AZ17:CR17, MATCH(N610, AZ16:CR16, 0)) * M610, 0))</f>
        <v>0</v>
      </c>
      <c r="AI610" s="603" t="str">
        <f t="shared" si="188"/>
        <v>►</v>
      </c>
      <c r="AJ610" s="641"/>
      <c r="AK610" s="641"/>
      <c r="AL610" s="641"/>
      <c r="AM610" s="641"/>
      <c r="AN610" s="641"/>
      <c r="AO610" s="641"/>
      <c r="AP610" s="641"/>
      <c r="AQ610" s="641"/>
      <c r="AR610" s="641"/>
      <c r="AS610" s="641"/>
      <c r="AT610" s="641"/>
      <c r="AU610" s="641"/>
      <c r="AV610" s="641"/>
      <c r="AW610" s="641"/>
      <c r="AX610" s="641"/>
      <c r="AY610" s="641"/>
      <c r="AZ610" s="641"/>
      <c r="BA610" s="641"/>
      <c r="CM610" s="658"/>
      <c r="CY610" s="216">
        <v>1</v>
      </c>
    </row>
    <row r="611" spans="1:103" s="664" customFormat="1" ht="24" customHeight="1">
      <c r="A611" s="603" t="str">
        <f t="shared" si="189"/>
        <v>►</v>
      </c>
      <c r="B611" s="604" t="str">
        <f t="shared" si="186"/>
        <v>►</v>
      </c>
      <c r="C611" s="604" t="str">
        <f t="shared" si="179"/>
        <v>►</v>
      </c>
      <c r="D611" s="604" t="str">
        <f t="shared" si="180"/>
        <v>►</v>
      </c>
      <c r="E611" s="604" t="str">
        <f t="shared" si="181"/>
        <v>►</v>
      </c>
      <c r="F611" s="604" t="str">
        <f t="shared" si="182"/>
        <v>►</v>
      </c>
      <c r="G611" s="604" t="str">
        <f t="shared" si="187"/>
        <v/>
      </c>
      <c r="H611" s="626" t="s">
        <v>28</v>
      </c>
      <c r="I611" s="627"/>
      <c r="J611" s="627"/>
      <c r="K611" s="627"/>
      <c r="L611" s="704"/>
      <c r="M611" s="704"/>
      <c r="N611" s="704"/>
      <c r="O611" s="704"/>
      <c r="P611" s="704"/>
      <c r="Q611" s="704"/>
      <c r="R611" s="704"/>
      <c r="S611" s="674" t="s">
        <v>28</v>
      </c>
      <c r="T611" s="638"/>
      <c r="U611" s="251"/>
      <c r="V611" s="614"/>
      <c r="W611" s="645">
        <f t="shared" si="183"/>
        <v>0</v>
      </c>
      <c r="X611" s="618" t="str">
        <f t="shared" si="184"/>
        <v/>
      </c>
      <c r="Y611" s="619">
        <f t="shared" si="193"/>
        <v>0</v>
      </c>
      <c r="Z611" s="619">
        <f t="shared" si="194"/>
        <v>0</v>
      </c>
      <c r="AA611" s="189" t="str">
        <f t="shared" si="191"/>
        <v/>
      </c>
      <c r="AB611" s="189">
        <f t="shared" si="190"/>
        <v>0</v>
      </c>
      <c r="AC611" s="189">
        <f t="shared" si="178"/>
        <v>0</v>
      </c>
      <c r="AD611" s="616"/>
      <c r="AE611" s="620">
        <f t="shared" si="192"/>
        <v>0</v>
      </c>
      <c r="AF611" s="612">
        <f t="shared" si="185"/>
        <v>0</v>
      </c>
      <c r="AG611" s="613">
        <f>IF(ISBLANK(N611), 0, (IF(AND(V611&lt;&gt;"", ISNUMBER(T611)), INDEX(AZ12:CR12, MATCH(N611, AZ11:CR11, 0)) * M611, 0)) + IFERROR(INDEX(AZ17:CR17, MATCH(N611, AZ16:CR16, 0)) * M611, 0))</f>
        <v>0</v>
      </c>
      <c r="AI611" s="603" t="str">
        <f t="shared" si="188"/>
        <v>►</v>
      </c>
      <c r="AJ611" s="641"/>
      <c r="AK611" s="641"/>
      <c r="AL611" s="641"/>
      <c r="AM611" s="641"/>
      <c r="AN611" s="641"/>
      <c r="AO611" s="641"/>
      <c r="AP611" s="641"/>
      <c r="AQ611" s="641"/>
      <c r="AR611" s="641"/>
      <c r="AS611" s="641"/>
      <c r="AT611" s="641"/>
      <c r="AU611" s="641"/>
      <c r="AV611" s="641"/>
      <c r="AW611" s="641"/>
      <c r="AX611" s="641"/>
      <c r="AY611" s="641"/>
      <c r="AZ611" s="641"/>
      <c r="BA611" s="641"/>
      <c r="CM611" s="658"/>
      <c r="CY611" s="216">
        <v>1</v>
      </c>
    </row>
    <row r="612" spans="1:103" s="664" customFormat="1" ht="24" customHeight="1">
      <c r="A612" s="603" t="str">
        <f t="shared" si="189"/>
        <v>►</v>
      </c>
      <c r="B612" s="604" t="str">
        <f t="shared" si="186"/>
        <v>►</v>
      </c>
      <c r="C612" s="604" t="str">
        <f t="shared" si="179"/>
        <v>►</v>
      </c>
      <c r="D612" s="604" t="str">
        <f t="shared" si="180"/>
        <v>►</v>
      </c>
      <c r="E612" s="604" t="str">
        <f t="shared" si="181"/>
        <v>►</v>
      </c>
      <c r="F612" s="604" t="str">
        <f t="shared" si="182"/>
        <v>►</v>
      </c>
      <c r="G612" s="604" t="str">
        <f t="shared" si="187"/>
        <v/>
      </c>
      <c r="H612" s="626" t="s">
        <v>28</v>
      </c>
      <c r="I612" s="627"/>
      <c r="J612" s="627"/>
      <c r="K612" s="627"/>
      <c r="L612" s="704"/>
      <c r="M612" s="704"/>
      <c r="N612" s="704"/>
      <c r="O612" s="704"/>
      <c r="P612" s="704"/>
      <c r="Q612" s="704"/>
      <c r="R612" s="704"/>
      <c r="S612" s="674" t="s">
        <v>28</v>
      </c>
      <c r="T612" s="638"/>
      <c r="U612" s="251"/>
      <c r="V612" s="614"/>
      <c r="W612" s="644">
        <f t="shared" si="183"/>
        <v>0</v>
      </c>
      <c r="X612" s="643" t="str">
        <f t="shared" si="184"/>
        <v/>
      </c>
      <c r="Y612" s="615">
        <f t="shared" si="193"/>
        <v>0</v>
      </c>
      <c r="Z612" s="615">
        <f t="shared" si="194"/>
        <v>0</v>
      </c>
      <c r="AA612" s="190" t="str">
        <f t="shared" si="191"/>
        <v/>
      </c>
      <c r="AB612" s="684">
        <f t="shared" si="190"/>
        <v>0</v>
      </c>
      <c r="AC612" s="684">
        <f t="shared" si="178"/>
        <v>0</v>
      </c>
      <c r="AD612" s="616"/>
      <c r="AE612" s="617">
        <f t="shared" si="192"/>
        <v>0</v>
      </c>
      <c r="AF612" s="612">
        <f t="shared" si="185"/>
        <v>0</v>
      </c>
      <c r="AG612" s="613">
        <f>IF(ISBLANK(N612), 0, (IF(AND(V612&lt;&gt;"", ISNUMBER(T612)), INDEX(AZ12:CR12, MATCH(N612, AZ11:CR11, 0)) * M612, 0)) + IFERROR(INDEX(AZ17:CR17, MATCH(N612, AZ16:CR16, 0)) * M612, 0))</f>
        <v>0</v>
      </c>
      <c r="AI612" s="603" t="str">
        <f t="shared" si="188"/>
        <v>►</v>
      </c>
      <c r="AJ612" s="641"/>
      <c r="AK612" s="641"/>
      <c r="AL612" s="641"/>
      <c r="AM612" s="641"/>
      <c r="AN612" s="641"/>
      <c r="AO612" s="641"/>
      <c r="AP612" s="641"/>
      <c r="AQ612" s="641"/>
      <c r="AR612" s="641"/>
      <c r="AS612" s="641"/>
      <c r="AT612" s="641"/>
      <c r="AU612" s="641"/>
      <c r="AV612" s="641"/>
      <c r="AW612" s="641"/>
      <c r="AX612" s="641"/>
      <c r="AY612" s="641"/>
      <c r="AZ612" s="641"/>
      <c r="BA612" s="641"/>
      <c r="CM612" s="658"/>
      <c r="CY612" s="216">
        <v>1</v>
      </c>
    </row>
    <row r="613" spans="1:103" s="664" customFormat="1" ht="24" customHeight="1">
      <c r="A613" s="603" t="str">
        <f t="shared" si="189"/>
        <v>►</v>
      </c>
      <c r="B613" s="604" t="str">
        <f t="shared" si="186"/>
        <v>►</v>
      </c>
      <c r="C613" s="604" t="str">
        <f t="shared" si="179"/>
        <v>►</v>
      </c>
      <c r="D613" s="604" t="str">
        <f t="shared" si="180"/>
        <v>►</v>
      </c>
      <c r="E613" s="604" t="str">
        <f t="shared" si="181"/>
        <v>►</v>
      </c>
      <c r="F613" s="604" t="str">
        <f t="shared" si="182"/>
        <v>►</v>
      </c>
      <c r="G613" s="604" t="str">
        <f t="shared" si="187"/>
        <v/>
      </c>
      <c r="H613" s="626" t="s">
        <v>28</v>
      </c>
      <c r="I613" s="627"/>
      <c r="J613" s="627"/>
      <c r="K613" s="627"/>
      <c r="L613" s="704"/>
      <c r="M613" s="704"/>
      <c r="N613" s="704"/>
      <c r="O613" s="704"/>
      <c r="P613" s="704"/>
      <c r="Q613" s="704"/>
      <c r="R613" s="704"/>
      <c r="S613" s="674" t="s">
        <v>28</v>
      </c>
      <c r="T613" s="638"/>
      <c r="U613" s="251"/>
      <c r="V613" s="614"/>
      <c r="W613" s="646">
        <f t="shared" si="183"/>
        <v>0</v>
      </c>
      <c r="X613" s="621" t="str">
        <f t="shared" si="184"/>
        <v/>
      </c>
      <c r="Y613" s="622">
        <f t="shared" si="193"/>
        <v>0</v>
      </c>
      <c r="Z613" s="622">
        <f t="shared" si="194"/>
        <v>0</v>
      </c>
      <c r="AA613" s="189" t="str">
        <f t="shared" si="191"/>
        <v/>
      </c>
      <c r="AB613" s="189">
        <f t="shared" si="190"/>
        <v>0</v>
      </c>
      <c r="AC613" s="189">
        <f t="shared" si="178"/>
        <v>0</v>
      </c>
      <c r="AD613" s="616"/>
      <c r="AE613" s="620">
        <f t="shared" si="192"/>
        <v>0</v>
      </c>
      <c r="AF613" s="612">
        <f t="shared" si="185"/>
        <v>0</v>
      </c>
      <c r="AG613" s="613">
        <f>IF(ISBLANK(N613), 0, (IF(AND(V613&lt;&gt;"", ISNUMBER(T613)), INDEX(AZ12:CR12, MATCH(N613, AZ11:CR11, 0)) * M613, 0)) + IFERROR(INDEX(AZ17:CR17, MATCH(N613, AZ16:CR16, 0)) * M613, 0))</f>
        <v>0</v>
      </c>
      <c r="AI613" s="603" t="str">
        <f t="shared" si="188"/>
        <v>►</v>
      </c>
      <c r="AJ613" s="641"/>
      <c r="AK613" s="641"/>
      <c r="AL613" s="641"/>
      <c r="AM613" s="641"/>
      <c r="AN613" s="641"/>
      <c r="AO613" s="641"/>
      <c r="AP613" s="641"/>
      <c r="AQ613" s="641"/>
      <c r="AR613" s="641"/>
      <c r="AS613" s="641"/>
      <c r="AT613" s="641"/>
      <c r="AU613" s="641"/>
      <c r="AV613" s="641"/>
      <c r="AW613" s="641"/>
      <c r="AX613" s="641"/>
      <c r="AY613" s="641"/>
      <c r="AZ613" s="641"/>
      <c r="BA613" s="641"/>
      <c r="CM613" s="658"/>
      <c r="CY613" s="216">
        <v>1</v>
      </c>
    </row>
    <row r="614" spans="1:103" s="664" customFormat="1" ht="24" customHeight="1">
      <c r="A614" s="603" t="str">
        <f t="shared" si="189"/>
        <v>►</v>
      </c>
      <c r="B614" s="604" t="str">
        <f t="shared" si="186"/>
        <v>►</v>
      </c>
      <c r="C614" s="604" t="str">
        <f t="shared" si="179"/>
        <v>►</v>
      </c>
      <c r="D614" s="604" t="str">
        <f t="shared" si="180"/>
        <v>►</v>
      </c>
      <c r="E614" s="604" t="str">
        <f t="shared" si="181"/>
        <v>►</v>
      </c>
      <c r="F614" s="604" t="str">
        <f t="shared" si="182"/>
        <v>►</v>
      </c>
      <c r="G614" s="604" t="str">
        <f t="shared" si="187"/>
        <v/>
      </c>
      <c r="H614" s="626" t="s">
        <v>28</v>
      </c>
      <c r="I614" s="627"/>
      <c r="J614" s="627"/>
      <c r="K614" s="627"/>
      <c r="L614" s="704"/>
      <c r="M614" s="704"/>
      <c r="N614" s="704"/>
      <c r="O614" s="704"/>
      <c r="P614" s="704"/>
      <c r="Q614" s="704"/>
      <c r="R614" s="704"/>
      <c r="S614" s="674" t="s">
        <v>28</v>
      </c>
      <c r="T614" s="638"/>
      <c r="U614" s="251"/>
      <c r="V614" s="614"/>
      <c r="W614" s="644">
        <f t="shared" si="183"/>
        <v>0</v>
      </c>
      <c r="X614" s="643" t="str">
        <f t="shared" si="184"/>
        <v/>
      </c>
      <c r="Y614" s="615">
        <f t="shared" si="193"/>
        <v>0</v>
      </c>
      <c r="Z614" s="615">
        <f t="shared" si="194"/>
        <v>0</v>
      </c>
      <c r="AA614" s="190" t="str">
        <f t="shared" si="191"/>
        <v/>
      </c>
      <c r="AB614" s="684">
        <f t="shared" si="190"/>
        <v>0</v>
      </c>
      <c r="AC614" s="684">
        <f t="shared" si="178"/>
        <v>0</v>
      </c>
      <c r="AD614" s="616"/>
      <c r="AE614" s="617">
        <f t="shared" si="192"/>
        <v>0</v>
      </c>
      <c r="AF614" s="612">
        <f t="shared" si="185"/>
        <v>0</v>
      </c>
      <c r="AG614" s="613">
        <f>IF(ISBLANK(N614), 0, (IF(AND(V614&lt;&gt;"", ISNUMBER(T614)), INDEX(AZ12:CR12, MATCH(N614, AZ11:CR11, 0)) * M614, 0)) + IFERROR(INDEX(AZ17:CR17, MATCH(N614, AZ16:CR16, 0)) * M614, 0))</f>
        <v>0</v>
      </c>
      <c r="AI614" s="603" t="str">
        <f t="shared" si="188"/>
        <v>►</v>
      </c>
      <c r="AJ614" s="641"/>
      <c r="AK614" s="641"/>
      <c r="AL614" s="641"/>
      <c r="AM614" s="641"/>
      <c r="AN614" s="641"/>
      <c r="AO614" s="641"/>
      <c r="AP614" s="641"/>
      <c r="AQ614" s="641"/>
      <c r="AR614" s="641"/>
      <c r="AS614" s="641"/>
      <c r="AT614" s="641"/>
      <c r="AU614" s="641"/>
      <c r="AV614" s="641"/>
      <c r="AW614" s="641"/>
      <c r="AX614" s="641"/>
      <c r="AY614" s="641"/>
      <c r="AZ614" s="641"/>
      <c r="BA614" s="641"/>
      <c r="CM614" s="658"/>
      <c r="CY614" s="216">
        <v>1</v>
      </c>
    </row>
    <row r="615" spans="1:103" s="664" customFormat="1" ht="24" customHeight="1">
      <c r="A615" s="603" t="str">
        <f t="shared" si="189"/>
        <v>►</v>
      </c>
      <c r="B615" s="604" t="str">
        <f t="shared" si="186"/>
        <v>►</v>
      </c>
      <c r="C615" s="604" t="str">
        <f t="shared" si="179"/>
        <v>►</v>
      </c>
      <c r="D615" s="604" t="str">
        <f t="shared" si="180"/>
        <v>►</v>
      </c>
      <c r="E615" s="604" t="str">
        <f t="shared" si="181"/>
        <v>►</v>
      </c>
      <c r="F615" s="604" t="str">
        <f t="shared" si="182"/>
        <v>►</v>
      </c>
      <c r="G615" s="604" t="str">
        <f t="shared" si="187"/>
        <v/>
      </c>
      <c r="H615" s="626" t="s">
        <v>28</v>
      </c>
      <c r="I615" s="627"/>
      <c r="J615" s="627"/>
      <c r="K615" s="627"/>
      <c r="L615" s="704"/>
      <c r="M615" s="704"/>
      <c r="N615" s="704"/>
      <c r="O615" s="704"/>
      <c r="P615" s="704"/>
      <c r="Q615" s="704"/>
      <c r="R615" s="704"/>
      <c r="S615" s="674" t="s">
        <v>28</v>
      </c>
      <c r="T615" s="638"/>
      <c r="U615" s="251"/>
      <c r="V615" s="614"/>
      <c r="W615" s="645">
        <f t="shared" si="183"/>
        <v>0</v>
      </c>
      <c r="X615" s="618" t="str">
        <f t="shared" si="184"/>
        <v/>
      </c>
      <c r="Y615" s="619">
        <f t="shared" si="193"/>
        <v>0</v>
      </c>
      <c r="Z615" s="619">
        <f t="shared" si="194"/>
        <v>0</v>
      </c>
      <c r="AA615" s="189" t="str">
        <f t="shared" si="191"/>
        <v/>
      </c>
      <c r="AB615" s="189">
        <f t="shared" si="190"/>
        <v>0</v>
      </c>
      <c r="AC615" s="189">
        <f t="shared" si="178"/>
        <v>0</v>
      </c>
      <c r="AD615" s="616"/>
      <c r="AE615" s="620">
        <f t="shared" si="192"/>
        <v>0</v>
      </c>
      <c r="AF615" s="612">
        <f t="shared" si="185"/>
        <v>0</v>
      </c>
      <c r="AG615" s="613">
        <f>IF(ISBLANK(N615), 0, (IF(AND(V615&lt;&gt;"", ISNUMBER(T615)), INDEX(AZ12:CR12, MATCH(N615, AZ11:CR11, 0)) * M615, 0)) + IFERROR(INDEX(AZ17:CR17, MATCH(N615, AZ16:CR16, 0)) * M615, 0))</f>
        <v>0</v>
      </c>
      <c r="AI615" s="603" t="str">
        <f t="shared" si="188"/>
        <v>►</v>
      </c>
      <c r="AJ615" s="641"/>
      <c r="AK615" s="641"/>
      <c r="AL615" s="641"/>
      <c r="AM615" s="641"/>
      <c r="AN615" s="641"/>
      <c r="AO615" s="641"/>
      <c r="AP615" s="641"/>
      <c r="AQ615" s="641"/>
      <c r="AR615" s="641"/>
      <c r="AS615" s="641"/>
      <c r="AT615" s="641"/>
      <c r="AU615" s="641"/>
      <c r="AV615" s="641"/>
      <c r="AW615" s="641"/>
      <c r="AX615" s="641"/>
      <c r="AY615" s="641"/>
      <c r="AZ615" s="641"/>
      <c r="BA615" s="641"/>
      <c r="CM615" s="658"/>
      <c r="CY615" s="216">
        <v>1</v>
      </c>
    </row>
    <row r="616" spans="1:103" s="664" customFormat="1" ht="24" customHeight="1">
      <c r="A616" s="603" t="str">
        <f t="shared" si="189"/>
        <v>►</v>
      </c>
      <c r="B616" s="604" t="str">
        <f t="shared" si="186"/>
        <v>►</v>
      </c>
      <c r="C616" s="604" t="str">
        <f t="shared" si="179"/>
        <v>►</v>
      </c>
      <c r="D616" s="604" t="str">
        <f t="shared" si="180"/>
        <v>►</v>
      </c>
      <c r="E616" s="604" t="str">
        <f t="shared" si="181"/>
        <v>►</v>
      </c>
      <c r="F616" s="604" t="str">
        <f t="shared" si="182"/>
        <v>►</v>
      </c>
      <c r="G616" s="604" t="str">
        <f t="shared" si="187"/>
        <v/>
      </c>
      <c r="H616" s="626" t="s">
        <v>28</v>
      </c>
      <c r="I616" s="627"/>
      <c r="J616" s="627"/>
      <c r="K616" s="627"/>
      <c r="L616" s="704"/>
      <c r="M616" s="704"/>
      <c r="N616" s="704"/>
      <c r="O616" s="704"/>
      <c r="P616" s="704"/>
      <c r="Q616" s="704"/>
      <c r="R616" s="704"/>
      <c r="S616" s="674" t="s">
        <v>28</v>
      </c>
      <c r="T616" s="638"/>
      <c r="U616" s="251"/>
      <c r="V616" s="614"/>
      <c r="W616" s="644">
        <f t="shared" si="183"/>
        <v>0</v>
      </c>
      <c r="X616" s="643" t="str">
        <f t="shared" si="184"/>
        <v/>
      </c>
      <c r="Y616" s="615">
        <f t="shared" si="193"/>
        <v>0</v>
      </c>
      <c r="Z616" s="615">
        <f t="shared" si="194"/>
        <v>0</v>
      </c>
      <c r="AA616" s="190" t="str">
        <f t="shared" si="191"/>
        <v/>
      </c>
      <c r="AB616" s="684">
        <f t="shared" si="190"/>
        <v>0</v>
      </c>
      <c r="AC616" s="684">
        <f t="shared" si="178"/>
        <v>0</v>
      </c>
      <c r="AD616" s="616"/>
      <c r="AE616" s="617">
        <f t="shared" si="192"/>
        <v>0</v>
      </c>
      <c r="AF616" s="612">
        <f t="shared" si="185"/>
        <v>0</v>
      </c>
      <c r="AG616" s="613">
        <f>IF(ISBLANK(N616), 0, (IF(AND(V616&lt;&gt;"", ISNUMBER(T616)), INDEX(AZ12:CR12, MATCH(N616, AZ11:CR11, 0)) * M616, 0)) + IFERROR(INDEX(AZ17:CR17, MATCH(N616, AZ16:CR16, 0)) * M616, 0))</f>
        <v>0</v>
      </c>
      <c r="AI616" s="603" t="str">
        <f t="shared" si="188"/>
        <v>►</v>
      </c>
      <c r="AJ616" s="641"/>
      <c r="AK616" s="641"/>
      <c r="AL616" s="641"/>
      <c r="AM616" s="641"/>
      <c r="AN616" s="641"/>
      <c r="AO616" s="641"/>
      <c r="AP616" s="641"/>
      <c r="AQ616" s="641"/>
      <c r="AR616" s="641"/>
      <c r="AS616" s="641"/>
      <c r="AT616" s="641"/>
      <c r="AU616" s="641"/>
      <c r="AV616" s="641"/>
      <c r="AW616" s="641"/>
      <c r="AX616" s="641"/>
      <c r="AY616" s="641"/>
      <c r="AZ616" s="641"/>
      <c r="BA616" s="641"/>
      <c r="CM616" s="658"/>
      <c r="CY616" s="216">
        <v>1</v>
      </c>
    </row>
    <row r="617" spans="1:103" s="664" customFormat="1" ht="24" customHeight="1">
      <c r="A617" s="603" t="str">
        <f t="shared" si="189"/>
        <v>►</v>
      </c>
      <c r="B617" s="604" t="str">
        <f t="shared" si="186"/>
        <v>►</v>
      </c>
      <c r="C617" s="604" t="str">
        <f t="shared" si="179"/>
        <v>►</v>
      </c>
      <c r="D617" s="604" t="str">
        <f t="shared" si="180"/>
        <v>►</v>
      </c>
      <c r="E617" s="604" t="str">
        <f t="shared" si="181"/>
        <v>►</v>
      </c>
      <c r="F617" s="604" t="str">
        <f t="shared" si="182"/>
        <v>►</v>
      </c>
      <c r="G617" s="604" t="str">
        <f t="shared" si="187"/>
        <v/>
      </c>
      <c r="H617" s="626" t="s">
        <v>28</v>
      </c>
      <c r="I617" s="627"/>
      <c r="J617" s="627"/>
      <c r="K617" s="627"/>
      <c r="L617" s="704"/>
      <c r="M617" s="704"/>
      <c r="N617" s="704"/>
      <c r="O617" s="704"/>
      <c r="P617" s="704"/>
      <c r="Q617" s="704"/>
      <c r="R617" s="704"/>
      <c r="S617" s="674" t="s">
        <v>28</v>
      </c>
      <c r="T617" s="638"/>
      <c r="U617" s="251"/>
      <c r="V617" s="614"/>
      <c r="W617" s="645">
        <f t="shared" si="183"/>
        <v>0</v>
      </c>
      <c r="X617" s="618" t="str">
        <f t="shared" si="184"/>
        <v/>
      </c>
      <c r="Y617" s="619">
        <f t="shared" si="193"/>
        <v>0</v>
      </c>
      <c r="Z617" s="619">
        <f t="shared" si="194"/>
        <v>0</v>
      </c>
      <c r="AA617" s="189" t="str">
        <f t="shared" si="191"/>
        <v/>
      </c>
      <c r="AB617" s="189">
        <f t="shared" si="190"/>
        <v>0</v>
      </c>
      <c r="AC617" s="189">
        <f t="shared" si="178"/>
        <v>0</v>
      </c>
      <c r="AD617" s="616"/>
      <c r="AE617" s="620">
        <f t="shared" si="192"/>
        <v>0</v>
      </c>
      <c r="AF617" s="612">
        <f t="shared" si="185"/>
        <v>0</v>
      </c>
      <c r="AG617" s="613">
        <f>IF(ISBLANK(N617), 0, (IF(AND(V617&lt;&gt;"", ISNUMBER(T617)), INDEX(AZ12:CR12, MATCH(N617, AZ11:CR11, 0)) * M617, 0)) + IFERROR(INDEX(AZ17:CR17, MATCH(N617, AZ16:CR16, 0)) * M617, 0))</f>
        <v>0</v>
      </c>
      <c r="AI617" s="603" t="str">
        <f t="shared" si="188"/>
        <v>►</v>
      </c>
      <c r="AJ617" s="641"/>
      <c r="AK617" s="641"/>
      <c r="AL617" s="641"/>
      <c r="AM617" s="641"/>
      <c r="AN617" s="641"/>
      <c r="AO617" s="641"/>
      <c r="AP617" s="641"/>
      <c r="AQ617" s="641"/>
      <c r="AR617" s="641"/>
      <c r="AS617" s="641"/>
      <c r="AT617" s="641"/>
      <c r="AU617" s="641"/>
      <c r="AV617" s="641"/>
      <c r="AW617" s="641"/>
      <c r="AX617" s="641"/>
      <c r="AY617" s="641"/>
      <c r="AZ617" s="641"/>
      <c r="BA617" s="641"/>
      <c r="CM617" s="658"/>
      <c r="CY617" s="216">
        <v>1</v>
      </c>
    </row>
    <row r="618" spans="1:103" s="664" customFormat="1" ht="24" customHeight="1">
      <c r="A618" s="603" t="str">
        <f t="shared" si="189"/>
        <v>►</v>
      </c>
      <c r="B618" s="604" t="str">
        <f t="shared" si="186"/>
        <v>►</v>
      </c>
      <c r="C618" s="604" t="str">
        <f t="shared" si="179"/>
        <v>►</v>
      </c>
      <c r="D618" s="604" t="str">
        <f t="shared" si="180"/>
        <v>►</v>
      </c>
      <c r="E618" s="604" t="str">
        <f t="shared" si="181"/>
        <v>►</v>
      </c>
      <c r="F618" s="604" t="str">
        <f t="shared" si="182"/>
        <v>►</v>
      </c>
      <c r="G618" s="604" t="str">
        <f t="shared" si="187"/>
        <v/>
      </c>
      <c r="H618" s="626" t="s">
        <v>28</v>
      </c>
      <c r="I618" s="627"/>
      <c r="J618" s="627"/>
      <c r="K618" s="627"/>
      <c r="L618" s="704"/>
      <c r="M618" s="704"/>
      <c r="N618" s="704"/>
      <c r="O618" s="704"/>
      <c r="P618" s="704"/>
      <c r="Q618" s="704"/>
      <c r="R618" s="704"/>
      <c r="S618" s="674" t="s">
        <v>28</v>
      </c>
      <c r="T618" s="638"/>
      <c r="U618" s="251"/>
      <c r="V618" s="614"/>
      <c r="W618" s="644">
        <f t="shared" si="183"/>
        <v>0</v>
      </c>
      <c r="X618" s="643" t="str">
        <f t="shared" si="184"/>
        <v/>
      </c>
      <c r="Y618" s="615">
        <f t="shared" si="193"/>
        <v>0</v>
      </c>
      <c r="Z618" s="615">
        <f t="shared" si="194"/>
        <v>0</v>
      </c>
      <c r="AA618" s="190" t="str">
        <f t="shared" si="191"/>
        <v/>
      </c>
      <c r="AB618" s="684">
        <f t="shared" si="190"/>
        <v>0</v>
      </c>
      <c r="AC618" s="684">
        <f t="shared" si="178"/>
        <v>0</v>
      </c>
      <c r="AD618" s="616"/>
      <c r="AE618" s="617">
        <f t="shared" si="192"/>
        <v>0</v>
      </c>
      <c r="AF618" s="612">
        <f t="shared" si="185"/>
        <v>0</v>
      </c>
      <c r="AG618" s="613">
        <f>IF(ISBLANK(N618), 0, (IF(AND(V618&lt;&gt;"", ISNUMBER(T618)), INDEX(AZ12:CR12, MATCH(N618, AZ11:CR11, 0)) * M618, 0)) + IFERROR(INDEX(AZ17:CR17, MATCH(N618, AZ16:CR16, 0)) * M618, 0))</f>
        <v>0</v>
      </c>
      <c r="AI618" s="603" t="str">
        <f t="shared" si="188"/>
        <v>►</v>
      </c>
      <c r="AJ618" s="641"/>
      <c r="AK618" s="641"/>
      <c r="AL618" s="641"/>
      <c r="AM618" s="641"/>
      <c r="AN618" s="641"/>
      <c r="AO618" s="641"/>
      <c r="AP618" s="641"/>
      <c r="AQ618" s="641"/>
      <c r="AR618" s="641"/>
      <c r="AS618" s="641"/>
      <c r="AT618" s="641"/>
      <c r="AU618" s="641"/>
      <c r="AV618" s="641"/>
      <c r="AW618" s="641"/>
      <c r="AX618" s="641"/>
      <c r="AY618" s="641"/>
      <c r="AZ618" s="641"/>
      <c r="BA618" s="641"/>
      <c r="CM618" s="658"/>
      <c r="CY618" s="216">
        <v>1</v>
      </c>
    </row>
    <row r="619" spans="1:103" s="664" customFormat="1" ht="24" customHeight="1">
      <c r="A619" s="603" t="str">
        <f t="shared" si="189"/>
        <v>►</v>
      </c>
      <c r="B619" s="604" t="str">
        <f t="shared" si="186"/>
        <v>►</v>
      </c>
      <c r="C619" s="604" t="str">
        <f t="shared" si="179"/>
        <v>►</v>
      </c>
      <c r="D619" s="604" t="str">
        <f t="shared" si="180"/>
        <v>►</v>
      </c>
      <c r="E619" s="604" t="str">
        <f t="shared" si="181"/>
        <v>►</v>
      </c>
      <c r="F619" s="604" t="str">
        <f t="shared" si="182"/>
        <v>►</v>
      </c>
      <c r="G619" s="604" t="str">
        <f t="shared" si="187"/>
        <v/>
      </c>
      <c r="H619" s="626" t="s">
        <v>28</v>
      </c>
      <c r="I619" s="627"/>
      <c r="J619" s="627"/>
      <c r="K619" s="627"/>
      <c r="L619" s="704"/>
      <c r="M619" s="704"/>
      <c r="N619" s="704"/>
      <c r="O619" s="704"/>
      <c r="P619" s="704"/>
      <c r="Q619" s="704"/>
      <c r="R619" s="704"/>
      <c r="S619" s="674" t="s">
        <v>28</v>
      </c>
      <c r="T619" s="638"/>
      <c r="U619" s="251"/>
      <c r="V619" s="614"/>
      <c r="W619" s="645">
        <f t="shared" si="183"/>
        <v>0</v>
      </c>
      <c r="X619" s="618" t="str">
        <f t="shared" si="184"/>
        <v/>
      </c>
      <c r="Y619" s="619">
        <f t="shared" si="193"/>
        <v>0</v>
      </c>
      <c r="Z619" s="619">
        <f t="shared" si="194"/>
        <v>0</v>
      </c>
      <c r="AA619" s="189" t="str">
        <f t="shared" si="191"/>
        <v/>
      </c>
      <c r="AB619" s="189">
        <f t="shared" si="190"/>
        <v>0</v>
      </c>
      <c r="AC619" s="189">
        <f t="shared" si="178"/>
        <v>0</v>
      </c>
      <c r="AD619" s="616"/>
      <c r="AE619" s="620">
        <f t="shared" si="192"/>
        <v>0</v>
      </c>
      <c r="AF619" s="612">
        <f t="shared" si="185"/>
        <v>0</v>
      </c>
      <c r="AG619" s="613">
        <f>IF(ISBLANK(N619), 0, (IF(AND(V619&lt;&gt;"", ISNUMBER(T619)), INDEX(AZ12:CR12, MATCH(N619, AZ11:CR11, 0)) * M619, 0)) + IFERROR(INDEX(AZ17:CR17, MATCH(N619, AZ16:CR16, 0)) * M619, 0))</f>
        <v>0</v>
      </c>
      <c r="AI619" s="603" t="str">
        <f t="shared" si="188"/>
        <v>►</v>
      </c>
      <c r="AJ619" s="641"/>
      <c r="AK619" s="641"/>
      <c r="AL619" s="641"/>
      <c r="AM619" s="641"/>
      <c r="AN619" s="641"/>
      <c r="AO619" s="641"/>
      <c r="AP619" s="641"/>
      <c r="AQ619" s="641"/>
      <c r="AR619" s="641"/>
      <c r="AS619" s="641"/>
      <c r="AT619" s="641"/>
      <c r="AU619" s="641"/>
      <c r="AV619" s="641"/>
      <c r="AW619" s="641"/>
      <c r="AX619" s="641"/>
      <c r="AY619" s="641"/>
      <c r="AZ619" s="641"/>
      <c r="BA619" s="641"/>
      <c r="CM619" s="658"/>
      <c r="CY619" s="216">
        <v>1</v>
      </c>
    </row>
    <row r="620" spans="1:103" s="664" customFormat="1" ht="24" customHeight="1">
      <c r="A620" s="603" t="str">
        <f t="shared" si="189"/>
        <v>►</v>
      </c>
      <c r="B620" s="604" t="str">
        <f t="shared" si="186"/>
        <v>►</v>
      </c>
      <c r="C620" s="604" t="str">
        <f t="shared" si="179"/>
        <v>►</v>
      </c>
      <c r="D620" s="604" t="str">
        <f t="shared" si="180"/>
        <v>►</v>
      </c>
      <c r="E620" s="604" t="str">
        <f t="shared" si="181"/>
        <v>►</v>
      </c>
      <c r="F620" s="604" t="str">
        <f t="shared" si="182"/>
        <v>►</v>
      </c>
      <c r="G620" s="604" t="str">
        <f t="shared" si="187"/>
        <v/>
      </c>
      <c r="H620" s="626" t="s">
        <v>28</v>
      </c>
      <c r="I620" s="627"/>
      <c r="J620" s="627"/>
      <c r="K620" s="627"/>
      <c r="L620" s="704"/>
      <c r="M620" s="704"/>
      <c r="N620" s="704"/>
      <c r="O620" s="704"/>
      <c r="P620" s="704"/>
      <c r="Q620" s="704"/>
      <c r="R620" s="704"/>
      <c r="S620" s="674" t="s">
        <v>28</v>
      </c>
      <c r="T620" s="638"/>
      <c r="U620" s="251"/>
      <c r="V620" s="614"/>
      <c r="W620" s="644">
        <f t="shared" si="183"/>
        <v>0</v>
      </c>
      <c r="X620" s="643" t="str">
        <f t="shared" si="184"/>
        <v/>
      </c>
      <c r="Y620" s="615">
        <f t="shared" si="193"/>
        <v>0</v>
      </c>
      <c r="Z620" s="615">
        <f t="shared" si="194"/>
        <v>0</v>
      </c>
      <c r="AA620" s="190" t="str">
        <f t="shared" si="191"/>
        <v/>
      </c>
      <c r="AB620" s="684">
        <f t="shared" si="190"/>
        <v>0</v>
      </c>
      <c r="AC620" s="684">
        <f t="shared" si="178"/>
        <v>0</v>
      </c>
      <c r="AD620" s="616"/>
      <c r="AE620" s="617">
        <f t="shared" si="192"/>
        <v>0</v>
      </c>
      <c r="AF620" s="612">
        <f t="shared" si="185"/>
        <v>0</v>
      </c>
      <c r="AG620" s="613">
        <f>IF(ISBLANK(N620), 0, (IF(AND(V620&lt;&gt;"", ISNUMBER(T620)), INDEX(AZ12:CR12, MATCH(N620, AZ11:CR11, 0)) * M620, 0)) + IFERROR(INDEX(AZ17:CR17, MATCH(N620, AZ16:CR16, 0)) * M620, 0))</f>
        <v>0</v>
      </c>
      <c r="AI620" s="603" t="str">
        <f t="shared" si="188"/>
        <v>►</v>
      </c>
      <c r="AJ620" s="641"/>
      <c r="AK620" s="641"/>
      <c r="AL620" s="641"/>
      <c r="AM620" s="641"/>
      <c r="AN620" s="641"/>
      <c r="AO620" s="641"/>
      <c r="AP620" s="641"/>
      <c r="AQ620" s="641"/>
      <c r="AR620" s="641"/>
      <c r="AS620" s="641"/>
      <c r="AT620" s="641"/>
      <c r="AU620" s="641"/>
      <c r="AV620" s="641"/>
      <c r="AW620" s="641"/>
      <c r="AX620" s="641"/>
      <c r="AY620" s="641"/>
      <c r="AZ620" s="641"/>
      <c r="BA620" s="641"/>
      <c r="CM620" s="658"/>
      <c r="CY620" s="216">
        <v>1</v>
      </c>
    </row>
    <row r="621" spans="1:103" s="664" customFormat="1" ht="24" customHeight="1">
      <c r="A621" s="603" t="str">
        <f t="shared" si="189"/>
        <v>►</v>
      </c>
      <c r="B621" s="604" t="str">
        <f t="shared" si="186"/>
        <v>►</v>
      </c>
      <c r="C621" s="604" t="str">
        <f t="shared" si="179"/>
        <v>►</v>
      </c>
      <c r="D621" s="604" t="str">
        <f t="shared" si="180"/>
        <v>►</v>
      </c>
      <c r="E621" s="604" t="str">
        <f t="shared" si="181"/>
        <v>►</v>
      </c>
      <c r="F621" s="604" t="str">
        <f t="shared" si="182"/>
        <v>►</v>
      </c>
      <c r="G621" s="604" t="str">
        <f t="shared" si="187"/>
        <v/>
      </c>
      <c r="H621" s="626" t="s">
        <v>28</v>
      </c>
      <c r="I621" s="627"/>
      <c r="J621" s="627"/>
      <c r="K621" s="627"/>
      <c r="L621" s="704"/>
      <c r="M621" s="704"/>
      <c r="N621" s="704"/>
      <c r="O621" s="704"/>
      <c r="P621" s="704"/>
      <c r="Q621" s="704"/>
      <c r="R621" s="704"/>
      <c r="S621" s="674" t="s">
        <v>28</v>
      </c>
      <c r="T621" s="638"/>
      <c r="U621" s="251"/>
      <c r="V621" s="614"/>
      <c r="W621" s="645">
        <f t="shared" si="183"/>
        <v>0</v>
      </c>
      <c r="X621" s="618" t="str">
        <f t="shared" si="184"/>
        <v/>
      </c>
      <c r="Y621" s="619">
        <f t="shared" si="193"/>
        <v>0</v>
      </c>
      <c r="Z621" s="619">
        <f t="shared" si="194"/>
        <v>0</v>
      </c>
      <c r="AA621" s="189" t="str">
        <f t="shared" si="191"/>
        <v/>
      </c>
      <c r="AB621" s="189">
        <f t="shared" si="190"/>
        <v>0</v>
      </c>
      <c r="AC621" s="189">
        <f t="shared" si="178"/>
        <v>0</v>
      </c>
      <c r="AD621" s="616"/>
      <c r="AE621" s="620">
        <f t="shared" si="192"/>
        <v>0</v>
      </c>
      <c r="AF621" s="612">
        <f t="shared" si="185"/>
        <v>0</v>
      </c>
      <c r="AG621" s="613">
        <f>IF(ISBLANK(N621), 0, (IF(AND(V621&lt;&gt;"", ISNUMBER(T621)), INDEX(AZ12:CR12, MATCH(N621, AZ11:CR11, 0)) * M621, 0)) + IFERROR(INDEX(AZ17:CR17, MATCH(N621, AZ16:CR16, 0)) * M621, 0))</f>
        <v>0</v>
      </c>
      <c r="AI621" s="603" t="str">
        <f t="shared" si="188"/>
        <v>►</v>
      </c>
      <c r="AJ621" s="641"/>
      <c r="AK621" s="641"/>
      <c r="AL621" s="641"/>
      <c r="AM621" s="641"/>
      <c r="AN621" s="641"/>
      <c r="AO621" s="641"/>
      <c r="AP621" s="641"/>
      <c r="AQ621" s="641"/>
      <c r="AR621" s="641"/>
      <c r="AS621" s="641"/>
      <c r="AT621" s="641"/>
      <c r="AU621" s="641"/>
      <c r="AV621" s="641"/>
      <c r="AW621" s="641"/>
      <c r="AX621" s="641"/>
      <c r="AY621" s="641"/>
      <c r="AZ621" s="641"/>
      <c r="BA621" s="641"/>
      <c r="CM621" s="658"/>
      <c r="CY621" s="216">
        <v>1</v>
      </c>
    </row>
    <row r="622" spans="1:103" s="664" customFormat="1" ht="24" customHeight="1">
      <c r="A622" s="603" t="str">
        <f t="shared" si="189"/>
        <v>►</v>
      </c>
      <c r="B622" s="604" t="str">
        <f t="shared" si="186"/>
        <v>►</v>
      </c>
      <c r="C622" s="604" t="str">
        <f t="shared" si="179"/>
        <v>►</v>
      </c>
      <c r="D622" s="604" t="str">
        <f t="shared" si="180"/>
        <v>►</v>
      </c>
      <c r="E622" s="604" t="str">
        <f t="shared" si="181"/>
        <v>►</v>
      </c>
      <c r="F622" s="604" t="str">
        <f t="shared" si="182"/>
        <v>►</v>
      </c>
      <c r="G622" s="604" t="str">
        <f t="shared" si="187"/>
        <v/>
      </c>
      <c r="H622" s="626" t="s">
        <v>28</v>
      </c>
      <c r="I622" s="627"/>
      <c r="J622" s="627"/>
      <c r="K622" s="627"/>
      <c r="L622" s="704"/>
      <c r="M622" s="704"/>
      <c r="N622" s="704"/>
      <c r="O622" s="704"/>
      <c r="P622" s="704"/>
      <c r="Q622" s="704"/>
      <c r="R622" s="704"/>
      <c r="S622" s="674" t="s">
        <v>28</v>
      </c>
      <c r="T622" s="638"/>
      <c r="U622" s="251"/>
      <c r="V622" s="614"/>
      <c r="W622" s="644">
        <f t="shared" si="183"/>
        <v>0</v>
      </c>
      <c r="X622" s="643" t="str">
        <f t="shared" si="184"/>
        <v/>
      </c>
      <c r="Y622" s="615">
        <f t="shared" si="193"/>
        <v>0</v>
      </c>
      <c r="Z622" s="615">
        <f t="shared" si="194"/>
        <v>0</v>
      </c>
      <c r="AA622" s="190" t="str">
        <f t="shared" si="191"/>
        <v/>
      </c>
      <c r="AB622" s="684">
        <f t="shared" si="190"/>
        <v>0</v>
      </c>
      <c r="AC622" s="684">
        <f t="shared" si="178"/>
        <v>0</v>
      </c>
      <c r="AD622" s="616"/>
      <c r="AE622" s="617">
        <f t="shared" si="192"/>
        <v>0</v>
      </c>
      <c r="AF622" s="612">
        <f t="shared" si="185"/>
        <v>0</v>
      </c>
      <c r="AG622" s="613">
        <f>IF(ISBLANK(N622), 0, (IF(AND(V622&lt;&gt;"", ISNUMBER(T622)), INDEX(AZ12:CR12, MATCH(N622, AZ11:CR11, 0)) * M622, 0)) + IFERROR(INDEX(AZ17:CR17, MATCH(N622, AZ16:CR16, 0)) * M622, 0))</f>
        <v>0</v>
      </c>
      <c r="AI622" s="603" t="str">
        <f t="shared" si="188"/>
        <v>►</v>
      </c>
      <c r="AJ622" s="641"/>
      <c r="AK622" s="641"/>
      <c r="AL622" s="641"/>
      <c r="AM622" s="641"/>
      <c r="AN622" s="641"/>
      <c r="AO622" s="641"/>
      <c r="AP622" s="641"/>
      <c r="AQ622" s="641"/>
      <c r="AR622" s="641"/>
      <c r="AS622" s="641"/>
      <c r="AT622" s="641"/>
      <c r="AU622" s="641"/>
      <c r="AV622" s="641"/>
      <c r="AW622" s="641"/>
      <c r="AX622" s="641"/>
      <c r="AY622" s="641"/>
      <c r="AZ622" s="641"/>
      <c r="BA622" s="641"/>
      <c r="CM622" s="658"/>
      <c r="CY622" s="216">
        <v>1</v>
      </c>
    </row>
    <row r="623" spans="1:103" s="664" customFormat="1" ht="24" customHeight="1">
      <c r="A623" s="603" t="str">
        <f t="shared" si="189"/>
        <v>►</v>
      </c>
      <c r="B623" s="604" t="str">
        <f t="shared" si="186"/>
        <v>►</v>
      </c>
      <c r="C623" s="604" t="str">
        <f t="shared" si="179"/>
        <v>►</v>
      </c>
      <c r="D623" s="604" t="str">
        <f t="shared" si="180"/>
        <v>►</v>
      </c>
      <c r="E623" s="604" t="str">
        <f t="shared" si="181"/>
        <v>►</v>
      </c>
      <c r="F623" s="604" t="str">
        <f t="shared" si="182"/>
        <v>►</v>
      </c>
      <c r="G623" s="604" t="str">
        <f t="shared" si="187"/>
        <v/>
      </c>
      <c r="H623" s="626" t="s">
        <v>28</v>
      </c>
      <c r="I623" s="627"/>
      <c r="J623" s="627"/>
      <c r="K623" s="627"/>
      <c r="L623" s="704"/>
      <c r="M623" s="704"/>
      <c r="N623" s="704"/>
      <c r="O623" s="704"/>
      <c r="P623" s="704"/>
      <c r="Q623" s="704"/>
      <c r="R623" s="704"/>
      <c r="S623" s="674" t="s">
        <v>28</v>
      </c>
      <c r="T623" s="638"/>
      <c r="U623" s="251"/>
      <c r="V623" s="614"/>
      <c r="W623" s="645">
        <f t="shared" si="183"/>
        <v>0</v>
      </c>
      <c r="X623" s="618" t="str">
        <f t="shared" si="184"/>
        <v/>
      </c>
      <c r="Y623" s="619">
        <f t="shared" si="193"/>
        <v>0</v>
      </c>
      <c r="Z623" s="619">
        <f t="shared" si="194"/>
        <v>0</v>
      </c>
      <c r="AA623" s="189" t="str">
        <f t="shared" si="191"/>
        <v/>
      </c>
      <c r="AB623" s="189">
        <f t="shared" si="190"/>
        <v>0</v>
      </c>
      <c r="AC623" s="189">
        <f t="shared" si="178"/>
        <v>0</v>
      </c>
      <c r="AD623" s="616"/>
      <c r="AE623" s="620">
        <f t="shared" si="192"/>
        <v>0</v>
      </c>
      <c r="AF623" s="612">
        <f t="shared" si="185"/>
        <v>0</v>
      </c>
      <c r="AG623" s="613">
        <f>IF(ISBLANK(N623), 0, (IF(AND(V623&lt;&gt;"", ISNUMBER(T623)), INDEX(AZ12:CR12, MATCH(N623, AZ11:CR11, 0)) * M623, 0)) + IFERROR(INDEX(AZ17:CR17, MATCH(N623, AZ16:CR16, 0)) * M623, 0))</f>
        <v>0</v>
      </c>
      <c r="AI623" s="603" t="str">
        <f t="shared" si="188"/>
        <v>►</v>
      </c>
      <c r="AJ623" s="641"/>
      <c r="AK623" s="641"/>
      <c r="AL623" s="641"/>
      <c r="AM623" s="641"/>
      <c r="AN623" s="641"/>
      <c r="AO623" s="641"/>
      <c r="AP623" s="641"/>
      <c r="AQ623" s="641"/>
      <c r="AR623" s="641"/>
      <c r="AS623" s="641"/>
      <c r="AT623" s="641"/>
      <c r="AU623" s="641"/>
      <c r="AV623" s="641"/>
      <c r="AW623" s="641"/>
      <c r="AX623" s="641"/>
      <c r="AY623" s="641"/>
      <c r="AZ623" s="641"/>
      <c r="BA623" s="641"/>
      <c r="CM623" s="658"/>
      <c r="CY623" s="216">
        <v>1</v>
      </c>
    </row>
    <row r="624" spans="1:103" s="664" customFormat="1" ht="24" customHeight="1">
      <c r="A624" s="603" t="str">
        <f t="shared" si="189"/>
        <v>►</v>
      </c>
      <c r="B624" s="604" t="str">
        <f t="shared" si="186"/>
        <v>►</v>
      </c>
      <c r="C624" s="604" t="str">
        <f t="shared" si="179"/>
        <v>►</v>
      </c>
      <c r="D624" s="604" t="str">
        <f t="shared" si="180"/>
        <v>►</v>
      </c>
      <c r="E624" s="604" t="str">
        <f t="shared" si="181"/>
        <v>►</v>
      </c>
      <c r="F624" s="604" t="str">
        <f t="shared" si="182"/>
        <v>►</v>
      </c>
      <c r="G624" s="604" t="str">
        <f t="shared" si="187"/>
        <v/>
      </c>
      <c r="H624" s="626" t="s">
        <v>28</v>
      </c>
      <c r="I624" s="627"/>
      <c r="J624" s="627"/>
      <c r="K624" s="627"/>
      <c r="L624" s="704"/>
      <c r="M624" s="704"/>
      <c r="N624" s="704"/>
      <c r="O624" s="704"/>
      <c r="P624" s="704"/>
      <c r="Q624" s="704"/>
      <c r="R624" s="704"/>
      <c r="S624" s="674" t="s">
        <v>28</v>
      </c>
      <c r="T624" s="638"/>
      <c r="U624" s="251"/>
      <c r="V624" s="614"/>
      <c r="W624" s="644">
        <f t="shared" si="183"/>
        <v>0</v>
      </c>
      <c r="X624" s="643" t="str">
        <f t="shared" si="184"/>
        <v/>
      </c>
      <c r="Y624" s="615">
        <f t="shared" si="193"/>
        <v>0</v>
      </c>
      <c r="Z624" s="615">
        <f t="shared" si="194"/>
        <v>0</v>
      </c>
      <c r="AA624" s="190" t="str">
        <f t="shared" si="191"/>
        <v/>
      </c>
      <c r="AB624" s="684">
        <f t="shared" si="190"/>
        <v>0</v>
      </c>
      <c r="AC624" s="684">
        <f t="shared" si="178"/>
        <v>0</v>
      </c>
      <c r="AD624" s="616"/>
      <c r="AE624" s="617">
        <f t="shared" si="192"/>
        <v>0</v>
      </c>
      <c r="AF624" s="612">
        <f t="shared" si="185"/>
        <v>0</v>
      </c>
      <c r="AG624" s="613">
        <f>IF(ISBLANK(N624), 0, (IF(AND(V624&lt;&gt;"", ISNUMBER(T624)), INDEX(AZ12:CR12, MATCH(N624, AZ11:CR11, 0)) * M624, 0)) + IFERROR(INDEX(AZ17:CR17, MATCH(N624, AZ16:CR16, 0)) * M624, 0))</f>
        <v>0</v>
      </c>
      <c r="AI624" s="603" t="str">
        <f t="shared" si="188"/>
        <v>►</v>
      </c>
      <c r="AJ624" s="641"/>
      <c r="AK624" s="641"/>
      <c r="AL624" s="641"/>
      <c r="AM624" s="641"/>
      <c r="AN624" s="641"/>
      <c r="AO624" s="641"/>
      <c r="AP624" s="641"/>
      <c r="AQ624" s="641"/>
      <c r="AR624" s="641"/>
      <c r="AS624" s="641"/>
      <c r="AT624" s="641"/>
      <c r="AU624" s="641"/>
      <c r="AV624" s="641"/>
      <c r="AW624" s="641"/>
      <c r="AX624" s="641"/>
      <c r="AY624" s="641"/>
      <c r="AZ624" s="641"/>
      <c r="BA624" s="641"/>
      <c r="CM624" s="658"/>
      <c r="CY624" s="216">
        <v>1</v>
      </c>
    </row>
    <row r="625" spans="1:103" s="664" customFormat="1" ht="24" customHeight="1">
      <c r="A625" s="603" t="str">
        <f t="shared" si="189"/>
        <v>►</v>
      </c>
      <c r="B625" s="604" t="str">
        <f t="shared" si="186"/>
        <v>►</v>
      </c>
      <c r="C625" s="604" t="str">
        <f t="shared" si="179"/>
        <v>►</v>
      </c>
      <c r="D625" s="604" t="str">
        <f t="shared" si="180"/>
        <v>►</v>
      </c>
      <c r="E625" s="604" t="str">
        <f t="shared" si="181"/>
        <v>►</v>
      </c>
      <c r="F625" s="604" t="str">
        <f t="shared" si="182"/>
        <v>►</v>
      </c>
      <c r="G625" s="604" t="str">
        <f t="shared" si="187"/>
        <v/>
      </c>
      <c r="H625" s="626" t="s">
        <v>28</v>
      </c>
      <c r="I625" s="627"/>
      <c r="J625" s="627"/>
      <c r="K625" s="627"/>
      <c r="L625" s="704"/>
      <c r="M625" s="704"/>
      <c r="N625" s="704"/>
      <c r="O625" s="704"/>
      <c r="P625" s="704"/>
      <c r="Q625" s="704"/>
      <c r="R625" s="704"/>
      <c r="S625" s="674" t="s">
        <v>28</v>
      </c>
      <c r="T625" s="638"/>
      <c r="U625" s="251"/>
      <c r="V625" s="614"/>
      <c r="W625" s="645">
        <f t="shared" si="183"/>
        <v>0</v>
      </c>
      <c r="X625" s="618" t="str">
        <f t="shared" si="184"/>
        <v/>
      </c>
      <c r="Y625" s="619">
        <f t="shared" si="193"/>
        <v>0</v>
      </c>
      <c r="Z625" s="619">
        <f t="shared" si="194"/>
        <v>0</v>
      </c>
      <c r="AA625" s="189" t="str">
        <f t="shared" si="191"/>
        <v/>
      </c>
      <c r="AB625" s="189">
        <f t="shared" si="190"/>
        <v>0</v>
      </c>
      <c r="AC625" s="189">
        <f t="shared" si="178"/>
        <v>0</v>
      </c>
      <c r="AD625" s="616"/>
      <c r="AE625" s="620">
        <f t="shared" si="192"/>
        <v>0</v>
      </c>
      <c r="AF625" s="612">
        <f t="shared" si="185"/>
        <v>0</v>
      </c>
      <c r="AG625" s="613">
        <f>IF(ISBLANK(N625), 0, (IF(AND(V625&lt;&gt;"", ISNUMBER(T625)), INDEX(AZ12:CR12, MATCH(N625, AZ11:CR11, 0)) * M625, 0)) + IFERROR(INDEX(AZ17:CR17, MATCH(N625, AZ16:CR16, 0)) * M625, 0))</f>
        <v>0</v>
      </c>
      <c r="AI625" s="603" t="str">
        <f t="shared" si="188"/>
        <v>►</v>
      </c>
      <c r="AJ625" s="641"/>
      <c r="AK625" s="641"/>
      <c r="AL625" s="641"/>
      <c r="AM625" s="641"/>
      <c r="AN625" s="641"/>
      <c r="AO625" s="641"/>
      <c r="AP625" s="641"/>
      <c r="AQ625" s="641"/>
      <c r="AR625" s="641"/>
      <c r="AS625" s="641"/>
      <c r="AT625" s="641"/>
      <c r="AU625" s="641"/>
      <c r="AV625" s="641"/>
      <c r="AW625" s="641"/>
      <c r="AX625" s="641"/>
      <c r="AY625" s="641"/>
      <c r="AZ625" s="641"/>
      <c r="BA625" s="641"/>
      <c r="CM625" s="658"/>
      <c r="CY625" s="216">
        <v>1</v>
      </c>
    </row>
    <row r="626" spans="1:103" s="664" customFormat="1" ht="24" customHeight="1">
      <c r="A626" s="603" t="str">
        <f t="shared" si="189"/>
        <v>►</v>
      </c>
      <c r="B626" s="604" t="str">
        <f t="shared" si="186"/>
        <v>►</v>
      </c>
      <c r="C626" s="604" t="str">
        <f t="shared" si="179"/>
        <v>►</v>
      </c>
      <c r="D626" s="604" t="str">
        <f t="shared" si="180"/>
        <v>►</v>
      </c>
      <c r="E626" s="604" t="str">
        <f t="shared" si="181"/>
        <v>►</v>
      </c>
      <c r="F626" s="604" t="str">
        <f t="shared" si="182"/>
        <v>►</v>
      </c>
      <c r="G626" s="604" t="str">
        <f t="shared" si="187"/>
        <v/>
      </c>
      <c r="H626" s="626" t="s">
        <v>28</v>
      </c>
      <c r="I626" s="627"/>
      <c r="J626" s="627"/>
      <c r="K626" s="627"/>
      <c r="L626" s="704"/>
      <c r="M626" s="704"/>
      <c r="N626" s="704"/>
      <c r="O626" s="704"/>
      <c r="P626" s="704"/>
      <c r="Q626" s="704"/>
      <c r="R626" s="704"/>
      <c r="S626" s="674" t="s">
        <v>28</v>
      </c>
      <c r="T626" s="638"/>
      <c r="U626" s="251"/>
      <c r="V626" s="614"/>
      <c r="W626" s="644">
        <f t="shared" si="183"/>
        <v>0</v>
      </c>
      <c r="X626" s="643" t="str">
        <f t="shared" si="184"/>
        <v/>
      </c>
      <c r="Y626" s="615">
        <f t="shared" si="193"/>
        <v>0</v>
      </c>
      <c r="Z626" s="615">
        <f t="shared" si="194"/>
        <v>0</v>
      </c>
      <c r="AA626" s="190" t="str">
        <f t="shared" si="191"/>
        <v/>
      </c>
      <c r="AB626" s="684">
        <f t="shared" si="190"/>
        <v>0</v>
      </c>
      <c r="AC626" s="684">
        <f t="shared" si="178"/>
        <v>0</v>
      </c>
      <c r="AD626" s="616"/>
      <c r="AE626" s="617">
        <f t="shared" si="192"/>
        <v>0</v>
      </c>
      <c r="AF626" s="612">
        <f t="shared" si="185"/>
        <v>0</v>
      </c>
      <c r="AG626" s="613">
        <f>IF(ISBLANK(N626), 0, (IF(AND(V626&lt;&gt;"", ISNUMBER(T626)), INDEX(AZ12:CR12, MATCH(N626, AZ11:CR11, 0)) * M626, 0)) + IFERROR(INDEX(AZ17:CR17, MATCH(N626, AZ16:CR16, 0)) * M626, 0))</f>
        <v>0</v>
      </c>
      <c r="AI626" s="603" t="str">
        <f t="shared" si="188"/>
        <v>►</v>
      </c>
      <c r="AJ626" s="641"/>
      <c r="AK626" s="641"/>
      <c r="AL626" s="641"/>
      <c r="AM626" s="641"/>
      <c r="AN626" s="641"/>
      <c r="AO626" s="641"/>
      <c r="AP626" s="641"/>
      <c r="AQ626" s="641"/>
      <c r="AR626" s="641"/>
      <c r="AS626" s="641"/>
      <c r="AT626" s="641"/>
      <c r="AU626" s="641"/>
      <c r="AV626" s="641"/>
      <c r="AW626" s="641"/>
      <c r="AX626" s="641"/>
      <c r="AY626" s="641"/>
      <c r="AZ626" s="641"/>
      <c r="BA626" s="641"/>
      <c r="CM626" s="658"/>
      <c r="CY626" s="216">
        <v>1</v>
      </c>
    </row>
    <row r="627" spans="1:103" s="664" customFormat="1" ht="24" customHeight="1">
      <c r="A627" s="603" t="str">
        <f t="shared" si="189"/>
        <v>►</v>
      </c>
      <c r="B627" s="604" t="str">
        <f t="shared" si="186"/>
        <v>►</v>
      </c>
      <c r="C627" s="604" t="str">
        <f t="shared" si="179"/>
        <v>►</v>
      </c>
      <c r="D627" s="604" t="str">
        <f t="shared" si="180"/>
        <v>►</v>
      </c>
      <c r="E627" s="604" t="str">
        <f t="shared" si="181"/>
        <v>►</v>
      </c>
      <c r="F627" s="604" t="str">
        <f t="shared" si="182"/>
        <v>►</v>
      </c>
      <c r="G627" s="604" t="str">
        <f t="shared" si="187"/>
        <v/>
      </c>
      <c r="H627" s="626" t="s">
        <v>28</v>
      </c>
      <c r="I627" s="627"/>
      <c r="J627" s="627"/>
      <c r="K627" s="627"/>
      <c r="L627" s="704"/>
      <c r="M627" s="704"/>
      <c r="N627" s="704"/>
      <c r="O627" s="704"/>
      <c r="P627" s="704"/>
      <c r="Q627" s="704"/>
      <c r="R627" s="704"/>
      <c r="S627" s="674" t="s">
        <v>28</v>
      </c>
      <c r="T627" s="638"/>
      <c r="U627" s="251"/>
      <c r="V627" s="614"/>
      <c r="W627" s="645">
        <f t="shared" si="183"/>
        <v>0</v>
      </c>
      <c r="X627" s="618" t="str">
        <f t="shared" si="184"/>
        <v/>
      </c>
      <c r="Y627" s="619">
        <f t="shared" si="193"/>
        <v>0</v>
      </c>
      <c r="Z627" s="619">
        <f t="shared" si="194"/>
        <v>0</v>
      </c>
      <c r="AA627" s="189" t="str">
        <f t="shared" si="191"/>
        <v/>
      </c>
      <c r="AB627" s="189">
        <f t="shared" si="190"/>
        <v>0</v>
      </c>
      <c r="AC627" s="189">
        <f t="shared" si="178"/>
        <v>0</v>
      </c>
      <c r="AD627" s="616"/>
      <c r="AE627" s="620">
        <f t="shared" si="192"/>
        <v>0</v>
      </c>
      <c r="AF627" s="612">
        <f t="shared" si="185"/>
        <v>0</v>
      </c>
      <c r="AG627" s="613">
        <f>IF(ISBLANK(N627), 0, (IF(AND(V627&lt;&gt;"", ISNUMBER(T627)), INDEX(AZ12:CR12, MATCH(N627, AZ11:CR11, 0)) * M627, 0)) + IFERROR(INDEX(AZ17:CR17, MATCH(N627, AZ16:CR16, 0)) * M627, 0))</f>
        <v>0</v>
      </c>
      <c r="AI627" s="603" t="str">
        <f t="shared" si="188"/>
        <v>►</v>
      </c>
      <c r="AJ627" s="641"/>
      <c r="AK627" s="641"/>
      <c r="AL627" s="641"/>
      <c r="AM627" s="641"/>
      <c r="AN627" s="641"/>
      <c r="AO627" s="641"/>
      <c r="AP627" s="641"/>
      <c r="AQ627" s="641"/>
      <c r="AR627" s="641"/>
      <c r="AS627" s="641"/>
      <c r="AT627" s="641"/>
      <c r="AU627" s="641"/>
      <c r="AV627" s="641"/>
      <c r="AW627" s="641"/>
      <c r="AX627" s="641"/>
      <c r="AY627" s="641"/>
      <c r="AZ627" s="641"/>
      <c r="BA627" s="641"/>
      <c r="CM627" s="658"/>
      <c r="CY627" s="216">
        <v>1</v>
      </c>
    </row>
    <row r="628" spans="1:103" s="664" customFormat="1" ht="24" customHeight="1">
      <c r="A628" s="603" t="str">
        <f t="shared" si="189"/>
        <v>►</v>
      </c>
      <c r="B628" s="604" t="str">
        <f t="shared" si="186"/>
        <v>►</v>
      </c>
      <c r="C628" s="604" t="str">
        <f t="shared" si="179"/>
        <v>►</v>
      </c>
      <c r="D628" s="604" t="str">
        <f t="shared" si="180"/>
        <v>►</v>
      </c>
      <c r="E628" s="604" t="str">
        <f t="shared" si="181"/>
        <v>►</v>
      </c>
      <c r="F628" s="604" t="str">
        <f t="shared" si="182"/>
        <v>►</v>
      </c>
      <c r="G628" s="604" t="str">
        <f t="shared" si="187"/>
        <v/>
      </c>
      <c r="H628" s="626" t="s">
        <v>28</v>
      </c>
      <c r="I628" s="627"/>
      <c r="J628" s="627"/>
      <c r="K628" s="627"/>
      <c r="L628" s="704"/>
      <c r="M628" s="704"/>
      <c r="N628" s="704"/>
      <c r="O628" s="704"/>
      <c r="P628" s="704"/>
      <c r="Q628" s="704"/>
      <c r="R628" s="704"/>
      <c r="S628" s="674" t="s">
        <v>28</v>
      </c>
      <c r="T628" s="638"/>
      <c r="U628" s="251"/>
      <c r="V628" s="614"/>
      <c r="W628" s="644">
        <f t="shared" si="183"/>
        <v>0</v>
      </c>
      <c r="X628" s="643" t="str">
        <f t="shared" si="184"/>
        <v/>
      </c>
      <c r="Y628" s="615">
        <f t="shared" si="193"/>
        <v>0</v>
      </c>
      <c r="Z628" s="615">
        <f t="shared" si="194"/>
        <v>0</v>
      </c>
      <c r="AA628" s="190" t="str">
        <f t="shared" si="191"/>
        <v/>
      </c>
      <c r="AB628" s="684">
        <f t="shared" si="190"/>
        <v>0</v>
      </c>
      <c r="AC628" s="684">
        <f t="shared" si="178"/>
        <v>0</v>
      </c>
      <c r="AD628" s="616"/>
      <c r="AE628" s="617">
        <f t="shared" si="192"/>
        <v>0</v>
      </c>
      <c r="AF628" s="612">
        <f t="shared" si="185"/>
        <v>0</v>
      </c>
      <c r="AG628" s="613">
        <f>IF(ISBLANK(N628), 0, (IF(AND(V628&lt;&gt;"", ISNUMBER(T628)), INDEX(AZ12:CR12, MATCH(N628, AZ11:CR11, 0)) * M628, 0)) + IFERROR(INDEX(AZ17:CR17, MATCH(N628, AZ16:CR16, 0)) * M628, 0))</f>
        <v>0</v>
      </c>
      <c r="AI628" s="603" t="str">
        <f t="shared" si="188"/>
        <v>►</v>
      </c>
      <c r="AJ628" s="641"/>
      <c r="AK628" s="641"/>
      <c r="AL628" s="641"/>
      <c r="AM628" s="641"/>
      <c r="AN628" s="641"/>
      <c r="AO628" s="641"/>
      <c r="AP628" s="641"/>
      <c r="AQ628" s="641"/>
      <c r="AR628" s="641"/>
      <c r="AS628" s="641"/>
      <c r="AT628" s="641"/>
      <c r="AU628" s="641"/>
      <c r="AV628" s="641"/>
      <c r="AW628" s="641"/>
      <c r="AX628" s="641"/>
      <c r="AY628" s="641"/>
      <c r="AZ628" s="641"/>
      <c r="BA628" s="641"/>
      <c r="CM628" s="658"/>
      <c r="CY628" s="216">
        <v>1</v>
      </c>
    </row>
    <row r="629" spans="1:103" s="664" customFormat="1" ht="24" customHeight="1">
      <c r="A629" s="603" t="str">
        <f t="shared" si="189"/>
        <v>►</v>
      </c>
      <c r="B629" s="604" t="str">
        <f t="shared" si="186"/>
        <v>►</v>
      </c>
      <c r="C629" s="604" t="str">
        <f t="shared" si="179"/>
        <v>►</v>
      </c>
      <c r="D629" s="604" t="str">
        <f t="shared" si="180"/>
        <v>►</v>
      </c>
      <c r="E629" s="604" t="str">
        <f t="shared" si="181"/>
        <v>►</v>
      </c>
      <c r="F629" s="604" t="str">
        <f t="shared" si="182"/>
        <v>►</v>
      </c>
      <c r="G629" s="604" t="str">
        <f t="shared" si="187"/>
        <v/>
      </c>
      <c r="H629" s="626" t="s">
        <v>28</v>
      </c>
      <c r="I629" s="627"/>
      <c r="J629" s="627"/>
      <c r="K629" s="627"/>
      <c r="L629" s="704"/>
      <c r="M629" s="704"/>
      <c r="N629" s="704"/>
      <c r="O629" s="704"/>
      <c r="P629" s="704"/>
      <c r="Q629" s="704"/>
      <c r="R629" s="704"/>
      <c r="S629" s="674" t="s">
        <v>28</v>
      </c>
      <c r="T629" s="638"/>
      <c r="U629" s="251"/>
      <c r="V629" s="614"/>
      <c r="W629" s="645">
        <f t="shared" si="183"/>
        <v>0</v>
      </c>
      <c r="X629" s="618" t="str">
        <f t="shared" si="184"/>
        <v/>
      </c>
      <c r="Y629" s="619">
        <f t="shared" si="193"/>
        <v>0</v>
      </c>
      <c r="Z629" s="619">
        <f t="shared" si="194"/>
        <v>0</v>
      </c>
      <c r="AA629" s="189" t="str">
        <f t="shared" si="191"/>
        <v/>
      </c>
      <c r="AB629" s="189">
        <f t="shared" si="190"/>
        <v>0</v>
      </c>
      <c r="AC629" s="189">
        <f t="shared" si="178"/>
        <v>0</v>
      </c>
      <c r="AD629" s="616"/>
      <c r="AE629" s="620">
        <f t="shared" si="192"/>
        <v>0</v>
      </c>
      <c r="AF629" s="612">
        <f t="shared" si="185"/>
        <v>0</v>
      </c>
      <c r="AG629" s="613">
        <f>IF(ISBLANK(N629), 0, (IF(AND(V629&lt;&gt;"", ISNUMBER(T629)), INDEX(AZ12:CR12, MATCH(N629, AZ11:CR11, 0)) * M629, 0)) + IFERROR(INDEX(AZ17:CR17, MATCH(N629, AZ16:CR16, 0)) * M629, 0))</f>
        <v>0</v>
      </c>
      <c r="AI629" s="603" t="str">
        <f t="shared" si="188"/>
        <v>►</v>
      </c>
      <c r="AJ629" s="641"/>
      <c r="AK629" s="641"/>
      <c r="AL629" s="641"/>
      <c r="AM629" s="641"/>
      <c r="AN629" s="641"/>
      <c r="AO629" s="641"/>
      <c r="AP629" s="641"/>
      <c r="AQ629" s="641"/>
      <c r="AR629" s="641"/>
      <c r="AS629" s="641"/>
      <c r="AT629" s="641"/>
      <c r="AU629" s="641"/>
      <c r="AV629" s="641"/>
      <c r="AW629" s="641"/>
      <c r="AX629" s="641"/>
      <c r="AY629" s="641"/>
      <c r="AZ629" s="641"/>
      <c r="BA629" s="641"/>
      <c r="CM629" s="658"/>
      <c r="CY629" s="216">
        <v>1</v>
      </c>
    </row>
    <row r="630" spans="1:103" s="664" customFormat="1" ht="24" customHeight="1">
      <c r="A630" s="603" t="str">
        <f t="shared" si="189"/>
        <v>►</v>
      </c>
      <c r="B630" s="604" t="str">
        <f t="shared" si="186"/>
        <v>►</v>
      </c>
      <c r="C630" s="604" t="str">
        <f t="shared" si="179"/>
        <v>►</v>
      </c>
      <c r="D630" s="604" t="str">
        <f t="shared" si="180"/>
        <v>►</v>
      </c>
      <c r="E630" s="604" t="str">
        <f t="shared" si="181"/>
        <v>►</v>
      </c>
      <c r="F630" s="604" t="str">
        <f t="shared" si="182"/>
        <v>►</v>
      </c>
      <c r="G630" s="604" t="str">
        <f t="shared" si="187"/>
        <v/>
      </c>
      <c r="H630" s="626" t="s">
        <v>28</v>
      </c>
      <c r="I630" s="627"/>
      <c r="J630" s="627"/>
      <c r="K630" s="627"/>
      <c r="L630" s="704"/>
      <c r="M630" s="704"/>
      <c r="N630" s="704"/>
      <c r="O630" s="704"/>
      <c r="P630" s="704"/>
      <c r="Q630" s="704"/>
      <c r="R630" s="704"/>
      <c r="S630" s="674" t="s">
        <v>28</v>
      </c>
      <c r="T630" s="638"/>
      <c r="U630" s="251"/>
      <c r="V630" s="614"/>
      <c r="W630" s="644">
        <f t="shared" si="183"/>
        <v>0</v>
      </c>
      <c r="X630" s="643" t="str">
        <f t="shared" si="184"/>
        <v/>
      </c>
      <c r="Y630" s="615">
        <f t="shared" si="193"/>
        <v>0</v>
      </c>
      <c r="Z630" s="615">
        <f t="shared" si="194"/>
        <v>0</v>
      </c>
      <c r="AA630" s="190" t="str">
        <f t="shared" si="191"/>
        <v/>
      </c>
      <c r="AB630" s="684">
        <f t="shared" si="190"/>
        <v>0</v>
      </c>
      <c r="AC630" s="684">
        <f t="shared" si="178"/>
        <v>0</v>
      </c>
      <c r="AD630" s="616"/>
      <c r="AE630" s="617">
        <f t="shared" si="192"/>
        <v>0</v>
      </c>
      <c r="AF630" s="612">
        <f t="shared" si="185"/>
        <v>0</v>
      </c>
      <c r="AG630" s="613">
        <f>IF(ISBLANK(N630), 0, (IF(AND(V630&lt;&gt;"", ISNUMBER(T630)), INDEX(AZ12:CR12, MATCH(N630, AZ11:CR11, 0)) * M630, 0)) + IFERROR(INDEX(AZ17:CR17, MATCH(N630, AZ16:CR16, 0)) * M630, 0))</f>
        <v>0</v>
      </c>
      <c r="AI630" s="603" t="str">
        <f t="shared" si="188"/>
        <v>►</v>
      </c>
      <c r="AJ630" s="641"/>
      <c r="AK630" s="641"/>
      <c r="AL630" s="641"/>
      <c r="AM630" s="641"/>
      <c r="AN630" s="641"/>
      <c r="AO630" s="641"/>
      <c r="AP630" s="641"/>
      <c r="AQ630" s="641"/>
      <c r="AR630" s="641"/>
      <c r="AS630" s="641"/>
      <c r="AT630" s="641"/>
      <c r="AU630" s="641"/>
      <c r="AV630" s="641"/>
      <c r="AW630" s="641"/>
      <c r="AX630" s="641"/>
      <c r="AY630" s="641"/>
      <c r="AZ630" s="641"/>
      <c r="BA630" s="641"/>
      <c r="CM630" s="658"/>
      <c r="CY630" s="216">
        <v>1</v>
      </c>
    </row>
    <row r="631" spans="1:103" s="664" customFormat="1" ht="24" customHeight="1">
      <c r="A631" s="603" t="str">
        <f t="shared" si="189"/>
        <v>►</v>
      </c>
      <c r="B631" s="604" t="str">
        <f t="shared" si="186"/>
        <v>►</v>
      </c>
      <c r="C631" s="604" t="str">
        <f t="shared" si="179"/>
        <v>►</v>
      </c>
      <c r="D631" s="604" t="str">
        <f t="shared" si="180"/>
        <v>►</v>
      </c>
      <c r="E631" s="604" t="str">
        <f t="shared" si="181"/>
        <v>►</v>
      </c>
      <c r="F631" s="604" t="str">
        <f t="shared" si="182"/>
        <v>►</v>
      </c>
      <c r="G631" s="604" t="str">
        <f t="shared" si="187"/>
        <v/>
      </c>
      <c r="H631" s="626" t="s">
        <v>28</v>
      </c>
      <c r="I631" s="627"/>
      <c r="J631" s="627"/>
      <c r="K631" s="627"/>
      <c r="L631" s="704"/>
      <c r="M631" s="704"/>
      <c r="N631" s="704"/>
      <c r="O631" s="704"/>
      <c r="P631" s="704"/>
      <c r="Q631" s="704"/>
      <c r="R631" s="704"/>
      <c r="S631" s="674" t="s">
        <v>28</v>
      </c>
      <c r="T631" s="638"/>
      <c r="U631" s="251"/>
      <c r="V631" s="614"/>
      <c r="W631" s="645">
        <f t="shared" si="183"/>
        <v>0</v>
      </c>
      <c r="X631" s="618" t="str">
        <f t="shared" si="184"/>
        <v/>
      </c>
      <c r="Y631" s="619">
        <f t="shared" si="193"/>
        <v>0</v>
      </c>
      <c r="Z631" s="619">
        <f t="shared" si="194"/>
        <v>0</v>
      </c>
      <c r="AA631" s="189" t="str">
        <f t="shared" si="191"/>
        <v/>
      </c>
      <c r="AB631" s="189">
        <f t="shared" si="190"/>
        <v>0</v>
      </c>
      <c r="AC631" s="189">
        <f t="shared" si="178"/>
        <v>0</v>
      </c>
      <c r="AD631" s="616"/>
      <c r="AE631" s="620">
        <f t="shared" si="192"/>
        <v>0</v>
      </c>
      <c r="AF631" s="612">
        <f t="shared" si="185"/>
        <v>0</v>
      </c>
      <c r="AG631" s="613">
        <f>IF(ISBLANK(N631), 0, (IF(AND(V631&lt;&gt;"", ISNUMBER(T631)), INDEX(AZ12:CR12, MATCH(N631, AZ11:CR11, 0)) * M631, 0)) + IFERROR(INDEX(AZ17:CR17, MATCH(N631, AZ16:CR16, 0)) * M631, 0))</f>
        <v>0</v>
      </c>
      <c r="AI631" s="603" t="str">
        <f t="shared" si="188"/>
        <v>►</v>
      </c>
      <c r="AJ631" s="641"/>
      <c r="AK631" s="641"/>
      <c r="AL631" s="641"/>
      <c r="AM631" s="641"/>
      <c r="AN631" s="641"/>
      <c r="AO631" s="641"/>
      <c r="AP631" s="641"/>
      <c r="AQ631" s="641"/>
      <c r="AR631" s="641"/>
      <c r="AS631" s="641"/>
      <c r="AT631" s="641"/>
      <c r="AU631" s="641"/>
      <c r="AV631" s="641"/>
      <c r="AW631" s="641"/>
      <c r="AX631" s="641"/>
      <c r="AY631" s="641"/>
      <c r="AZ631" s="641"/>
      <c r="BA631" s="641"/>
      <c r="CM631" s="658"/>
      <c r="CY631" s="216">
        <v>1</v>
      </c>
    </row>
    <row r="632" spans="1:103" s="664" customFormat="1" ht="24" customHeight="1">
      <c r="A632" s="603" t="str">
        <f t="shared" si="189"/>
        <v>►</v>
      </c>
      <c r="B632" s="604" t="str">
        <f t="shared" si="186"/>
        <v>►</v>
      </c>
      <c r="C632" s="604" t="str">
        <f t="shared" si="179"/>
        <v>►</v>
      </c>
      <c r="D632" s="604" t="str">
        <f t="shared" si="180"/>
        <v>►</v>
      </c>
      <c r="E632" s="604" t="str">
        <f t="shared" si="181"/>
        <v>►</v>
      </c>
      <c r="F632" s="604" t="str">
        <f t="shared" si="182"/>
        <v>►</v>
      </c>
      <c r="G632" s="604" t="str">
        <f t="shared" si="187"/>
        <v/>
      </c>
      <c r="H632" s="626" t="s">
        <v>28</v>
      </c>
      <c r="I632" s="627"/>
      <c r="J632" s="627"/>
      <c r="K632" s="627"/>
      <c r="L632" s="704"/>
      <c r="M632" s="704"/>
      <c r="N632" s="704"/>
      <c r="O632" s="704"/>
      <c r="P632" s="704"/>
      <c r="Q632" s="704"/>
      <c r="R632" s="704"/>
      <c r="S632" s="674" t="s">
        <v>28</v>
      </c>
      <c r="T632" s="638"/>
      <c r="U632" s="251"/>
      <c r="V632" s="614"/>
      <c r="W632" s="644">
        <f t="shared" si="183"/>
        <v>0</v>
      </c>
      <c r="X632" s="643" t="str">
        <f t="shared" si="184"/>
        <v/>
      </c>
      <c r="Y632" s="615">
        <f t="shared" si="193"/>
        <v>0</v>
      </c>
      <c r="Z632" s="615">
        <f t="shared" si="194"/>
        <v>0</v>
      </c>
      <c r="AA632" s="190" t="str">
        <f t="shared" si="191"/>
        <v/>
      </c>
      <c r="AB632" s="684">
        <f t="shared" si="190"/>
        <v>0</v>
      </c>
      <c r="AC632" s="684">
        <f t="shared" si="178"/>
        <v>0</v>
      </c>
      <c r="AD632" s="616"/>
      <c r="AE632" s="617">
        <f t="shared" si="192"/>
        <v>0</v>
      </c>
      <c r="AF632" s="612">
        <f t="shared" si="185"/>
        <v>0</v>
      </c>
      <c r="AG632" s="613">
        <f>IF(ISBLANK(N632), 0, (IF(AND(V632&lt;&gt;"", ISNUMBER(T632)), INDEX(AZ12:CR12, MATCH(N632, AZ11:CR11, 0)) * M632, 0)) + IFERROR(INDEX(AZ17:CR17, MATCH(N632, AZ16:CR16, 0)) * M632, 0))</f>
        <v>0</v>
      </c>
      <c r="AI632" s="603" t="str">
        <f t="shared" si="188"/>
        <v>►</v>
      </c>
      <c r="AJ632" s="641"/>
      <c r="AK632" s="641"/>
      <c r="AL632" s="641"/>
      <c r="AM632" s="641"/>
      <c r="AN632" s="641"/>
      <c r="AO632" s="641"/>
      <c r="AP632" s="641"/>
      <c r="AQ632" s="641"/>
      <c r="AR632" s="641"/>
      <c r="AS632" s="641"/>
      <c r="AT632" s="641"/>
      <c r="AU632" s="641"/>
      <c r="AV632" s="641"/>
      <c r="AW632" s="641"/>
      <c r="AX632" s="641"/>
      <c r="AY632" s="641"/>
      <c r="AZ632" s="641"/>
      <c r="BA632" s="641"/>
      <c r="CM632" s="658"/>
      <c r="CY632" s="216">
        <v>1</v>
      </c>
    </row>
    <row r="633" spans="1:103" s="664" customFormat="1" ht="24" customHeight="1">
      <c r="A633" s="603" t="str">
        <f t="shared" si="189"/>
        <v>►</v>
      </c>
      <c r="B633" s="604" t="str">
        <f t="shared" si="186"/>
        <v>►</v>
      </c>
      <c r="C633" s="604" t="str">
        <f t="shared" si="179"/>
        <v>►</v>
      </c>
      <c r="D633" s="604" t="str">
        <f t="shared" si="180"/>
        <v>►</v>
      </c>
      <c r="E633" s="604" t="str">
        <f t="shared" si="181"/>
        <v>►</v>
      </c>
      <c r="F633" s="604" t="str">
        <f t="shared" si="182"/>
        <v>►</v>
      </c>
      <c r="G633" s="604" t="str">
        <f t="shared" si="187"/>
        <v/>
      </c>
      <c r="H633" s="626" t="s">
        <v>28</v>
      </c>
      <c r="I633" s="627"/>
      <c r="J633" s="627"/>
      <c r="K633" s="627"/>
      <c r="L633" s="704"/>
      <c r="M633" s="704"/>
      <c r="N633" s="704"/>
      <c r="O633" s="704"/>
      <c r="P633" s="704"/>
      <c r="Q633" s="704"/>
      <c r="R633" s="704"/>
      <c r="S633" s="674" t="s">
        <v>28</v>
      </c>
      <c r="T633" s="638"/>
      <c r="U633" s="251"/>
      <c r="V633" s="614"/>
      <c r="W633" s="645">
        <f t="shared" si="183"/>
        <v>0</v>
      </c>
      <c r="X633" s="618" t="str">
        <f t="shared" si="184"/>
        <v/>
      </c>
      <c r="Y633" s="619">
        <f t="shared" si="193"/>
        <v>0</v>
      </c>
      <c r="Z633" s="619">
        <f t="shared" si="194"/>
        <v>0</v>
      </c>
      <c r="AA633" s="189" t="str">
        <f t="shared" si="191"/>
        <v/>
      </c>
      <c r="AB633" s="189">
        <f t="shared" si="190"/>
        <v>0</v>
      </c>
      <c r="AC633" s="189">
        <f t="shared" si="178"/>
        <v>0</v>
      </c>
      <c r="AD633" s="616"/>
      <c r="AE633" s="620">
        <f t="shared" si="192"/>
        <v>0</v>
      </c>
      <c r="AF633" s="612">
        <f t="shared" si="185"/>
        <v>0</v>
      </c>
      <c r="AG633" s="613">
        <f>IF(ISBLANK(N633), 0, (IF(AND(V633&lt;&gt;"", ISNUMBER(T633)), INDEX(AZ12:CR12, MATCH(N633, AZ11:CR11, 0)) * M633, 0)) + IFERROR(INDEX(AZ17:CR17, MATCH(N633, AZ16:CR16, 0)) * M633, 0))</f>
        <v>0</v>
      </c>
      <c r="AI633" s="603" t="str">
        <f t="shared" si="188"/>
        <v>►</v>
      </c>
      <c r="AJ633" s="641"/>
      <c r="AK633" s="641"/>
      <c r="AL633" s="641"/>
      <c r="AM633" s="641"/>
      <c r="AN633" s="641"/>
      <c r="AO633" s="641"/>
      <c r="AP633" s="641"/>
      <c r="AQ633" s="641"/>
      <c r="AR633" s="641"/>
      <c r="AS633" s="641"/>
      <c r="AT633" s="641"/>
      <c r="AU633" s="641"/>
      <c r="AV633" s="641"/>
      <c r="AW633" s="641"/>
      <c r="AX633" s="641"/>
      <c r="AY633" s="641"/>
      <c r="AZ633" s="641"/>
      <c r="BA633" s="641"/>
      <c r="CM633" s="658"/>
      <c r="CY633" s="216">
        <v>1</v>
      </c>
    </row>
    <row r="634" spans="1:103" s="664" customFormat="1" ht="24" customHeight="1">
      <c r="A634" s="603" t="str">
        <f t="shared" si="189"/>
        <v>►</v>
      </c>
      <c r="B634" s="604" t="str">
        <f t="shared" si="186"/>
        <v>►</v>
      </c>
      <c r="C634" s="604" t="str">
        <f t="shared" si="179"/>
        <v>►</v>
      </c>
      <c r="D634" s="604" t="str">
        <f t="shared" si="180"/>
        <v>►</v>
      </c>
      <c r="E634" s="604" t="str">
        <f t="shared" si="181"/>
        <v>►</v>
      </c>
      <c r="F634" s="604" t="str">
        <f t="shared" si="182"/>
        <v>►</v>
      </c>
      <c r="G634" s="604" t="str">
        <f t="shared" si="187"/>
        <v/>
      </c>
      <c r="H634" s="626" t="s">
        <v>28</v>
      </c>
      <c r="I634" s="627"/>
      <c r="J634" s="627"/>
      <c r="K634" s="627"/>
      <c r="L634" s="704"/>
      <c r="M634" s="704"/>
      <c r="N634" s="704"/>
      <c r="O634" s="704"/>
      <c r="P634" s="704"/>
      <c r="Q634" s="704"/>
      <c r="R634" s="704"/>
      <c r="S634" s="674" t="s">
        <v>28</v>
      </c>
      <c r="T634" s="638"/>
      <c r="U634" s="251"/>
      <c r="V634" s="614"/>
      <c r="W634" s="644">
        <f t="shared" si="183"/>
        <v>0</v>
      </c>
      <c r="X634" s="643" t="str">
        <f t="shared" si="184"/>
        <v/>
      </c>
      <c r="Y634" s="615">
        <f t="shared" si="193"/>
        <v>0</v>
      </c>
      <c r="Z634" s="615">
        <f t="shared" si="194"/>
        <v>0</v>
      </c>
      <c r="AA634" s="190" t="str">
        <f t="shared" si="191"/>
        <v/>
      </c>
      <c r="AB634" s="684">
        <f t="shared" si="190"/>
        <v>0</v>
      </c>
      <c r="AC634" s="684">
        <f t="shared" si="178"/>
        <v>0</v>
      </c>
      <c r="AD634" s="616"/>
      <c r="AE634" s="617">
        <f t="shared" si="192"/>
        <v>0</v>
      </c>
      <c r="AF634" s="612">
        <f t="shared" si="185"/>
        <v>0</v>
      </c>
      <c r="AG634" s="613">
        <f>IF(ISBLANK(N634), 0, (IF(AND(V634&lt;&gt;"", ISNUMBER(T634)), INDEX(AZ12:CR12, MATCH(N634, AZ11:CR11, 0)) * M634, 0)) + IFERROR(INDEX(AZ17:CR17, MATCH(N634, AZ16:CR16, 0)) * M634, 0))</f>
        <v>0</v>
      </c>
      <c r="AI634" s="603" t="str">
        <f t="shared" si="188"/>
        <v>►</v>
      </c>
      <c r="AJ634" s="641"/>
      <c r="AK634" s="641"/>
      <c r="AL634" s="641"/>
      <c r="AM634" s="641"/>
      <c r="AN634" s="641"/>
      <c r="AO634" s="641"/>
      <c r="AP634" s="641"/>
      <c r="AQ634" s="641"/>
      <c r="AR634" s="641"/>
      <c r="AS634" s="641"/>
      <c r="AT634" s="641"/>
      <c r="AU634" s="641"/>
      <c r="AV634" s="641"/>
      <c r="AW634" s="641"/>
      <c r="AX634" s="641"/>
      <c r="AY634" s="641"/>
      <c r="AZ634" s="641"/>
      <c r="BA634" s="641"/>
      <c r="CM634" s="658"/>
      <c r="CY634" s="216">
        <v>1</v>
      </c>
    </row>
    <row r="635" spans="1:103" s="664" customFormat="1" ht="24" customHeight="1">
      <c r="A635" s="603" t="str">
        <f t="shared" si="189"/>
        <v>►</v>
      </c>
      <c r="B635" s="604" t="str">
        <f t="shared" si="186"/>
        <v>►</v>
      </c>
      <c r="C635" s="604" t="str">
        <f t="shared" si="179"/>
        <v>►</v>
      </c>
      <c r="D635" s="604" t="str">
        <f t="shared" si="180"/>
        <v>►</v>
      </c>
      <c r="E635" s="604" t="str">
        <f t="shared" si="181"/>
        <v>►</v>
      </c>
      <c r="F635" s="604" t="str">
        <f t="shared" si="182"/>
        <v>►</v>
      </c>
      <c r="G635" s="604" t="str">
        <f t="shared" si="187"/>
        <v/>
      </c>
      <c r="H635" s="626" t="s">
        <v>28</v>
      </c>
      <c r="I635" s="627"/>
      <c r="J635" s="627"/>
      <c r="K635" s="627"/>
      <c r="L635" s="704"/>
      <c r="M635" s="704"/>
      <c r="N635" s="704"/>
      <c r="O635" s="704"/>
      <c r="P635" s="704"/>
      <c r="Q635" s="704"/>
      <c r="R635" s="704"/>
      <c r="S635" s="674" t="s">
        <v>28</v>
      </c>
      <c r="T635" s="638"/>
      <c r="U635" s="251"/>
      <c r="V635" s="614"/>
      <c r="W635" s="645">
        <f t="shared" si="183"/>
        <v>0</v>
      </c>
      <c r="X635" s="618" t="str">
        <f t="shared" si="184"/>
        <v/>
      </c>
      <c r="Y635" s="619">
        <f t="shared" si="193"/>
        <v>0</v>
      </c>
      <c r="Z635" s="619">
        <f t="shared" si="194"/>
        <v>0</v>
      </c>
      <c r="AA635" s="189" t="str">
        <f t="shared" si="191"/>
        <v/>
      </c>
      <c r="AB635" s="189">
        <f t="shared" si="190"/>
        <v>0</v>
      </c>
      <c r="AC635" s="189">
        <f t="shared" si="178"/>
        <v>0</v>
      </c>
      <c r="AD635" s="616"/>
      <c r="AE635" s="620">
        <f t="shared" si="192"/>
        <v>0</v>
      </c>
      <c r="AF635" s="612">
        <f t="shared" si="185"/>
        <v>0</v>
      </c>
      <c r="AG635" s="613">
        <f>IF(ISBLANK(N635), 0, (IF(AND(V635&lt;&gt;"", ISNUMBER(T635)), INDEX(AZ12:CR12, MATCH(N635, AZ11:CR11, 0)) * M635, 0)) + IFERROR(INDEX(AZ17:CR17, MATCH(N635, AZ16:CR16, 0)) * M635, 0))</f>
        <v>0</v>
      </c>
      <c r="AI635" s="603" t="str">
        <f t="shared" si="188"/>
        <v>►</v>
      </c>
      <c r="AJ635" s="641"/>
      <c r="AK635" s="641"/>
      <c r="AL635" s="641"/>
      <c r="AM635" s="641"/>
      <c r="AN635" s="641"/>
      <c r="AO635" s="641"/>
      <c r="AP635" s="641"/>
      <c r="AQ635" s="641"/>
      <c r="AR635" s="641"/>
      <c r="AS635" s="641"/>
      <c r="AT635" s="641"/>
      <c r="AU635" s="641"/>
      <c r="AV635" s="641"/>
      <c r="AW635" s="641"/>
      <c r="AX635" s="641"/>
      <c r="AY635" s="641"/>
      <c r="AZ635" s="641"/>
      <c r="BA635" s="641"/>
      <c r="CM635" s="658"/>
      <c r="CY635" s="216">
        <v>1</v>
      </c>
    </row>
    <row r="636" spans="1:103" s="664" customFormat="1" ht="24" customHeight="1">
      <c r="A636" s="603" t="str">
        <f t="shared" si="189"/>
        <v>►</v>
      </c>
      <c r="B636" s="604" t="str">
        <f t="shared" si="186"/>
        <v>►</v>
      </c>
      <c r="C636" s="604" t="str">
        <f t="shared" si="179"/>
        <v>►</v>
      </c>
      <c r="D636" s="604" t="str">
        <f t="shared" si="180"/>
        <v>►</v>
      </c>
      <c r="E636" s="604" t="str">
        <f t="shared" si="181"/>
        <v>►</v>
      </c>
      <c r="F636" s="604" t="str">
        <f t="shared" si="182"/>
        <v>►</v>
      </c>
      <c r="G636" s="604" t="str">
        <f t="shared" si="187"/>
        <v/>
      </c>
      <c r="H636" s="626" t="s">
        <v>28</v>
      </c>
      <c r="I636" s="627"/>
      <c r="J636" s="627"/>
      <c r="K636" s="627"/>
      <c r="L636" s="704"/>
      <c r="M636" s="704"/>
      <c r="N636" s="704"/>
      <c r="O636" s="704"/>
      <c r="P636" s="704"/>
      <c r="Q636" s="704"/>
      <c r="R636" s="704"/>
      <c r="S636" s="674" t="s">
        <v>28</v>
      </c>
      <c r="T636" s="638"/>
      <c r="U636" s="251"/>
      <c r="V636" s="614"/>
      <c r="W636" s="644">
        <f t="shared" si="183"/>
        <v>0</v>
      </c>
      <c r="X636" s="643" t="str">
        <f t="shared" si="184"/>
        <v/>
      </c>
      <c r="Y636" s="615">
        <f t="shared" si="193"/>
        <v>0</v>
      </c>
      <c r="Z636" s="615">
        <f t="shared" si="194"/>
        <v>0</v>
      </c>
      <c r="AA636" s="190" t="str">
        <f t="shared" si="191"/>
        <v/>
      </c>
      <c r="AB636" s="684">
        <f t="shared" si="190"/>
        <v>0</v>
      </c>
      <c r="AC636" s="684">
        <f t="shared" si="178"/>
        <v>0</v>
      </c>
      <c r="AD636" s="616"/>
      <c r="AE636" s="617">
        <f t="shared" si="192"/>
        <v>0</v>
      </c>
      <c r="AF636" s="612">
        <f t="shared" si="185"/>
        <v>0</v>
      </c>
      <c r="AG636" s="613">
        <f>IF(ISBLANK(N636), 0, (IF(AND(V636&lt;&gt;"", ISNUMBER(T636)), INDEX(AZ12:CR12, MATCH(N636, AZ11:CR11, 0)) * M636, 0)) + IFERROR(INDEX(AZ17:CR17, MATCH(N636, AZ16:CR16, 0)) * M636, 0))</f>
        <v>0</v>
      </c>
      <c r="AI636" s="603" t="str">
        <f t="shared" si="188"/>
        <v>►</v>
      </c>
      <c r="AJ636" s="641"/>
      <c r="AK636" s="641"/>
      <c r="AL636" s="641"/>
      <c r="AM636" s="641"/>
      <c r="AN636" s="641"/>
      <c r="AO636" s="641"/>
      <c r="AP636" s="641"/>
      <c r="AQ636" s="641"/>
      <c r="AR636" s="641"/>
      <c r="AS636" s="641"/>
      <c r="AT636" s="641"/>
      <c r="AU636" s="641"/>
      <c r="AV636" s="641"/>
      <c r="AW636" s="641"/>
      <c r="AX636" s="641"/>
      <c r="AY636" s="641"/>
      <c r="AZ636" s="641"/>
      <c r="BA636" s="641"/>
      <c r="CM636" s="658"/>
      <c r="CY636" s="216">
        <v>1</v>
      </c>
    </row>
    <row r="637" spans="1:103" s="664" customFormat="1" ht="24" customHeight="1">
      <c r="A637" s="603" t="str">
        <f t="shared" si="189"/>
        <v>►</v>
      </c>
      <c r="B637" s="604" t="str">
        <f t="shared" si="186"/>
        <v>►</v>
      </c>
      <c r="C637" s="604" t="str">
        <f t="shared" si="179"/>
        <v>►</v>
      </c>
      <c r="D637" s="604" t="str">
        <f t="shared" si="180"/>
        <v>►</v>
      </c>
      <c r="E637" s="604" t="str">
        <f t="shared" si="181"/>
        <v>►</v>
      </c>
      <c r="F637" s="604" t="str">
        <f t="shared" si="182"/>
        <v>►</v>
      </c>
      <c r="G637" s="604" t="str">
        <f t="shared" si="187"/>
        <v/>
      </c>
      <c r="H637" s="626" t="s">
        <v>28</v>
      </c>
      <c r="I637" s="627"/>
      <c r="J637" s="627"/>
      <c r="K637" s="627"/>
      <c r="L637" s="704"/>
      <c r="M637" s="704"/>
      <c r="N637" s="704"/>
      <c r="O637" s="704"/>
      <c r="P637" s="704"/>
      <c r="Q637" s="704"/>
      <c r="R637" s="704"/>
      <c r="S637" s="674" t="s">
        <v>28</v>
      </c>
      <c r="T637" s="638"/>
      <c r="U637" s="251"/>
      <c r="V637" s="614"/>
      <c r="W637" s="645">
        <f t="shared" si="183"/>
        <v>0</v>
      </c>
      <c r="X637" s="618" t="str">
        <f t="shared" si="184"/>
        <v/>
      </c>
      <c r="Y637" s="619">
        <f t="shared" si="193"/>
        <v>0</v>
      </c>
      <c r="Z637" s="619">
        <f t="shared" si="194"/>
        <v>0</v>
      </c>
      <c r="AA637" s="189" t="str">
        <f t="shared" si="191"/>
        <v/>
      </c>
      <c r="AB637" s="189">
        <f t="shared" si="190"/>
        <v>0</v>
      </c>
      <c r="AC637" s="189">
        <f t="shared" si="178"/>
        <v>0</v>
      </c>
      <c r="AD637" s="616"/>
      <c r="AE637" s="620">
        <f t="shared" si="192"/>
        <v>0</v>
      </c>
      <c r="AF637" s="612">
        <f t="shared" si="185"/>
        <v>0</v>
      </c>
      <c r="AG637" s="613">
        <f>IF(ISBLANK(N637), 0, (IF(AND(V637&lt;&gt;"", ISNUMBER(T637)), INDEX(AZ12:CR12, MATCH(N637, AZ11:CR11, 0)) * M637, 0)) + IFERROR(INDEX(AZ17:CR17, MATCH(N637, AZ16:CR16, 0)) * M637, 0))</f>
        <v>0</v>
      </c>
      <c r="AI637" s="603" t="str">
        <f t="shared" si="188"/>
        <v>►</v>
      </c>
      <c r="AJ637" s="641"/>
      <c r="AK637" s="641"/>
      <c r="AL637" s="641"/>
      <c r="AM637" s="641"/>
      <c r="AN637" s="641"/>
      <c r="AO637" s="641"/>
      <c r="AP637" s="641"/>
      <c r="AQ637" s="641"/>
      <c r="AR637" s="641"/>
      <c r="AS637" s="641"/>
      <c r="AT637" s="641"/>
      <c r="AU637" s="641"/>
      <c r="AV637" s="641"/>
      <c r="AW637" s="641"/>
      <c r="AX637" s="641"/>
      <c r="AY637" s="641"/>
      <c r="AZ637" s="641"/>
      <c r="BA637" s="641"/>
      <c r="CM637" s="658"/>
      <c r="CY637" s="216">
        <v>1</v>
      </c>
    </row>
    <row r="638" spans="1:103" s="664" customFormat="1" ht="24" customHeight="1">
      <c r="A638" s="603" t="str">
        <f t="shared" si="189"/>
        <v>►</v>
      </c>
      <c r="B638" s="604" t="str">
        <f t="shared" si="186"/>
        <v>►</v>
      </c>
      <c r="C638" s="604" t="str">
        <f t="shared" si="179"/>
        <v>►</v>
      </c>
      <c r="D638" s="604" t="str">
        <f t="shared" si="180"/>
        <v>►</v>
      </c>
      <c r="E638" s="604" t="str">
        <f t="shared" si="181"/>
        <v>►</v>
      </c>
      <c r="F638" s="604" t="str">
        <f t="shared" si="182"/>
        <v>►</v>
      </c>
      <c r="G638" s="604" t="str">
        <f t="shared" si="187"/>
        <v/>
      </c>
      <c r="H638" s="626" t="s">
        <v>28</v>
      </c>
      <c r="I638" s="627"/>
      <c r="J638" s="627"/>
      <c r="K638" s="627"/>
      <c r="L638" s="704"/>
      <c r="M638" s="704"/>
      <c r="N638" s="704"/>
      <c r="O638" s="704"/>
      <c r="P638" s="704"/>
      <c r="Q638" s="704"/>
      <c r="R638" s="704"/>
      <c r="S638" s="674" t="s">
        <v>28</v>
      </c>
      <c r="T638" s="638"/>
      <c r="U638" s="251"/>
      <c r="V638" s="614"/>
      <c r="W638" s="644">
        <f t="shared" si="183"/>
        <v>0</v>
      </c>
      <c r="X638" s="643" t="str">
        <f t="shared" si="184"/>
        <v/>
      </c>
      <c r="Y638" s="615">
        <f t="shared" si="193"/>
        <v>0</v>
      </c>
      <c r="Z638" s="615">
        <f t="shared" si="194"/>
        <v>0</v>
      </c>
      <c r="AA638" s="190" t="str">
        <f t="shared" si="191"/>
        <v/>
      </c>
      <c r="AB638" s="684">
        <f t="shared" si="190"/>
        <v>0</v>
      </c>
      <c r="AC638" s="684">
        <f t="shared" si="178"/>
        <v>0</v>
      </c>
      <c r="AD638" s="616"/>
      <c r="AE638" s="617">
        <f t="shared" si="192"/>
        <v>0</v>
      </c>
      <c r="AF638" s="612">
        <f t="shared" si="185"/>
        <v>0</v>
      </c>
      <c r="AG638" s="613">
        <f>IF(ISBLANK(N638), 0, (IF(AND(V638&lt;&gt;"", ISNUMBER(T638)), INDEX(AZ12:CR12, MATCH(N638, AZ11:CR11, 0)) * M638, 0)) + IFERROR(INDEX(AZ17:CR17, MATCH(N638, AZ16:CR16, 0)) * M638, 0))</f>
        <v>0</v>
      </c>
      <c r="AI638" s="603" t="str">
        <f t="shared" si="188"/>
        <v>►</v>
      </c>
      <c r="AJ638" s="641"/>
      <c r="AK638" s="641"/>
      <c r="AL638" s="641"/>
      <c r="AM638" s="641"/>
      <c r="AN638" s="641"/>
      <c r="AO638" s="641"/>
      <c r="AP638" s="641"/>
      <c r="AQ638" s="641"/>
      <c r="AR638" s="641"/>
      <c r="AS638" s="641"/>
      <c r="AT638" s="641"/>
      <c r="AU638" s="641"/>
      <c r="AV638" s="641"/>
      <c r="AW638" s="641"/>
      <c r="AX638" s="641"/>
      <c r="AY638" s="641"/>
      <c r="AZ638" s="641"/>
      <c r="BA638" s="641"/>
      <c r="CM638" s="658"/>
      <c r="CY638" s="216">
        <v>1</v>
      </c>
    </row>
    <row r="639" spans="1:103" s="664" customFormat="1" ht="24" customHeight="1">
      <c r="A639" s="603" t="str">
        <f t="shared" si="189"/>
        <v>►</v>
      </c>
      <c r="B639" s="604" t="str">
        <f t="shared" si="186"/>
        <v>►</v>
      </c>
      <c r="C639" s="604" t="str">
        <f t="shared" si="179"/>
        <v>►</v>
      </c>
      <c r="D639" s="604" t="str">
        <f t="shared" si="180"/>
        <v>►</v>
      </c>
      <c r="E639" s="604" t="str">
        <f t="shared" si="181"/>
        <v>►</v>
      </c>
      <c r="F639" s="604" t="str">
        <f t="shared" si="182"/>
        <v>►</v>
      </c>
      <c r="G639" s="604" t="str">
        <f t="shared" si="187"/>
        <v/>
      </c>
      <c r="H639" s="626" t="s">
        <v>28</v>
      </c>
      <c r="I639" s="627"/>
      <c r="J639" s="627"/>
      <c r="K639" s="627"/>
      <c r="L639" s="704"/>
      <c r="M639" s="704"/>
      <c r="N639" s="704"/>
      <c r="O639" s="704"/>
      <c r="P639" s="704"/>
      <c r="Q639" s="704"/>
      <c r="R639" s="704"/>
      <c r="S639" s="674" t="s">
        <v>28</v>
      </c>
      <c r="T639" s="638"/>
      <c r="U639" s="251"/>
      <c r="V639" s="614"/>
      <c r="W639" s="645">
        <f t="shared" si="183"/>
        <v>0</v>
      </c>
      <c r="X639" s="618" t="str">
        <f t="shared" si="184"/>
        <v/>
      </c>
      <c r="Y639" s="619">
        <f t="shared" si="193"/>
        <v>0</v>
      </c>
      <c r="Z639" s="619">
        <f t="shared" si="194"/>
        <v>0</v>
      </c>
      <c r="AA639" s="189" t="str">
        <f t="shared" si="191"/>
        <v/>
      </c>
      <c r="AB639" s="189">
        <f t="shared" si="190"/>
        <v>0</v>
      </c>
      <c r="AC639" s="189">
        <f t="shared" si="178"/>
        <v>0</v>
      </c>
      <c r="AD639" s="616"/>
      <c r="AE639" s="620">
        <f t="shared" si="192"/>
        <v>0</v>
      </c>
      <c r="AF639" s="612">
        <f t="shared" si="185"/>
        <v>0</v>
      </c>
      <c r="AG639" s="613">
        <f>IF(ISBLANK(N639), 0, (IF(AND(V639&lt;&gt;"", ISNUMBER(T639)), INDEX(AZ12:CR12, MATCH(N639, AZ11:CR11, 0)) * M639, 0)) + IFERROR(INDEX(AZ17:CR17, MATCH(N639, AZ16:CR16, 0)) * M639, 0))</f>
        <v>0</v>
      </c>
      <c r="AI639" s="603" t="str">
        <f t="shared" si="188"/>
        <v>►</v>
      </c>
      <c r="AJ639" s="641"/>
      <c r="AK639" s="641"/>
      <c r="AL639" s="641"/>
      <c r="AM639" s="641"/>
      <c r="AN639" s="641"/>
      <c r="AO639" s="641"/>
      <c r="AP639" s="641"/>
      <c r="AQ639" s="641"/>
      <c r="AR639" s="641"/>
      <c r="AS639" s="641"/>
      <c r="AT639" s="641"/>
      <c r="AU639" s="641"/>
      <c r="AV639" s="641"/>
      <c r="AW639" s="641"/>
      <c r="AX639" s="641"/>
      <c r="AY639" s="641"/>
      <c r="AZ639" s="641"/>
      <c r="BA639" s="641"/>
      <c r="CM639" s="658"/>
      <c r="CY639" s="216">
        <v>1</v>
      </c>
    </row>
    <row r="640" spans="1:103" s="664" customFormat="1" ht="24" customHeight="1">
      <c r="A640" s="603" t="str">
        <f t="shared" si="189"/>
        <v>►</v>
      </c>
      <c r="B640" s="604" t="str">
        <f t="shared" si="186"/>
        <v>►</v>
      </c>
      <c r="C640" s="604" t="str">
        <f t="shared" si="179"/>
        <v>►</v>
      </c>
      <c r="D640" s="604" t="str">
        <f t="shared" si="180"/>
        <v>►</v>
      </c>
      <c r="E640" s="604" t="str">
        <f t="shared" si="181"/>
        <v>►</v>
      </c>
      <c r="F640" s="604" t="str">
        <f t="shared" si="182"/>
        <v>►</v>
      </c>
      <c r="G640" s="604" t="str">
        <f t="shared" si="187"/>
        <v/>
      </c>
      <c r="H640" s="626" t="s">
        <v>28</v>
      </c>
      <c r="I640" s="627"/>
      <c r="J640" s="627"/>
      <c r="K640" s="627"/>
      <c r="L640" s="704"/>
      <c r="M640" s="704"/>
      <c r="N640" s="704"/>
      <c r="O640" s="704"/>
      <c r="P640" s="704"/>
      <c r="Q640" s="704"/>
      <c r="R640" s="704"/>
      <c r="S640" s="674" t="s">
        <v>28</v>
      </c>
      <c r="T640" s="638"/>
      <c r="U640" s="251"/>
      <c r="V640" s="614"/>
      <c r="W640" s="644">
        <f t="shared" si="183"/>
        <v>0</v>
      </c>
      <c r="X640" s="643" t="str">
        <f t="shared" si="184"/>
        <v/>
      </c>
      <c r="Y640" s="615">
        <f t="shared" si="193"/>
        <v>0</v>
      </c>
      <c r="Z640" s="615">
        <f t="shared" si="194"/>
        <v>0</v>
      </c>
      <c r="AA640" s="190" t="str">
        <f t="shared" si="191"/>
        <v/>
      </c>
      <c r="AB640" s="684">
        <f t="shared" si="190"/>
        <v>0</v>
      </c>
      <c r="AC640" s="684">
        <f t="shared" si="178"/>
        <v>0</v>
      </c>
      <c r="AD640" s="616"/>
      <c r="AE640" s="617">
        <f t="shared" si="192"/>
        <v>0</v>
      </c>
      <c r="AF640" s="612">
        <f t="shared" si="185"/>
        <v>0</v>
      </c>
      <c r="AG640" s="613">
        <f>IF(ISBLANK(N640), 0, (IF(AND(V640&lt;&gt;"", ISNUMBER(T640)), INDEX(AZ12:CR12, MATCH(N640, AZ11:CR11, 0)) * M640, 0)) + IFERROR(INDEX(AZ17:CR17, MATCH(N640, AZ16:CR16, 0)) * M640, 0))</f>
        <v>0</v>
      </c>
      <c r="AI640" s="603" t="str">
        <f t="shared" si="188"/>
        <v>►</v>
      </c>
      <c r="AJ640" s="641"/>
      <c r="AK640" s="641"/>
      <c r="AL640" s="641"/>
      <c r="AM640" s="641"/>
      <c r="AN640" s="641"/>
      <c r="AO640" s="641"/>
      <c r="AP640" s="641"/>
      <c r="AQ640" s="641"/>
      <c r="AR640" s="641"/>
      <c r="AS640" s="641"/>
      <c r="AT640" s="641"/>
      <c r="AU640" s="641"/>
      <c r="AV640" s="641"/>
      <c r="AW640" s="641"/>
      <c r="AX640" s="641"/>
      <c r="AY640" s="641"/>
      <c r="AZ640" s="641"/>
      <c r="BA640" s="641"/>
      <c r="CM640" s="658"/>
      <c r="CY640" s="216">
        <v>1</v>
      </c>
    </row>
    <row r="641" spans="1:103" s="664" customFormat="1" ht="24" customHeight="1">
      <c r="A641" s="603" t="str">
        <f t="shared" si="189"/>
        <v>►</v>
      </c>
      <c r="B641" s="604" t="str">
        <f t="shared" si="186"/>
        <v>►</v>
      </c>
      <c r="C641" s="604" t="str">
        <f t="shared" si="179"/>
        <v>►</v>
      </c>
      <c r="D641" s="604" t="str">
        <f t="shared" si="180"/>
        <v>►</v>
      </c>
      <c r="E641" s="604" t="str">
        <f t="shared" si="181"/>
        <v>►</v>
      </c>
      <c r="F641" s="604" t="str">
        <f t="shared" si="182"/>
        <v>►</v>
      </c>
      <c r="G641" s="604" t="str">
        <f t="shared" si="187"/>
        <v/>
      </c>
      <c r="H641" s="626" t="s">
        <v>28</v>
      </c>
      <c r="I641" s="627"/>
      <c r="J641" s="627"/>
      <c r="K641" s="627"/>
      <c r="L641" s="704"/>
      <c r="M641" s="704"/>
      <c r="N641" s="704"/>
      <c r="O641" s="704"/>
      <c r="P641" s="704"/>
      <c r="Q641" s="704"/>
      <c r="R641" s="704"/>
      <c r="S641" s="674" t="s">
        <v>28</v>
      </c>
      <c r="T641" s="638"/>
      <c r="U641" s="251"/>
      <c r="V641" s="614"/>
      <c r="W641" s="645">
        <f t="shared" si="183"/>
        <v>0</v>
      </c>
      <c r="X641" s="618" t="str">
        <f t="shared" si="184"/>
        <v/>
      </c>
      <c r="Y641" s="619">
        <f t="shared" si="193"/>
        <v>0</v>
      </c>
      <c r="Z641" s="619">
        <f t="shared" si="194"/>
        <v>0</v>
      </c>
      <c r="AA641" s="189" t="str">
        <f t="shared" si="191"/>
        <v/>
      </c>
      <c r="AB641" s="189">
        <f t="shared" si="190"/>
        <v>0</v>
      </c>
      <c r="AC641" s="189">
        <f t="shared" si="178"/>
        <v>0</v>
      </c>
      <c r="AD641" s="616"/>
      <c r="AE641" s="620">
        <f t="shared" si="192"/>
        <v>0</v>
      </c>
      <c r="AF641" s="612">
        <f t="shared" si="185"/>
        <v>0</v>
      </c>
      <c r="AG641" s="613">
        <f>IF(ISBLANK(N641), 0, (IF(AND(V641&lt;&gt;"", ISNUMBER(T641)), INDEX(AZ12:CR12, MATCH(N641, AZ11:CR11, 0)) * M641, 0)) + IFERROR(INDEX(AZ17:CR17, MATCH(N641, AZ16:CR16, 0)) * M641, 0))</f>
        <v>0</v>
      </c>
      <c r="AI641" s="603" t="str">
        <f t="shared" si="188"/>
        <v>►</v>
      </c>
      <c r="AJ641" s="641"/>
      <c r="AK641" s="641"/>
      <c r="AL641" s="641"/>
      <c r="AM641" s="641"/>
      <c r="AN641" s="641"/>
      <c r="AO641" s="641"/>
      <c r="AP641" s="641"/>
      <c r="AQ641" s="641"/>
      <c r="AR641" s="641"/>
      <c r="AS641" s="641"/>
      <c r="AT641" s="641"/>
      <c r="AU641" s="641"/>
      <c r="AV641" s="641"/>
      <c r="AW641" s="641"/>
      <c r="AX641" s="641"/>
      <c r="AY641" s="641"/>
      <c r="AZ641" s="641"/>
      <c r="BA641" s="641"/>
      <c r="CM641" s="658"/>
      <c r="CY641" s="216">
        <v>1</v>
      </c>
    </row>
    <row r="642" spans="1:103" s="664" customFormat="1" ht="24" customHeight="1">
      <c r="A642" s="603" t="str">
        <f t="shared" si="189"/>
        <v>►</v>
      </c>
      <c r="B642" s="604" t="str">
        <f t="shared" si="186"/>
        <v>►</v>
      </c>
      <c r="C642" s="604" t="str">
        <f t="shared" si="179"/>
        <v>►</v>
      </c>
      <c r="D642" s="604" t="str">
        <f t="shared" si="180"/>
        <v>►</v>
      </c>
      <c r="E642" s="604" t="str">
        <f t="shared" si="181"/>
        <v>►</v>
      </c>
      <c r="F642" s="604" t="str">
        <f t="shared" si="182"/>
        <v>►</v>
      </c>
      <c r="G642" s="604" t="str">
        <f t="shared" si="187"/>
        <v/>
      </c>
      <c r="H642" s="626" t="s">
        <v>28</v>
      </c>
      <c r="I642" s="627"/>
      <c r="J642" s="627"/>
      <c r="K642" s="627"/>
      <c r="L642" s="704"/>
      <c r="M642" s="704"/>
      <c r="N642" s="704"/>
      <c r="O642" s="704"/>
      <c r="P642" s="704"/>
      <c r="Q642" s="704"/>
      <c r="R642" s="704"/>
      <c r="S642" s="674" t="s">
        <v>28</v>
      </c>
      <c r="T642" s="638"/>
      <c r="U642" s="251"/>
      <c r="V642" s="614"/>
      <c r="W642" s="644">
        <f t="shared" si="183"/>
        <v>0</v>
      </c>
      <c r="X642" s="643" t="str">
        <f t="shared" si="184"/>
        <v/>
      </c>
      <c r="Y642" s="615">
        <f t="shared" si="193"/>
        <v>0</v>
      </c>
      <c r="Z642" s="615">
        <f t="shared" si="194"/>
        <v>0</v>
      </c>
      <c r="AA642" s="190" t="str">
        <f t="shared" si="191"/>
        <v/>
      </c>
      <c r="AB642" s="684">
        <f t="shared" si="190"/>
        <v>0</v>
      </c>
      <c r="AC642" s="684">
        <f t="shared" si="178"/>
        <v>0</v>
      </c>
      <c r="AD642" s="616"/>
      <c r="AE642" s="617">
        <f t="shared" si="192"/>
        <v>0</v>
      </c>
      <c r="AF642" s="612">
        <f t="shared" si="185"/>
        <v>0</v>
      </c>
      <c r="AG642" s="613">
        <f>IF(ISBLANK(N642), 0, (IF(AND(V642&lt;&gt;"", ISNUMBER(T642)), INDEX(AZ12:CR12, MATCH(N642, AZ11:CR11, 0)) * M642, 0)) + IFERROR(INDEX(AZ17:CR17, MATCH(N642, AZ16:CR16, 0)) * M642, 0))</f>
        <v>0</v>
      </c>
      <c r="AI642" s="603" t="str">
        <f t="shared" si="188"/>
        <v>►</v>
      </c>
      <c r="AJ642" s="641"/>
      <c r="AK642" s="641"/>
      <c r="AL642" s="641"/>
      <c r="AM642" s="641"/>
      <c r="AN642" s="641"/>
      <c r="AO642" s="641"/>
      <c r="AP642" s="641"/>
      <c r="AQ642" s="641"/>
      <c r="AR642" s="641"/>
      <c r="AS642" s="641"/>
      <c r="AT642" s="641"/>
      <c r="AU642" s="641"/>
      <c r="AV642" s="641"/>
      <c r="AW642" s="641"/>
      <c r="AX642" s="641"/>
      <c r="AY642" s="641"/>
      <c r="AZ642" s="641"/>
      <c r="BA642" s="641"/>
      <c r="CM642" s="658"/>
      <c r="CY642" s="216">
        <v>1</v>
      </c>
    </row>
    <row r="643" spans="1:103" s="664" customFormat="1" ht="24" customHeight="1">
      <c r="A643" s="603" t="str">
        <f t="shared" si="189"/>
        <v>►</v>
      </c>
      <c r="B643" s="604" t="str">
        <f t="shared" si="186"/>
        <v>►</v>
      </c>
      <c r="C643" s="604" t="str">
        <f t="shared" si="179"/>
        <v>►</v>
      </c>
      <c r="D643" s="604" t="str">
        <f t="shared" si="180"/>
        <v>►</v>
      </c>
      <c r="E643" s="604" t="str">
        <f t="shared" si="181"/>
        <v>►</v>
      </c>
      <c r="F643" s="604" t="str">
        <f t="shared" si="182"/>
        <v>►</v>
      </c>
      <c r="G643" s="604" t="str">
        <f t="shared" si="187"/>
        <v/>
      </c>
      <c r="H643" s="626" t="s">
        <v>28</v>
      </c>
      <c r="I643" s="627"/>
      <c r="J643" s="627"/>
      <c r="K643" s="627"/>
      <c r="L643" s="704"/>
      <c r="M643" s="704"/>
      <c r="N643" s="704"/>
      <c r="O643" s="704"/>
      <c r="P643" s="704"/>
      <c r="Q643" s="704"/>
      <c r="R643" s="704"/>
      <c r="S643" s="674" t="s">
        <v>28</v>
      </c>
      <c r="T643" s="638"/>
      <c r="U643" s="251"/>
      <c r="V643" s="614"/>
      <c r="W643" s="645">
        <f t="shared" si="183"/>
        <v>0</v>
      </c>
      <c r="X643" s="618" t="str">
        <f t="shared" si="184"/>
        <v/>
      </c>
      <c r="Y643" s="619">
        <f t="shared" si="193"/>
        <v>0</v>
      </c>
      <c r="Z643" s="619">
        <f t="shared" si="194"/>
        <v>0</v>
      </c>
      <c r="AA643" s="189" t="str">
        <f t="shared" si="191"/>
        <v/>
      </c>
      <c r="AB643" s="189">
        <f t="shared" si="190"/>
        <v>0</v>
      </c>
      <c r="AC643" s="189">
        <f t="shared" si="178"/>
        <v>0</v>
      </c>
      <c r="AD643" s="616"/>
      <c r="AE643" s="620">
        <f t="shared" si="192"/>
        <v>0</v>
      </c>
      <c r="AF643" s="612">
        <f t="shared" si="185"/>
        <v>0</v>
      </c>
      <c r="AG643" s="613">
        <f>IF(ISBLANK(N643), 0, (IF(AND(V643&lt;&gt;"", ISNUMBER(T643)), INDEX(AZ12:CR12, MATCH(N643, AZ11:CR11, 0)) * M643, 0)) + IFERROR(INDEX(AZ17:CR17, MATCH(N643, AZ16:CR16, 0)) * M643, 0))</f>
        <v>0</v>
      </c>
      <c r="AI643" s="603" t="str">
        <f t="shared" si="188"/>
        <v>►</v>
      </c>
      <c r="AJ643" s="641"/>
      <c r="AK643" s="641"/>
      <c r="AL643" s="641"/>
      <c r="AM643" s="641"/>
      <c r="AN643" s="641"/>
      <c r="AO643" s="641"/>
      <c r="AP643" s="641"/>
      <c r="AQ643" s="641"/>
      <c r="AR643" s="641"/>
      <c r="AS643" s="641"/>
      <c r="AT643" s="641"/>
      <c r="AU643" s="641"/>
      <c r="AV643" s="641"/>
      <c r="AW643" s="641"/>
      <c r="AX643" s="641"/>
      <c r="AY643" s="641"/>
      <c r="AZ643" s="641"/>
      <c r="BA643" s="641"/>
      <c r="CM643" s="658"/>
      <c r="CY643" s="216">
        <v>1</v>
      </c>
    </row>
    <row r="644" spans="1:103" s="664" customFormat="1" ht="24" customHeight="1">
      <c r="A644" s="603" t="str">
        <f t="shared" si="189"/>
        <v>►</v>
      </c>
      <c r="B644" s="604" t="str">
        <f t="shared" si="186"/>
        <v>►</v>
      </c>
      <c r="C644" s="604" t="str">
        <f t="shared" si="179"/>
        <v>►</v>
      </c>
      <c r="D644" s="604" t="str">
        <f t="shared" si="180"/>
        <v>►</v>
      </c>
      <c r="E644" s="604" t="str">
        <f t="shared" si="181"/>
        <v>►</v>
      </c>
      <c r="F644" s="604" t="str">
        <f t="shared" si="182"/>
        <v>►</v>
      </c>
      <c r="G644" s="604" t="str">
        <f t="shared" si="187"/>
        <v/>
      </c>
      <c r="H644" s="626" t="s">
        <v>28</v>
      </c>
      <c r="I644" s="627"/>
      <c r="J644" s="627"/>
      <c r="K644" s="627"/>
      <c r="L644" s="704"/>
      <c r="M644" s="704"/>
      <c r="N644" s="704"/>
      <c r="O644" s="704"/>
      <c r="P644" s="704"/>
      <c r="Q644" s="704"/>
      <c r="R644" s="704"/>
      <c r="S644" s="674" t="s">
        <v>28</v>
      </c>
      <c r="T644" s="638"/>
      <c r="U644" s="251"/>
      <c r="V644" s="614"/>
      <c r="W644" s="644">
        <f t="shared" si="183"/>
        <v>0</v>
      </c>
      <c r="X644" s="643" t="str">
        <f t="shared" si="184"/>
        <v/>
      </c>
      <c r="Y644" s="615">
        <f t="shared" si="193"/>
        <v>0</v>
      </c>
      <c r="Z644" s="615">
        <f t="shared" si="194"/>
        <v>0</v>
      </c>
      <c r="AA644" s="190" t="str">
        <f t="shared" si="191"/>
        <v/>
      </c>
      <c r="AB644" s="684">
        <f t="shared" si="190"/>
        <v>0</v>
      </c>
      <c r="AC644" s="684">
        <f t="shared" si="178"/>
        <v>0</v>
      </c>
      <c r="AD644" s="616"/>
      <c r="AE644" s="617">
        <f t="shared" si="192"/>
        <v>0</v>
      </c>
      <c r="AF644" s="612">
        <f t="shared" si="185"/>
        <v>0</v>
      </c>
      <c r="AG644" s="613">
        <f>IF(ISBLANK(N644), 0, (IF(AND(V644&lt;&gt;"", ISNUMBER(T644)), INDEX(AZ12:CR12, MATCH(N644, AZ11:CR11, 0)) * M644, 0)) + IFERROR(INDEX(AZ17:CR17, MATCH(N644, AZ16:CR16, 0)) * M644, 0))</f>
        <v>0</v>
      </c>
      <c r="AI644" s="603" t="str">
        <f t="shared" si="188"/>
        <v>►</v>
      </c>
      <c r="AJ644" s="641"/>
      <c r="AK644" s="641"/>
      <c r="AL644" s="641"/>
      <c r="AM644" s="641"/>
      <c r="AN644" s="641"/>
      <c r="AO644" s="641"/>
      <c r="AP644" s="641"/>
      <c r="AQ644" s="641"/>
      <c r="AR644" s="641"/>
      <c r="AS644" s="641"/>
      <c r="AT644" s="641"/>
      <c r="AU644" s="641"/>
      <c r="AV644" s="641"/>
      <c r="AW644" s="641"/>
      <c r="AX644" s="641"/>
      <c r="AY644" s="641"/>
      <c r="AZ644" s="641"/>
      <c r="BA644" s="641"/>
      <c r="CM644" s="658"/>
      <c r="CY644" s="216">
        <v>1</v>
      </c>
    </row>
    <row r="645" spans="1:103" s="664" customFormat="1" ht="24" customHeight="1">
      <c r="A645" s="603" t="str">
        <f t="shared" si="189"/>
        <v>►</v>
      </c>
      <c r="B645" s="604" t="str">
        <f t="shared" si="186"/>
        <v>►</v>
      </c>
      <c r="C645" s="604" t="str">
        <f t="shared" si="179"/>
        <v>►</v>
      </c>
      <c r="D645" s="604" t="str">
        <f t="shared" si="180"/>
        <v>►</v>
      </c>
      <c r="E645" s="604" t="str">
        <f t="shared" si="181"/>
        <v>►</v>
      </c>
      <c r="F645" s="604" t="str">
        <f t="shared" si="182"/>
        <v>►</v>
      </c>
      <c r="G645" s="604" t="str">
        <f t="shared" si="187"/>
        <v/>
      </c>
      <c r="H645" s="626" t="s">
        <v>28</v>
      </c>
      <c r="I645" s="627"/>
      <c r="J645" s="627"/>
      <c r="K645" s="627"/>
      <c r="L645" s="704"/>
      <c r="M645" s="704"/>
      <c r="N645" s="704"/>
      <c r="O645" s="704"/>
      <c r="P645" s="704"/>
      <c r="Q645" s="704"/>
      <c r="R645" s="704"/>
      <c r="S645" s="674" t="s">
        <v>28</v>
      </c>
      <c r="T645" s="638"/>
      <c r="U645" s="251"/>
      <c r="V645" s="614"/>
      <c r="W645" s="645">
        <f t="shared" si="183"/>
        <v>0</v>
      </c>
      <c r="X645" s="618" t="str">
        <f t="shared" si="184"/>
        <v/>
      </c>
      <c r="Y645" s="619">
        <f t="shared" si="193"/>
        <v>0</v>
      </c>
      <c r="Z645" s="619">
        <f t="shared" si="194"/>
        <v>0</v>
      </c>
      <c r="AA645" s="189" t="str">
        <f t="shared" si="191"/>
        <v/>
      </c>
      <c r="AB645" s="189">
        <f t="shared" si="190"/>
        <v>0</v>
      </c>
      <c r="AC645" s="189">
        <f t="shared" si="178"/>
        <v>0</v>
      </c>
      <c r="AD645" s="616"/>
      <c r="AE645" s="620">
        <f t="shared" si="192"/>
        <v>0</v>
      </c>
      <c r="AF645" s="612">
        <f t="shared" si="185"/>
        <v>0</v>
      </c>
      <c r="AG645" s="613">
        <f>IF(ISBLANK(N645), 0, (IF(AND(V645&lt;&gt;"", ISNUMBER(T645)), INDEX(AZ12:CR12, MATCH(N645, AZ11:CR11, 0)) * M645, 0)) + IFERROR(INDEX(AZ17:CR17, MATCH(N645, AZ16:CR16, 0)) * M645, 0))</f>
        <v>0</v>
      </c>
      <c r="AI645" s="603" t="str">
        <f t="shared" si="188"/>
        <v>►</v>
      </c>
      <c r="AJ645" s="641"/>
      <c r="AK645" s="641"/>
      <c r="AL645" s="641"/>
      <c r="AM645" s="641"/>
      <c r="AN645" s="641"/>
      <c r="AO645" s="641"/>
      <c r="AP645" s="641"/>
      <c r="AQ645" s="641"/>
      <c r="AR645" s="641"/>
      <c r="AS645" s="641"/>
      <c r="AT645" s="641"/>
      <c r="AU645" s="641"/>
      <c r="AV645" s="641"/>
      <c r="AW645" s="641"/>
      <c r="AX645" s="641"/>
      <c r="AY645" s="641"/>
      <c r="AZ645" s="641"/>
      <c r="BA645" s="641"/>
      <c r="CM645" s="658"/>
      <c r="CY645" s="216">
        <v>1</v>
      </c>
    </row>
    <row r="646" spans="1:103" s="664" customFormat="1" ht="24" customHeight="1">
      <c r="A646" s="603" t="str">
        <f t="shared" si="189"/>
        <v>►</v>
      </c>
      <c r="B646" s="604" t="str">
        <f t="shared" si="186"/>
        <v>►</v>
      </c>
      <c r="C646" s="604" t="str">
        <f t="shared" si="179"/>
        <v>►</v>
      </c>
      <c r="D646" s="604" t="str">
        <f t="shared" si="180"/>
        <v>►</v>
      </c>
      <c r="E646" s="604" t="str">
        <f t="shared" si="181"/>
        <v>►</v>
      </c>
      <c r="F646" s="604" t="str">
        <f t="shared" si="182"/>
        <v>►</v>
      </c>
      <c r="G646" s="604" t="str">
        <f t="shared" si="187"/>
        <v/>
      </c>
      <c r="H646" s="626" t="s">
        <v>28</v>
      </c>
      <c r="I646" s="627"/>
      <c r="J646" s="627"/>
      <c r="K646" s="627"/>
      <c r="L646" s="704"/>
      <c r="M646" s="704"/>
      <c r="N646" s="704"/>
      <c r="O646" s="704"/>
      <c r="P646" s="704"/>
      <c r="Q646" s="704"/>
      <c r="R646" s="704"/>
      <c r="S646" s="674" t="s">
        <v>28</v>
      </c>
      <c r="T646" s="638"/>
      <c r="U646" s="251"/>
      <c r="V646" s="614"/>
      <c r="W646" s="644">
        <f t="shared" si="183"/>
        <v>0</v>
      </c>
      <c r="X646" s="643" t="str">
        <f t="shared" si="184"/>
        <v/>
      </c>
      <c r="Y646" s="615">
        <f t="shared" si="193"/>
        <v>0</v>
      </c>
      <c r="Z646" s="615">
        <f t="shared" si="194"/>
        <v>0</v>
      </c>
      <c r="AA646" s="190" t="str">
        <f t="shared" si="191"/>
        <v/>
      </c>
      <c r="AB646" s="684">
        <f t="shared" si="190"/>
        <v>0</v>
      </c>
      <c r="AC646" s="684">
        <f t="shared" si="178"/>
        <v>0</v>
      </c>
      <c r="AD646" s="616"/>
      <c r="AE646" s="617">
        <f t="shared" si="192"/>
        <v>0</v>
      </c>
      <c r="AF646" s="612">
        <f t="shared" si="185"/>
        <v>0</v>
      </c>
      <c r="AG646" s="613">
        <f>IF(ISBLANK(N646), 0, (IF(AND(V646&lt;&gt;"", ISNUMBER(T646)), INDEX(AZ12:CR12, MATCH(N646, AZ11:CR11, 0)) * M646, 0)) + IFERROR(INDEX(AZ17:CR17, MATCH(N646, AZ16:CR16, 0)) * M646, 0))</f>
        <v>0</v>
      </c>
      <c r="AI646" s="603" t="str">
        <f t="shared" si="188"/>
        <v>►</v>
      </c>
      <c r="AJ646" s="641"/>
      <c r="AK646" s="641"/>
      <c r="AL646" s="641"/>
      <c r="AM646" s="641"/>
      <c r="AN646" s="641"/>
      <c r="AO646" s="641"/>
      <c r="AP646" s="641"/>
      <c r="AQ646" s="641"/>
      <c r="AR646" s="641"/>
      <c r="AS646" s="641"/>
      <c r="AT646" s="641"/>
      <c r="AU646" s="641"/>
      <c r="AV646" s="641"/>
      <c r="AW646" s="641"/>
      <c r="AX646" s="641"/>
      <c r="AY646" s="641"/>
      <c r="AZ646" s="641"/>
      <c r="BA646" s="641"/>
      <c r="CM646" s="658"/>
      <c r="CY646" s="216">
        <v>1</v>
      </c>
    </row>
    <row r="647" spans="1:103" s="664" customFormat="1" ht="24" customHeight="1">
      <c r="A647" s="603" t="str">
        <f t="shared" si="189"/>
        <v>►</v>
      </c>
      <c r="B647" s="604" t="str">
        <f t="shared" si="186"/>
        <v>►</v>
      </c>
      <c r="C647" s="604" t="str">
        <f t="shared" si="179"/>
        <v>►</v>
      </c>
      <c r="D647" s="604" t="str">
        <f t="shared" si="180"/>
        <v>►</v>
      </c>
      <c r="E647" s="604" t="str">
        <f t="shared" si="181"/>
        <v>►</v>
      </c>
      <c r="F647" s="604" t="str">
        <f t="shared" si="182"/>
        <v>►</v>
      </c>
      <c r="G647" s="604" t="str">
        <f t="shared" si="187"/>
        <v/>
      </c>
      <c r="H647" s="626" t="s">
        <v>28</v>
      </c>
      <c r="I647" s="627"/>
      <c r="J647" s="627"/>
      <c r="K647" s="627"/>
      <c r="L647" s="704"/>
      <c r="M647" s="704"/>
      <c r="N647" s="704"/>
      <c r="O647" s="704"/>
      <c r="P647" s="704"/>
      <c r="Q647" s="704"/>
      <c r="R647" s="704"/>
      <c r="S647" s="674" t="s">
        <v>28</v>
      </c>
      <c r="T647" s="638"/>
      <c r="U647" s="251"/>
      <c r="V647" s="614"/>
      <c r="W647" s="645">
        <f t="shared" si="183"/>
        <v>0</v>
      </c>
      <c r="X647" s="618" t="str">
        <f t="shared" si="184"/>
        <v/>
      </c>
      <c r="Y647" s="619">
        <f t="shared" si="193"/>
        <v>0</v>
      </c>
      <c r="Z647" s="619">
        <f t="shared" si="194"/>
        <v>0</v>
      </c>
      <c r="AA647" s="189" t="str">
        <f t="shared" si="191"/>
        <v/>
      </c>
      <c r="AB647" s="189">
        <f t="shared" si="190"/>
        <v>0</v>
      </c>
      <c r="AC647" s="189">
        <f t="shared" si="178"/>
        <v>0</v>
      </c>
      <c r="AD647" s="616"/>
      <c r="AE647" s="620">
        <f t="shared" si="192"/>
        <v>0</v>
      </c>
      <c r="AF647" s="612">
        <f t="shared" si="185"/>
        <v>0</v>
      </c>
      <c r="AG647" s="613">
        <f>IF(ISBLANK(N647), 0, (IF(AND(V647&lt;&gt;"", ISNUMBER(T647)), INDEX(AZ12:CR12, MATCH(N647, AZ11:CR11, 0)) * M647, 0)) + IFERROR(INDEX(AZ17:CR17, MATCH(N647, AZ16:CR16, 0)) * M647, 0))</f>
        <v>0</v>
      </c>
      <c r="AI647" s="603" t="str">
        <f t="shared" si="188"/>
        <v>►</v>
      </c>
      <c r="AJ647" s="641"/>
      <c r="AK647" s="641"/>
      <c r="AL647" s="641"/>
      <c r="AM647" s="641"/>
      <c r="AN647" s="641"/>
      <c r="AO647" s="641"/>
      <c r="AP647" s="641"/>
      <c r="AQ647" s="641"/>
      <c r="AR647" s="641"/>
      <c r="AS647" s="641"/>
      <c r="AT647" s="641"/>
      <c r="AU647" s="641"/>
      <c r="AV647" s="641"/>
      <c r="AW647" s="641"/>
      <c r="AX647" s="641"/>
      <c r="AY647" s="641"/>
      <c r="AZ647" s="641"/>
      <c r="BA647" s="641"/>
      <c r="CM647" s="658"/>
      <c r="CY647" s="216">
        <v>1</v>
      </c>
    </row>
    <row r="648" spans="1:103" s="664" customFormat="1" ht="24" customHeight="1">
      <c r="A648" s="603" t="str">
        <f t="shared" si="189"/>
        <v>►</v>
      </c>
      <c r="B648" s="604" t="str">
        <f t="shared" si="186"/>
        <v>►</v>
      </c>
      <c r="C648" s="604" t="str">
        <f t="shared" si="179"/>
        <v>►</v>
      </c>
      <c r="D648" s="604" t="str">
        <f t="shared" si="180"/>
        <v>►</v>
      </c>
      <c r="E648" s="604" t="str">
        <f t="shared" si="181"/>
        <v>►</v>
      </c>
      <c r="F648" s="604" t="str">
        <f t="shared" si="182"/>
        <v>►</v>
      </c>
      <c r="G648" s="604" t="str">
        <f t="shared" si="187"/>
        <v/>
      </c>
      <c r="H648" s="626" t="s">
        <v>28</v>
      </c>
      <c r="I648" s="627"/>
      <c r="J648" s="627"/>
      <c r="K648" s="627"/>
      <c r="L648" s="704"/>
      <c r="M648" s="704"/>
      <c r="N648" s="704"/>
      <c r="O648" s="704"/>
      <c r="P648" s="704"/>
      <c r="Q648" s="704"/>
      <c r="R648" s="704"/>
      <c r="S648" s="674" t="s">
        <v>28</v>
      </c>
      <c r="T648" s="638"/>
      <c r="U648" s="251"/>
      <c r="V648" s="614"/>
      <c r="W648" s="644">
        <f t="shared" si="183"/>
        <v>0</v>
      </c>
      <c r="X648" s="643" t="str">
        <f t="shared" si="184"/>
        <v/>
      </c>
      <c r="Y648" s="615">
        <f t="shared" si="193"/>
        <v>0</v>
      </c>
      <c r="Z648" s="615">
        <f t="shared" si="194"/>
        <v>0</v>
      </c>
      <c r="AA648" s="190" t="str">
        <f t="shared" si="191"/>
        <v/>
      </c>
      <c r="AB648" s="684">
        <f t="shared" si="190"/>
        <v>0</v>
      </c>
      <c r="AC648" s="684">
        <f t="shared" si="178"/>
        <v>0</v>
      </c>
      <c r="AD648" s="616"/>
      <c r="AE648" s="617">
        <f t="shared" si="192"/>
        <v>0</v>
      </c>
      <c r="AF648" s="612">
        <f t="shared" si="185"/>
        <v>0</v>
      </c>
      <c r="AG648" s="613">
        <f>IF(ISBLANK(N648), 0, (IF(AND(V648&lt;&gt;"", ISNUMBER(T648)), INDEX(AZ12:CR12, MATCH(N648, AZ11:CR11, 0)) * M648, 0)) + IFERROR(INDEX(AZ17:CR17, MATCH(N648, AZ16:CR16, 0)) * M648, 0))</f>
        <v>0</v>
      </c>
      <c r="AI648" s="603" t="str">
        <f t="shared" si="188"/>
        <v>►</v>
      </c>
      <c r="AJ648" s="641"/>
      <c r="AK648" s="641"/>
      <c r="AL648" s="641"/>
      <c r="AM648" s="641"/>
      <c r="AN648" s="641"/>
      <c r="AO648" s="641"/>
      <c r="AP648" s="641"/>
      <c r="AQ648" s="641"/>
      <c r="AR648" s="641"/>
      <c r="AS648" s="641"/>
      <c r="AT648" s="641"/>
      <c r="AU648" s="641"/>
      <c r="AV648" s="641"/>
      <c r="AW648" s="641"/>
      <c r="AX648" s="641"/>
      <c r="AY648" s="641"/>
      <c r="AZ648" s="641"/>
      <c r="BA648" s="641"/>
      <c r="CM648" s="658"/>
      <c r="CY648" s="216">
        <v>1</v>
      </c>
    </row>
    <row r="649" spans="1:103" s="664" customFormat="1" ht="24" customHeight="1">
      <c r="A649" s="603" t="str">
        <f t="shared" si="189"/>
        <v>►</v>
      </c>
      <c r="B649" s="604" t="str">
        <f t="shared" si="186"/>
        <v>►</v>
      </c>
      <c r="C649" s="604" t="str">
        <f t="shared" si="179"/>
        <v>►</v>
      </c>
      <c r="D649" s="604" t="str">
        <f t="shared" si="180"/>
        <v>►</v>
      </c>
      <c r="E649" s="604" t="str">
        <f t="shared" si="181"/>
        <v>►</v>
      </c>
      <c r="F649" s="604" t="str">
        <f t="shared" si="182"/>
        <v>►</v>
      </c>
      <c r="G649" s="604" t="str">
        <f t="shared" si="187"/>
        <v/>
      </c>
      <c r="H649" s="626" t="s">
        <v>28</v>
      </c>
      <c r="I649" s="627"/>
      <c r="J649" s="627"/>
      <c r="K649" s="627"/>
      <c r="L649" s="704"/>
      <c r="M649" s="704"/>
      <c r="N649" s="704"/>
      <c r="O649" s="704"/>
      <c r="P649" s="704"/>
      <c r="Q649" s="704"/>
      <c r="R649" s="704"/>
      <c r="S649" s="674" t="s">
        <v>28</v>
      </c>
      <c r="T649" s="638"/>
      <c r="U649" s="251"/>
      <c r="V649" s="614"/>
      <c r="W649" s="645">
        <f t="shared" si="183"/>
        <v>0</v>
      </c>
      <c r="X649" s="618" t="str">
        <f t="shared" si="184"/>
        <v/>
      </c>
      <c r="Y649" s="619">
        <f t="shared" si="193"/>
        <v>0</v>
      </c>
      <c r="Z649" s="619">
        <f t="shared" si="194"/>
        <v>0</v>
      </c>
      <c r="AA649" s="189" t="str">
        <f t="shared" si="191"/>
        <v/>
      </c>
      <c r="AB649" s="189">
        <f t="shared" si="190"/>
        <v>0</v>
      </c>
      <c r="AC649" s="189">
        <f t="shared" si="178"/>
        <v>0</v>
      </c>
      <c r="AD649" s="616"/>
      <c r="AE649" s="620">
        <f t="shared" si="192"/>
        <v>0</v>
      </c>
      <c r="AF649" s="612">
        <f t="shared" si="185"/>
        <v>0</v>
      </c>
      <c r="AG649" s="613">
        <f>IF(ISBLANK(N649), 0, (IF(AND(V649&lt;&gt;"", ISNUMBER(T649)), INDEX(AZ12:CR12, MATCH(N649, AZ11:CR11, 0)) * M649, 0)) + IFERROR(INDEX(AZ17:CR17, MATCH(N649, AZ16:CR16, 0)) * M649, 0))</f>
        <v>0</v>
      </c>
      <c r="AI649" s="603" t="str">
        <f t="shared" si="188"/>
        <v>►</v>
      </c>
      <c r="AJ649" s="641"/>
      <c r="AK649" s="641"/>
      <c r="AL649" s="641"/>
      <c r="AM649" s="641"/>
      <c r="AN649" s="641"/>
      <c r="AO649" s="641"/>
      <c r="AP649" s="641"/>
      <c r="AQ649" s="641"/>
      <c r="AR649" s="641"/>
      <c r="AS649" s="641"/>
      <c r="AT649" s="641"/>
      <c r="AU649" s="641"/>
      <c r="AV649" s="641"/>
      <c r="AW649" s="641"/>
      <c r="AX649" s="641"/>
      <c r="AY649" s="641"/>
      <c r="AZ649" s="641"/>
      <c r="BA649" s="641"/>
      <c r="CM649" s="658"/>
      <c r="CY649" s="216">
        <v>1</v>
      </c>
    </row>
    <row r="650" spans="1:103" s="664" customFormat="1" ht="24" customHeight="1">
      <c r="A650" s="603" t="str">
        <f t="shared" si="189"/>
        <v>►</v>
      </c>
      <c r="B650" s="604" t="str">
        <f t="shared" si="186"/>
        <v>►</v>
      </c>
      <c r="C650" s="604" t="str">
        <f t="shared" si="179"/>
        <v>►</v>
      </c>
      <c r="D650" s="604" t="str">
        <f t="shared" si="180"/>
        <v>►</v>
      </c>
      <c r="E650" s="604" t="str">
        <f t="shared" si="181"/>
        <v>►</v>
      </c>
      <c r="F650" s="604" t="str">
        <f t="shared" si="182"/>
        <v>►</v>
      </c>
      <c r="G650" s="604" t="str">
        <f t="shared" si="187"/>
        <v/>
      </c>
      <c r="H650" s="626" t="s">
        <v>28</v>
      </c>
      <c r="I650" s="627"/>
      <c r="J650" s="627"/>
      <c r="K650" s="627"/>
      <c r="L650" s="704"/>
      <c r="M650" s="704"/>
      <c r="N650" s="704"/>
      <c r="O650" s="704"/>
      <c r="P650" s="704"/>
      <c r="Q650" s="704"/>
      <c r="R650" s="704"/>
      <c r="S650" s="674" t="s">
        <v>28</v>
      </c>
      <c r="T650" s="638"/>
      <c r="U650" s="251"/>
      <c r="V650" s="614"/>
      <c r="W650" s="644">
        <f t="shared" si="183"/>
        <v>0</v>
      </c>
      <c r="X650" s="643" t="str">
        <f t="shared" si="184"/>
        <v/>
      </c>
      <c r="Y650" s="615">
        <f t="shared" si="193"/>
        <v>0</v>
      </c>
      <c r="Z650" s="615">
        <f t="shared" si="194"/>
        <v>0</v>
      </c>
      <c r="AA650" s="190" t="str">
        <f t="shared" si="191"/>
        <v/>
      </c>
      <c r="AB650" s="684">
        <f t="shared" si="190"/>
        <v>0</v>
      </c>
      <c r="AC650" s="684">
        <f t="shared" ref="AC650:AC701" si="195">IF(ISBLANK(V650), 0, IF(AND(W650=0, ISTEXT(O650)), M650*AF650 &amp; " " &amp; O650, 0))</f>
        <v>0</v>
      </c>
      <c r="AD650" s="616"/>
      <c r="AE650" s="617">
        <f t="shared" si="192"/>
        <v>0</v>
      </c>
      <c r="AF650" s="612">
        <f t="shared" si="185"/>
        <v>0</v>
      </c>
      <c r="AG650" s="613">
        <f>IF(ISBLANK(N650), 0, (IF(AND(V650&lt;&gt;"", ISNUMBER(T650)), INDEX(AZ12:CR12, MATCH(N650, AZ11:CR11, 0)) * M650, 0)) + IFERROR(INDEX(AZ17:CR17, MATCH(N650, AZ16:CR16, 0)) * M650, 0))</f>
        <v>0</v>
      </c>
      <c r="AI650" s="603" t="str">
        <f t="shared" si="188"/>
        <v>►</v>
      </c>
      <c r="AJ650" s="641"/>
      <c r="AK650" s="641"/>
      <c r="AL650" s="641"/>
      <c r="AM650" s="641"/>
      <c r="AN650" s="641"/>
      <c r="AO650" s="641"/>
      <c r="AP650" s="641"/>
      <c r="AQ650" s="641"/>
      <c r="AR650" s="641"/>
      <c r="AS650" s="641"/>
      <c r="AT650" s="641"/>
      <c r="AU650" s="641"/>
      <c r="AV650" s="641"/>
      <c r="AW650" s="641"/>
      <c r="AX650" s="641"/>
      <c r="AY650" s="641"/>
      <c r="AZ650" s="641"/>
      <c r="BA650" s="641"/>
      <c r="CM650" s="658"/>
      <c r="CY650" s="216">
        <v>1</v>
      </c>
    </row>
    <row r="651" spans="1:103" s="664" customFormat="1" ht="24" customHeight="1">
      <c r="A651" s="603" t="str">
        <f t="shared" si="189"/>
        <v>►</v>
      </c>
      <c r="B651" s="604" t="str">
        <f t="shared" si="186"/>
        <v>►</v>
      </c>
      <c r="C651" s="604" t="str">
        <f t="shared" si="179"/>
        <v>►</v>
      </c>
      <c r="D651" s="604" t="str">
        <f t="shared" si="180"/>
        <v>►</v>
      </c>
      <c r="E651" s="604" t="str">
        <f t="shared" si="181"/>
        <v>►</v>
      </c>
      <c r="F651" s="604" t="str">
        <f t="shared" si="182"/>
        <v>►</v>
      </c>
      <c r="G651" s="604" t="str">
        <f t="shared" si="187"/>
        <v/>
      </c>
      <c r="H651" s="626" t="s">
        <v>28</v>
      </c>
      <c r="I651" s="627"/>
      <c r="J651" s="627"/>
      <c r="K651" s="627"/>
      <c r="L651" s="704"/>
      <c r="M651" s="704"/>
      <c r="N651" s="704"/>
      <c r="O651" s="704"/>
      <c r="P651" s="704"/>
      <c r="Q651" s="704"/>
      <c r="R651" s="704"/>
      <c r="S651" s="674" t="s">
        <v>28</v>
      </c>
      <c r="T651" s="638"/>
      <c r="U651" s="251"/>
      <c r="V651" s="614"/>
      <c r="W651" s="645">
        <f t="shared" si="183"/>
        <v>0</v>
      </c>
      <c r="X651" s="618" t="str">
        <f t="shared" si="184"/>
        <v/>
      </c>
      <c r="Y651" s="619">
        <f t="shared" si="193"/>
        <v>0</v>
      </c>
      <c r="Z651" s="619">
        <f t="shared" si="194"/>
        <v>0</v>
      </c>
      <c r="AA651" s="189" t="str">
        <f t="shared" si="191"/>
        <v/>
      </c>
      <c r="AB651" s="189">
        <f t="shared" si="190"/>
        <v>0</v>
      </c>
      <c r="AC651" s="189">
        <f t="shared" si="195"/>
        <v>0</v>
      </c>
      <c r="AD651" s="616"/>
      <c r="AE651" s="620">
        <f t="shared" si="192"/>
        <v>0</v>
      </c>
      <c r="AF651" s="612">
        <f t="shared" si="185"/>
        <v>0</v>
      </c>
      <c r="AG651" s="613">
        <f>IF(ISBLANK(N651), 0, (IF(AND(V651&lt;&gt;"", ISNUMBER(T651)), INDEX(AZ12:CR12, MATCH(N651, AZ11:CR11, 0)) * M651, 0)) + IFERROR(INDEX(AZ17:CR17, MATCH(N651, AZ16:CR16, 0)) * M651, 0))</f>
        <v>0</v>
      </c>
      <c r="AI651" s="603" t="str">
        <f t="shared" si="188"/>
        <v>►</v>
      </c>
      <c r="AJ651" s="641"/>
      <c r="AK651" s="641"/>
      <c r="AL651" s="641"/>
      <c r="AM651" s="641"/>
      <c r="AN651" s="641"/>
      <c r="AO651" s="641"/>
      <c r="AP651" s="641"/>
      <c r="AQ651" s="641"/>
      <c r="AR651" s="641"/>
      <c r="AS651" s="641"/>
      <c r="AT651" s="641"/>
      <c r="AU651" s="641"/>
      <c r="AV651" s="641"/>
      <c r="AW651" s="641"/>
      <c r="AX651" s="641"/>
      <c r="AY651" s="641"/>
      <c r="AZ651" s="641"/>
      <c r="BA651" s="641"/>
      <c r="CM651" s="658"/>
      <c r="CY651" s="216">
        <v>1</v>
      </c>
    </row>
    <row r="652" spans="1:103" s="664" customFormat="1" ht="24" customHeight="1">
      <c r="A652" s="603" t="str">
        <f t="shared" si="189"/>
        <v>►</v>
      </c>
      <c r="B652" s="604" t="str">
        <f t="shared" si="186"/>
        <v>►</v>
      </c>
      <c r="C652" s="604" t="str">
        <f t="shared" si="179"/>
        <v>►</v>
      </c>
      <c r="D652" s="604" t="str">
        <f t="shared" si="180"/>
        <v>►</v>
      </c>
      <c r="E652" s="604" t="str">
        <f t="shared" si="181"/>
        <v>►</v>
      </c>
      <c r="F652" s="604" t="str">
        <f t="shared" si="182"/>
        <v>►</v>
      </c>
      <c r="G652" s="604" t="str">
        <f t="shared" si="187"/>
        <v/>
      </c>
      <c r="H652" s="626" t="s">
        <v>28</v>
      </c>
      <c r="I652" s="627"/>
      <c r="J652" s="627"/>
      <c r="K652" s="627"/>
      <c r="L652" s="704"/>
      <c r="M652" s="704"/>
      <c r="N652" s="704"/>
      <c r="O652" s="704"/>
      <c r="P652" s="704"/>
      <c r="Q652" s="704"/>
      <c r="R652" s="704"/>
      <c r="S652" s="674" t="s">
        <v>28</v>
      </c>
      <c r="T652" s="638"/>
      <c r="U652" s="251"/>
      <c r="V652" s="614"/>
      <c r="W652" s="644">
        <f t="shared" si="183"/>
        <v>0</v>
      </c>
      <c r="X652" s="643" t="str">
        <f t="shared" si="184"/>
        <v/>
      </c>
      <c r="Y652" s="615">
        <f t="shared" si="193"/>
        <v>0</v>
      </c>
      <c r="Z652" s="615">
        <f t="shared" si="194"/>
        <v>0</v>
      </c>
      <c r="AA652" s="190" t="str">
        <f t="shared" si="191"/>
        <v/>
      </c>
      <c r="AB652" s="684">
        <f t="shared" si="190"/>
        <v>0</v>
      </c>
      <c r="AC652" s="684">
        <f t="shared" si="195"/>
        <v>0</v>
      </c>
      <c r="AD652" s="616"/>
      <c r="AE652" s="617">
        <f t="shared" si="192"/>
        <v>0</v>
      </c>
      <c r="AF652" s="612">
        <f t="shared" si="185"/>
        <v>0</v>
      </c>
      <c r="AG652" s="613">
        <f>IF(ISBLANK(N652), 0, (IF(AND(V652&lt;&gt;"", ISNUMBER(T652)), INDEX(AZ12:CR12, MATCH(N652, AZ11:CR11, 0)) * M652, 0)) + IFERROR(INDEX(AZ17:CR17, MATCH(N652, AZ16:CR16, 0)) * M652, 0))</f>
        <v>0</v>
      </c>
      <c r="AI652" s="603" t="str">
        <f t="shared" si="188"/>
        <v>►</v>
      </c>
      <c r="AJ652" s="641"/>
      <c r="AK652" s="641"/>
      <c r="AL652" s="641"/>
      <c r="AM652" s="641"/>
      <c r="AN652" s="641"/>
      <c r="AO652" s="641"/>
      <c r="AP652" s="641"/>
      <c r="AQ652" s="641"/>
      <c r="AR652" s="641"/>
      <c r="AS652" s="641"/>
      <c r="AT652" s="641"/>
      <c r="AU652" s="641"/>
      <c r="AV652" s="641"/>
      <c r="AW652" s="641"/>
      <c r="AX652" s="641"/>
      <c r="AY652" s="641"/>
      <c r="AZ652" s="641"/>
      <c r="BA652" s="641"/>
      <c r="CM652" s="658"/>
      <c r="CY652" s="216">
        <v>1</v>
      </c>
    </row>
    <row r="653" spans="1:103" ht="24" customHeight="1">
      <c r="A653" s="603" t="str">
        <f t="shared" si="189"/>
        <v>►</v>
      </c>
      <c r="B653" s="604" t="str">
        <f t="shared" si="186"/>
        <v>►</v>
      </c>
      <c r="C653" s="604" t="str">
        <f t="shared" si="179"/>
        <v>►</v>
      </c>
      <c r="D653" s="604" t="str">
        <f t="shared" si="180"/>
        <v>►</v>
      </c>
      <c r="E653" s="604" t="str">
        <f t="shared" si="181"/>
        <v>►</v>
      </c>
      <c r="F653" s="604" t="str">
        <f t="shared" si="182"/>
        <v>►</v>
      </c>
      <c r="G653" s="604" t="str">
        <f t="shared" si="187"/>
        <v/>
      </c>
      <c r="H653" s="626" t="s">
        <v>28</v>
      </c>
      <c r="I653" s="627"/>
      <c r="J653" s="627"/>
      <c r="K653" s="627"/>
      <c r="L653" s="704"/>
      <c r="M653" s="704"/>
      <c r="N653" s="704"/>
      <c r="O653" s="704"/>
      <c r="P653" s="704"/>
      <c r="Q653" s="704"/>
      <c r="R653" s="704"/>
      <c r="S653" s="674" t="s">
        <v>28</v>
      </c>
      <c r="T653" s="638"/>
      <c r="U653" s="251"/>
      <c r="V653" s="614"/>
      <c r="W653" s="645">
        <f t="shared" si="183"/>
        <v>0</v>
      </c>
      <c r="X653" s="618" t="str">
        <f t="shared" si="184"/>
        <v/>
      </c>
      <c r="Y653" s="619">
        <f t="shared" si="193"/>
        <v>0</v>
      </c>
      <c r="Z653" s="619">
        <f t="shared" si="194"/>
        <v>0</v>
      </c>
      <c r="AA653" s="189" t="str">
        <f t="shared" si="191"/>
        <v/>
      </c>
      <c r="AB653" s="189">
        <f t="shared" si="190"/>
        <v>0</v>
      </c>
      <c r="AC653" s="189">
        <f t="shared" si="195"/>
        <v>0</v>
      </c>
      <c r="AD653" s="616"/>
      <c r="AE653" s="620">
        <f t="shared" si="192"/>
        <v>0</v>
      </c>
      <c r="AF653" s="612">
        <f t="shared" si="185"/>
        <v>0</v>
      </c>
      <c r="AG653" s="613">
        <f>IF(ISBLANK(N653), 0, (IF(AND(V653&lt;&gt;"", ISNUMBER(T653)), INDEX(AZ12:CR12, MATCH(N653, AZ11:CR11, 0)) * M653, 0)) + IFERROR(INDEX(AZ17:CR17, MATCH(N653, AZ16:CR16, 0)) * M653, 0))</f>
        <v>0</v>
      </c>
      <c r="AI653" s="603" t="str">
        <f t="shared" si="188"/>
        <v>►</v>
      </c>
      <c r="AJ653" s="641"/>
      <c r="AK653" s="641"/>
      <c r="AL653" s="641"/>
      <c r="AM653" s="641"/>
      <c r="AN653" s="641"/>
      <c r="AO653" s="641"/>
      <c r="AP653" s="641"/>
      <c r="AQ653" s="641"/>
      <c r="AR653" s="641"/>
      <c r="AS653" s="641"/>
      <c r="AT653" s="641"/>
      <c r="AU653" s="641"/>
      <c r="AV653" s="641"/>
      <c r="AW653" s="641"/>
      <c r="AX653" s="641"/>
      <c r="AY653" s="641"/>
      <c r="CY653" s="216">
        <v>1</v>
      </c>
    </row>
    <row r="654" spans="1:103" ht="24" customHeight="1">
      <c r="A654" s="603" t="str">
        <f t="shared" si="189"/>
        <v>►</v>
      </c>
      <c r="B654" s="604" t="str">
        <f t="shared" si="186"/>
        <v>►</v>
      </c>
      <c r="C654" s="604" t="str">
        <f t="shared" si="179"/>
        <v>►</v>
      </c>
      <c r="D654" s="604" t="str">
        <f t="shared" si="180"/>
        <v>►</v>
      </c>
      <c r="E654" s="604" t="str">
        <f t="shared" si="181"/>
        <v>►</v>
      </c>
      <c r="F654" s="604" t="str">
        <f t="shared" si="182"/>
        <v>►</v>
      </c>
      <c r="G654" s="604" t="str">
        <f t="shared" si="187"/>
        <v/>
      </c>
      <c r="H654" s="626" t="s">
        <v>28</v>
      </c>
      <c r="I654" s="627"/>
      <c r="J654" s="627"/>
      <c r="K654" s="627"/>
      <c r="L654" s="704"/>
      <c r="M654" s="704"/>
      <c r="N654" s="704"/>
      <c r="O654" s="704"/>
      <c r="P654" s="704"/>
      <c r="Q654" s="704"/>
      <c r="R654" s="704"/>
      <c r="S654" s="674" t="s">
        <v>28</v>
      </c>
      <c r="T654" s="638"/>
      <c r="U654" s="251"/>
      <c r="V654" s="614"/>
      <c r="W654" s="644">
        <f t="shared" si="183"/>
        <v>0</v>
      </c>
      <c r="X654" s="643" t="str">
        <f t="shared" si="184"/>
        <v/>
      </c>
      <c r="Y654" s="615">
        <f t="shared" si="193"/>
        <v>0</v>
      </c>
      <c r="Z654" s="615">
        <f t="shared" si="194"/>
        <v>0</v>
      </c>
      <c r="AA654" s="190" t="str">
        <f t="shared" si="191"/>
        <v/>
      </c>
      <c r="AB654" s="684">
        <f t="shared" si="190"/>
        <v>0</v>
      </c>
      <c r="AC654" s="684">
        <f t="shared" si="195"/>
        <v>0</v>
      </c>
      <c r="AD654" s="616"/>
      <c r="AE654" s="617">
        <f t="shared" si="192"/>
        <v>0</v>
      </c>
      <c r="AF654" s="612">
        <f t="shared" si="185"/>
        <v>0</v>
      </c>
      <c r="AG654" s="613">
        <f>IF(ISBLANK(N654), 0, (IF(AND(V654&lt;&gt;"", ISNUMBER(T654)), INDEX(AZ12:CR12, MATCH(N654, AZ11:CR11, 0)) * M654, 0)) + IFERROR(INDEX(AZ17:CR17, MATCH(N654, AZ16:CR16, 0)) * M654, 0))</f>
        <v>0</v>
      </c>
      <c r="AI654" s="603" t="str">
        <f t="shared" si="188"/>
        <v>►</v>
      </c>
      <c r="AJ654" s="641"/>
      <c r="AK654" s="641"/>
      <c r="AL654" s="641"/>
      <c r="AM654" s="641"/>
      <c r="AN654" s="641"/>
      <c r="AO654" s="641"/>
      <c r="AP654" s="641"/>
      <c r="AQ654" s="641"/>
      <c r="AR654" s="641"/>
      <c r="AS654" s="641"/>
      <c r="AT654" s="641"/>
      <c r="AU654" s="641"/>
      <c r="AV654" s="641"/>
      <c r="AW654" s="641"/>
      <c r="AX654" s="641"/>
      <c r="AY654" s="641"/>
      <c r="CY654" s="216">
        <v>1</v>
      </c>
    </row>
    <row r="655" spans="1:103" ht="24" customHeight="1">
      <c r="A655" s="603" t="str">
        <f t="shared" si="189"/>
        <v>►</v>
      </c>
      <c r="B655" s="604" t="str">
        <f t="shared" si="186"/>
        <v>►</v>
      </c>
      <c r="C655" s="604" t="str">
        <f t="shared" ref="C655:C701" si="196">IF(B655="►","►",IFERROR(LEFT(B655,SEARCH(".",B655)-1),0))</f>
        <v>►</v>
      </c>
      <c r="D655" s="604" t="str">
        <f t="shared" ref="D655:D701" si="197">IF(B655="►","►",IFERROR(MID(B655,SEARCH(".",B655)+1,SEARCH(".",B655,SEARCH(".",B655)+1)-SEARCH(".",B655)-1),0))</f>
        <v>►</v>
      </c>
      <c r="E655" s="604" t="str">
        <f t="shared" ref="E655:E701" si="198">IF(B655="►","►",IFERROR(MID(B655,SEARCH(".",B655,SEARCH(".",B655)+1)+1,SEARCH(".",B655,SEARCH(".",B655,SEARCH(".",B655)+1)+1)-SEARCH(".",B655,SEARCH(".",B655)+1)-1),0))</f>
        <v>►</v>
      </c>
      <c r="F655" s="604" t="str">
        <f t="shared" ref="F655:F701" si="199">IF(B655="►","►",IFERROR(MID(I655,SEARCH(".",B655,SEARCH(".",B655,SEARCH(".",B655)+1)+1)+1,SEARCH(".",B655,SEARCH(".",B655,SEARCH(".",B655,SEARCH(".",B655)+1)+1)+1)-SEARCH(".",B655,SEARCH(".",B655,SEARCH(".",B655)+1)+1)-1),0))</f>
        <v>►</v>
      </c>
      <c r="G655" s="604" t="str">
        <f t="shared" si="187"/>
        <v/>
      </c>
      <c r="H655" s="626" t="s">
        <v>28</v>
      </c>
      <c r="I655" s="627"/>
      <c r="J655" s="627"/>
      <c r="K655" s="627"/>
      <c r="L655" s="704"/>
      <c r="M655" s="704"/>
      <c r="N655" s="704"/>
      <c r="O655" s="704"/>
      <c r="P655" s="704"/>
      <c r="Q655" s="704"/>
      <c r="R655" s="704"/>
      <c r="S655" s="674" t="s">
        <v>28</v>
      </c>
      <c r="T655" s="638"/>
      <c r="U655" s="251"/>
      <c r="V655" s="614"/>
      <c r="W655" s="645">
        <f t="shared" si="183"/>
        <v>0</v>
      </c>
      <c r="X655" s="618" t="str">
        <f t="shared" si="184"/>
        <v/>
      </c>
      <c r="Y655" s="619">
        <f t="shared" si="193"/>
        <v>0</v>
      </c>
      <c r="Z655" s="619">
        <f t="shared" si="194"/>
        <v>0</v>
      </c>
      <c r="AA655" s="189" t="str">
        <f t="shared" si="191"/>
        <v/>
      </c>
      <c r="AB655" s="189">
        <f t="shared" si="190"/>
        <v>0</v>
      </c>
      <c r="AC655" s="189">
        <f t="shared" si="195"/>
        <v>0</v>
      </c>
      <c r="AD655" s="616"/>
      <c r="AE655" s="620">
        <f t="shared" si="192"/>
        <v>0</v>
      </c>
      <c r="AF655" s="612">
        <f t="shared" si="185"/>
        <v>0</v>
      </c>
      <c r="AG655" s="613">
        <f>IF(ISBLANK(N655), 0, (IF(AND(V655&lt;&gt;"", ISNUMBER(T655)), INDEX(AZ12:CR12, MATCH(N655, AZ11:CR11, 0)) * M655, 0)) + IFERROR(INDEX(AZ17:CR17, MATCH(N655, AZ16:CR16, 0)) * M655, 0))</f>
        <v>0</v>
      </c>
      <c r="AI655" s="603" t="str">
        <f t="shared" si="188"/>
        <v>►</v>
      </c>
      <c r="AJ655" s="641"/>
      <c r="AK655" s="641"/>
      <c r="AL655" s="641"/>
      <c r="AM655" s="641"/>
      <c r="AN655" s="641"/>
      <c r="AO655" s="641"/>
      <c r="AP655" s="641"/>
      <c r="AQ655" s="641"/>
      <c r="AR655" s="641"/>
      <c r="AS655" s="641"/>
      <c r="AT655" s="641"/>
      <c r="AU655" s="641"/>
      <c r="AV655" s="641"/>
      <c r="AW655" s="641"/>
      <c r="AX655" s="641"/>
      <c r="AY655" s="641"/>
      <c r="CY655" s="216">
        <v>1</v>
      </c>
    </row>
    <row r="656" spans="1:103" ht="24" customHeight="1">
      <c r="A656" s="603" t="str">
        <f t="shared" si="189"/>
        <v>►</v>
      </c>
      <c r="B656" s="604" t="str">
        <f t="shared" si="186"/>
        <v>►</v>
      </c>
      <c r="C656" s="604" t="str">
        <f t="shared" si="196"/>
        <v>►</v>
      </c>
      <c r="D656" s="604" t="str">
        <f t="shared" si="197"/>
        <v>►</v>
      </c>
      <c r="E656" s="604" t="str">
        <f t="shared" si="198"/>
        <v>►</v>
      </c>
      <c r="F656" s="604" t="str">
        <f t="shared" si="199"/>
        <v>►</v>
      </c>
      <c r="G656" s="604" t="str">
        <f t="shared" si="187"/>
        <v/>
      </c>
      <c r="H656" s="626" t="s">
        <v>28</v>
      </c>
      <c r="I656" s="627"/>
      <c r="J656" s="627"/>
      <c r="K656" s="627"/>
      <c r="L656" s="704"/>
      <c r="M656" s="704"/>
      <c r="N656" s="704"/>
      <c r="O656" s="704"/>
      <c r="P656" s="704"/>
      <c r="Q656" s="704"/>
      <c r="R656" s="704"/>
      <c r="S656" s="674" t="s">
        <v>28</v>
      </c>
      <c r="T656" s="638"/>
      <c r="U656" s="251"/>
      <c r="V656" s="614"/>
      <c r="W656" s="644">
        <f t="shared" ref="W656:W701" si="200">IFERROR(IF(V656&gt;0,(AG656*AF656)*Q656,0),0)</f>
        <v>0</v>
      </c>
      <c r="X656" s="643" t="str">
        <f t="shared" ref="X656:X701" si="201">IF(W656=0, "", IF(OR(N656="Kg", N656="g"), "Kg", "L"))</f>
        <v/>
      </c>
      <c r="Y656" s="615">
        <f t="shared" si="193"/>
        <v>0</v>
      </c>
      <c r="Z656" s="615">
        <f t="shared" si="194"/>
        <v>0</v>
      </c>
      <c r="AA656" s="190" t="str">
        <f t="shared" si="191"/>
        <v/>
      </c>
      <c r="AB656" s="684">
        <f t="shared" si="190"/>
        <v>0</v>
      </c>
      <c r="AC656" s="684">
        <f t="shared" si="195"/>
        <v>0</v>
      </c>
      <c r="AD656" s="616"/>
      <c r="AE656" s="617">
        <f t="shared" si="192"/>
        <v>0</v>
      </c>
      <c r="AF656" s="612">
        <f t="shared" ref="AF656:AF701" si="202">IFERROR(IF(ISNUMBER(V656)*ISNUMBER(T656),V656/T656,0),0)</f>
        <v>0</v>
      </c>
      <c r="AG656" s="613">
        <f>IF(ISBLANK(N656), 0, (IF(AND(V656&lt;&gt;"", ISNUMBER(T656)), INDEX(AZ12:CR12, MATCH(N656, AZ11:CR11, 0)) * M656, 0)) + IFERROR(INDEX(AZ17:CR17, MATCH(N656, AZ16:CR16, 0)) * M656, 0))</f>
        <v>0</v>
      </c>
      <c r="AI656" s="603" t="str">
        <f t="shared" si="188"/>
        <v>►</v>
      </c>
      <c r="AJ656" s="641"/>
      <c r="AK656" s="641"/>
      <c r="AL656" s="641"/>
      <c r="AM656" s="641"/>
      <c r="AN656" s="641"/>
      <c r="AO656" s="641"/>
      <c r="AP656" s="641"/>
      <c r="AQ656" s="641"/>
      <c r="AR656" s="641"/>
      <c r="AS656" s="641"/>
      <c r="AT656" s="641"/>
      <c r="AU656" s="641"/>
      <c r="AV656" s="641"/>
      <c r="AW656" s="641"/>
      <c r="AX656" s="641"/>
      <c r="AY656" s="641"/>
      <c r="CY656" s="216">
        <v>1</v>
      </c>
    </row>
    <row r="657" spans="1:103" ht="24" customHeight="1">
      <c r="A657" s="603" t="str">
        <f t="shared" si="189"/>
        <v>►</v>
      </c>
      <c r="B657" s="604" t="str">
        <f t="shared" ref="B657:B701" si="203">IF(A657="►","►",IF(A657="A",IF(AND(ISTEXT(I657),ISTEXT(I657)),I657,IF(ISTEXT(I657),I657,IF(ISBLANK(I657),I657,I657)))))</f>
        <v>►</v>
      </c>
      <c r="C657" s="604" t="str">
        <f t="shared" si="196"/>
        <v>►</v>
      </c>
      <c r="D657" s="604" t="str">
        <f t="shared" si="197"/>
        <v>►</v>
      </c>
      <c r="E657" s="604" t="str">
        <f t="shared" si="198"/>
        <v>►</v>
      </c>
      <c r="F657" s="604" t="str">
        <f t="shared" si="199"/>
        <v>►</v>
      </c>
      <c r="G657" s="604" t="str">
        <f t="shared" ref="G657:G701" si="204">IF(ISBLANK(B657),"►",IFERROR(RIGHT(B657,LEN(B657)-FIND("Couleur",B657)+1),""))</f>
        <v/>
      </c>
      <c r="H657" s="626" t="s">
        <v>28</v>
      </c>
      <c r="I657" s="627"/>
      <c r="J657" s="627"/>
      <c r="K657" s="627"/>
      <c r="L657" s="704"/>
      <c r="M657" s="704"/>
      <c r="N657" s="704"/>
      <c r="O657" s="704"/>
      <c r="P657" s="704"/>
      <c r="Q657" s="704"/>
      <c r="R657" s="704"/>
      <c r="S657" s="674" t="s">
        <v>28</v>
      </c>
      <c r="T657" s="638"/>
      <c r="U657" s="251"/>
      <c r="V657" s="614"/>
      <c r="W657" s="645">
        <f t="shared" si="200"/>
        <v>0</v>
      </c>
      <c r="X657" s="618" t="str">
        <f t="shared" si="201"/>
        <v/>
      </c>
      <c r="Y657" s="619">
        <f t="shared" si="193"/>
        <v>0</v>
      </c>
      <c r="Z657" s="619">
        <f t="shared" si="194"/>
        <v>0</v>
      </c>
      <c r="AA657" s="189" t="str">
        <f t="shared" si="191"/>
        <v/>
      </c>
      <c r="AB657" s="189">
        <f t="shared" si="190"/>
        <v>0</v>
      </c>
      <c r="AC657" s="189">
        <f t="shared" si="195"/>
        <v>0</v>
      </c>
      <c r="AD657" s="616"/>
      <c r="AE657" s="620">
        <f t="shared" si="192"/>
        <v>0</v>
      </c>
      <c r="AF657" s="612">
        <f t="shared" si="202"/>
        <v>0</v>
      </c>
      <c r="AG657" s="613">
        <f>IF(ISBLANK(N657), 0, (IF(AND(V657&lt;&gt;"", ISNUMBER(T657)), INDEX(AZ12:CR12, MATCH(N657, AZ11:CR11, 0)) * M657, 0)) + IFERROR(INDEX(AZ17:CR17, MATCH(N657, AZ16:CR16, 0)) * M657, 0))</f>
        <v>0</v>
      </c>
      <c r="AI657" s="603" t="str">
        <f t="shared" ref="AI657:AI702" si="205">A657</f>
        <v>►</v>
      </c>
      <c r="AJ657" s="641"/>
      <c r="AK657" s="641"/>
      <c r="AL657" s="641"/>
      <c r="AM657" s="641"/>
      <c r="AN657" s="641"/>
      <c r="AO657" s="641"/>
      <c r="AP657" s="641"/>
      <c r="AQ657" s="641"/>
      <c r="AR657" s="641"/>
      <c r="AS657" s="641"/>
      <c r="AT657" s="641"/>
      <c r="AU657" s="641"/>
      <c r="AV657" s="641"/>
      <c r="AW657" s="641"/>
      <c r="AX657" s="641"/>
      <c r="AY657" s="641"/>
      <c r="CY657" s="216">
        <v>1</v>
      </c>
    </row>
    <row r="658" spans="1:103" s="641" customFormat="1" ht="24" customHeight="1">
      <c r="A658" s="603" t="str">
        <f t="shared" si="189"/>
        <v>►</v>
      </c>
      <c r="B658" s="604" t="str">
        <f t="shared" si="203"/>
        <v>►</v>
      </c>
      <c r="C658" s="604" t="str">
        <f t="shared" si="196"/>
        <v>►</v>
      </c>
      <c r="D658" s="604" t="str">
        <f t="shared" si="197"/>
        <v>►</v>
      </c>
      <c r="E658" s="604" t="str">
        <f t="shared" si="198"/>
        <v>►</v>
      </c>
      <c r="F658" s="604" t="str">
        <f t="shared" si="199"/>
        <v>►</v>
      </c>
      <c r="G658" s="604" t="str">
        <f t="shared" si="204"/>
        <v/>
      </c>
      <c r="H658" s="626" t="s">
        <v>28</v>
      </c>
      <c r="I658" s="627"/>
      <c r="J658" s="627"/>
      <c r="K658" s="627"/>
      <c r="L658" s="704"/>
      <c r="M658" s="704"/>
      <c r="N658" s="704"/>
      <c r="O658" s="704"/>
      <c r="P658" s="704"/>
      <c r="Q658" s="704"/>
      <c r="R658" s="704"/>
      <c r="S658" s="674" t="s">
        <v>28</v>
      </c>
      <c r="T658" s="638"/>
      <c r="U658" s="251"/>
      <c r="V658" s="614"/>
      <c r="W658" s="644">
        <f t="shared" si="200"/>
        <v>0</v>
      </c>
      <c r="X658" s="643" t="str">
        <f t="shared" si="201"/>
        <v/>
      </c>
      <c r="Y658" s="615">
        <f t="shared" si="193"/>
        <v>0</v>
      </c>
      <c r="Z658" s="615">
        <f t="shared" si="194"/>
        <v>0</v>
      </c>
      <c r="AA658" s="190" t="str">
        <f t="shared" si="191"/>
        <v/>
      </c>
      <c r="AB658" s="684">
        <f t="shared" si="190"/>
        <v>0</v>
      </c>
      <c r="AC658" s="684">
        <f t="shared" si="195"/>
        <v>0</v>
      </c>
      <c r="AD658" s="616"/>
      <c r="AE658" s="617">
        <f t="shared" si="192"/>
        <v>0</v>
      </c>
      <c r="AF658" s="612">
        <f t="shared" si="202"/>
        <v>0</v>
      </c>
      <c r="AG658" s="613">
        <f>IF(ISBLANK(N658), 0, (IF(AND(V658&lt;&gt;"", ISNUMBER(T658)), INDEX(AZ12:CR12, MATCH(N658, AZ11:CR11, 0)) * M658, 0)) + IFERROR(INDEX(AZ17:CR17, MATCH(N658, AZ16:CR16, 0)) * M658, 0))</f>
        <v>0</v>
      </c>
      <c r="AH658" s="658"/>
      <c r="AI658" s="603" t="str">
        <f t="shared" si="205"/>
        <v>►</v>
      </c>
      <c r="BE658" s="658"/>
      <c r="BF658" s="658"/>
      <c r="BG658" s="658"/>
      <c r="BH658" s="658"/>
      <c r="BI658" s="658"/>
      <c r="BJ658" s="658"/>
      <c r="BK658" s="658"/>
      <c r="BL658" s="658"/>
      <c r="BM658" s="658"/>
      <c r="BN658" s="658"/>
      <c r="BO658" s="658"/>
      <c r="BP658" s="658"/>
      <c r="BQ658" s="658"/>
      <c r="BR658" s="658"/>
      <c r="BS658" s="658"/>
      <c r="BT658" s="658"/>
      <c r="BU658" s="658"/>
      <c r="BV658" s="658"/>
      <c r="BW658" s="658"/>
      <c r="CM658" s="658"/>
      <c r="CN658" s="658"/>
      <c r="CO658" s="658"/>
      <c r="CY658" s="216">
        <v>1</v>
      </c>
    </row>
    <row r="659" spans="1:103" s="641" customFormat="1" ht="24" customHeight="1">
      <c r="A659" s="603" t="str">
        <f t="shared" si="189"/>
        <v>►</v>
      </c>
      <c r="B659" s="604" t="str">
        <f t="shared" si="203"/>
        <v>►</v>
      </c>
      <c r="C659" s="604" t="str">
        <f t="shared" si="196"/>
        <v>►</v>
      </c>
      <c r="D659" s="604" t="str">
        <f t="shared" si="197"/>
        <v>►</v>
      </c>
      <c r="E659" s="604" t="str">
        <f t="shared" si="198"/>
        <v>►</v>
      </c>
      <c r="F659" s="604" t="str">
        <f t="shared" si="199"/>
        <v>►</v>
      </c>
      <c r="G659" s="604" t="str">
        <f t="shared" si="204"/>
        <v/>
      </c>
      <c r="H659" s="626" t="s">
        <v>28</v>
      </c>
      <c r="I659" s="627"/>
      <c r="J659" s="627"/>
      <c r="K659" s="627"/>
      <c r="L659" s="704"/>
      <c r="M659" s="704"/>
      <c r="N659" s="704"/>
      <c r="O659" s="704"/>
      <c r="P659" s="704"/>
      <c r="Q659" s="704"/>
      <c r="R659" s="704"/>
      <c r="S659" s="674" t="s">
        <v>28</v>
      </c>
      <c r="T659" s="638"/>
      <c r="U659" s="251"/>
      <c r="V659" s="614"/>
      <c r="W659" s="645">
        <f t="shared" si="200"/>
        <v>0</v>
      </c>
      <c r="X659" s="618" t="str">
        <f t="shared" si="201"/>
        <v/>
      </c>
      <c r="Y659" s="619">
        <f t="shared" si="193"/>
        <v>0</v>
      </c>
      <c r="Z659" s="619">
        <f t="shared" si="194"/>
        <v>0</v>
      </c>
      <c r="AA659" s="189" t="str">
        <f t="shared" si="191"/>
        <v/>
      </c>
      <c r="AB659" s="189">
        <f t="shared" si="190"/>
        <v>0</v>
      </c>
      <c r="AC659" s="189">
        <f t="shared" si="195"/>
        <v>0</v>
      </c>
      <c r="AD659" s="616"/>
      <c r="AE659" s="620">
        <f t="shared" si="192"/>
        <v>0</v>
      </c>
      <c r="AF659" s="612">
        <f t="shared" si="202"/>
        <v>0</v>
      </c>
      <c r="AG659" s="613">
        <f>IF(ISBLANK(N659), 0, (IF(AND(V659&lt;&gt;"", ISNUMBER(T659)), INDEX(AZ12:CR12, MATCH(N659, AZ11:CR11, 0)) * M659, 0)) + IFERROR(INDEX(AZ17:CR17, MATCH(N659, AZ16:CR16, 0)) * M659, 0))</f>
        <v>0</v>
      </c>
      <c r="AH659" s="658"/>
      <c r="AI659" s="603" t="str">
        <f t="shared" si="205"/>
        <v>►</v>
      </c>
      <c r="BE659" s="658"/>
      <c r="BF659" s="658"/>
      <c r="BG659" s="658"/>
      <c r="BH659" s="658"/>
      <c r="BI659" s="658"/>
      <c r="BJ659" s="658"/>
      <c r="BK659" s="658"/>
      <c r="BL659" s="658"/>
      <c r="BM659" s="658"/>
      <c r="BN659" s="658"/>
      <c r="BO659" s="658"/>
      <c r="BP659" s="658"/>
      <c r="BQ659" s="658"/>
      <c r="BR659" s="658"/>
      <c r="BS659" s="658"/>
      <c r="BT659" s="658"/>
      <c r="BU659" s="658"/>
      <c r="BV659" s="658"/>
      <c r="BW659" s="658"/>
      <c r="CM659" s="658"/>
      <c r="CN659" s="658"/>
      <c r="CO659" s="658"/>
      <c r="CY659" s="216">
        <v>1</v>
      </c>
    </row>
    <row r="660" spans="1:103" s="641" customFormat="1" ht="24" customHeight="1">
      <c r="A660" s="603" t="str">
        <f t="shared" si="189"/>
        <v>►</v>
      </c>
      <c r="B660" s="604" t="str">
        <f t="shared" si="203"/>
        <v>►</v>
      </c>
      <c r="C660" s="604" t="str">
        <f t="shared" si="196"/>
        <v>►</v>
      </c>
      <c r="D660" s="604" t="str">
        <f t="shared" si="197"/>
        <v>►</v>
      </c>
      <c r="E660" s="604" t="str">
        <f t="shared" si="198"/>
        <v>►</v>
      </c>
      <c r="F660" s="604" t="str">
        <f t="shared" si="199"/>
        <v>►</v>
      </c>
      <c r="G660" s="604" t="str">
        <f t="shared" si="204"/>
        <v/>
      </c>
      <c r="H660" s="626" t="s">
        <v>28</v>
      </c>
      <c r="I660" s="627"/>
      <c r="J660" s="627"/>
      <c r="K660" s="627"/>
      <c r="L660" s="704"/>
      <c r="M660" s="704"/>
      <c r="N660" s="704"/>
      <c r="O660" s="704"/>
      <c r="P660" s="704"/>
      <c r="Q660" s="704"/>
      <c r="R660" s="704"/>
      <c r="S660" s="674" t="s">
        <v>28</v>
      </c>
      <c r="T660" s="638"/>
      <c r="U660" s="251"/>
      <c r="V660" s="614"/>
      <c r="W660" s="644">
        <f t="shared" si="200"/>
        <v>0</v>
      </c>
      <c r="X660" s="643" t="str">
        <f t="shared" si="201"/>
        <v/>
      </c>
      <c r="Y660" s="615">
        <f t="shared" si="193"/>
        <v>0</v>
      </c>
      <c r="Z660" s="615">
        <f t="shared" si="194"/>
        <v>0</v>
      </c>
      <c r="AA660" s="190" t="str">
        <f t="shared" si="191"/>
        <v/>
      </c>
      <c r="AB660" s="684">
        <f t="shared" si="190"/>
        <v>0</v>
      </c>
      <c r="AC660" s="684">
        <f t="shared" si="195"/>
        <v>0</v>
      </c>
      <c r="AD660" s="616"/>
      <c r="AE660" s="617">
        <f t="shared" si="192"/>
        <v>0</v>
      </c>
      <c r="AF660" s="612">
        <f t="shared" si="202"/>
        <v>0</v>
      </c>
      <c r="AG660" s="613">
        <f>IF(ISBLANK(N660), 0, (IF(AND(V660&lt;&gt;"", ISNUMBER(T660)), INDEX(AZ12:CR12, MATCH(N660, AZ11:CR11, 0)) * M660, 0)) + IFERROR(INDEX(AZ17:CR17, MATCH(N660, AZ16:CR16, 0)) * M660, 0))</f>
        <v>0</v>
      </c>
      <c r="AH660" s="658"/>
      <c r="AI660" s="603" t="str">
        <f t="shared" si="205"/>
        <v>►</v>
      </c>
      <c r="BE660" s="658"/>
      <c r="BF660" s="658"/>
      <c r="BG660" s="658"/>
      <c r="BH660" s="658"/>
      <c r="BI660" s="658"/>
      <c r="BJ660" s="658"/>
      <c r="BK660" s="658"/>
      <c r="BL660" s="658"/>
      <c r="BM660" s="658"/>
      <c r="BN660" s="658"/>
      <c r="BO660" s="658"/>
      <c r="BP660" s="658"/>
      <c r="BQ660" s="658"/>
      <c r="BR660" s="658"/>
      <c r="BS660" s="658"/>
      <c r="BT660" s="658"/>
      <c r="BU660" s="658"/>
      <c r="BV660" s="658"/>
      <c r="BW660" s="658"/>
      <c r="CM660" s="658"/>
      <c r="CN660" s="658"/>
      <c r="CO660" s="658"/>
      <c r="CY660" s="216">
        <v>1</v>
      </c>
    </row>
    <row r="661" spans="1:103" s="641" customFormat="1" ht="24" customHeight="1">
      <c r="A661" s="603" t="str">
        <f t="shared" si="189"/>
        <v>►</v>
      </c>
      <c r="B661" s="604" t="str">
        <f t="shared" si="203"/>
        <v>►</v>
      </c>
      <c r="C661" s="604" t="str">
        <f t="shared" si="196"/>
        <v>►</v>
      </c>
      <c r="D661" s="604" t="str">
        <f t="shared" si="197"/>
        <v>►</v>
      </c>
      <c r="E661" s="604" t="str">
        <f t="shared" si="198"/>
        <v>►</v>
      </c>
      <c r="F661" s="604" t="str">
        <f t="shared" si="199"/>
        <v>►</v>
      </c>
      <c r="G661" s="604" t="str">
        <f t="shared" si="204"/>
        <v/>
      </c>
      <c r="H661" s="626" t="s">
        <v>28</v>
      </c>
      <c r="I661" s="627"/>
      <c r="J661" s="627"/>
      <c r="K661" s="627"/>
      <c r="L661" s="704"/>
      <c r="M661" s="704"/>
      <c r="N661" s="704"/>
      <c r="O661" s="704"/>
      <c r="P661" s="704"/>
      <c r="Q661" s="704"/>
      <c r="R661" s="704"/>
      <c r="S661" s="674" t="s">
        <v>28</v>
      </c>
      <c r="T661" s="638"/>
      <c r="U661" s="251"/>
      <c r="V661" s="614"/>
      <c r="W661" s="645">
        <f t="shared" si="200"/>
        <v>0</v>
      </c>
      <c r="X661" s="618" t="str">
        <f t="shared" si="201"/>
        <v/>
      </c>
      <c r="Y661" s="619">
        <f t="shared" si="193"/>
        <v>0</v>
      </c>
      <c r="Z661" s="619">
        <f t="shared" si="194"/>
        <v>0</v>
      </c>
      <c r="AA661" s="189" t="str">
        <f t="shared" si="191"/>
        <v/>
      </c>
      <c r="AB661" s="189">
        <f t="shared" si="190"/>
        <v>0</v>
      </c>
      <c r="AC661" s="189">
        <f t="shared" si="195"/>
        <v>0</v>
      </c>
      <c r="AD661" s="616"/>
      <c r="AE661" s="620">
        <f t="shared" si="192"/>
        <v>0</v>
      </c>
      <c r="AF661" s="612">
        <f t="shared" si="202"/>
        <v>0</v>
      </c>
      <c r="AG661" s="613">
        <f>IF(ISBLANK(N661), 0, (IF(AND(V661&lt;&gt;"", ISNUMBER(T661)), INDEX(AZ12:CR12, MATCH(N661, AZ11:CR11, 0)) * M661, 0)) + IFERROR(INDEX(AZ17:CR17, MATCH(N661, AZ16:CR16, 0)) * M661, 0))</f>
        <v>0</v>
      </c>
      <c r="AH661" s="658"/>
      <c r="AI661" s="603" t="str">
        <f t="shared" si="205"/>
        <v>►</v>
      </c>
      <c r="BE661" s="658"/>
      <c r="BF661" s="658"/>
      <c r="BG661" s="658"/>
      <c r="BH661" s="658"/>
      <c r="BI661" s="658"/>
      <c r="BJ661" s="658"/>
      <c r="BK661" s="658"/>
      <c r="BL661" s="658"/>
      <c r="BM661" s="658"/>
      <c r="BN661" s="658"/>
      <c r="BO661" s="658"/>
      <c r="BP661" s="658"/>
      <c r="BQ661" s="658"/>
      <c r="BR661" s="658"/>
      <c r="BS661" s="658"/>
      <c r="BT661" s="658"/>
      <c r="BU661" s="658"/>
      <c r="BV661" s="658"/>
      <c r="BW661" s="658"/>
      <c r="CM661" s="658"/>
      <c r="CN661" s="658"/>
      <c r="CO661" s="658"/>
      <c r="CY661" s="216">
        <v>1</v>
      </c>
    </row>
    <row r="662" spans="1:103" s="641" customFormat="1" ht="24" customHeight="1">
      <c r="A662" s="603" t="str">
        <f t="shared" si="189"/>
        <v>►</v>
      </c>
      <c r="B662" s="604" t="str">
        <f t="shared" si="203"/>
        <v>►</v>
      </c>
      <c r="C662" s="604" t="str">
        <f t="shared" si="196"/>
        <v>►</v>
      </c>
      <c r="D662" s="604" t="str">
        <f t="shared" si="197"/>
        <v>►</v>
      </c>
      <c r="E662" s="604" t="str">
        <f t="shared" si="198"/>
        <v>►</v>
      </c>
      <c r="F662" s="604" t="str">
        <f t="shared" si="199"/>
        <v>►</v>
      </c>
      <c r="G662" s="604" t="str">
        <f t="shared" si="204"/>
        <v/>
      </c>
      <c r="H662" s="626" t="s">
        <v>28</v>
      </c>
      <c r="I662" s="627"/>
      <c r="J662" s="627"/>
      <c r="K662" s="627"/>
      <c r="L662" s="704"/>
      <c r="M662" s="704"/>
      <c r="N662" s="704"/>
      <c r="O662" s="704"/>
      <c r="P662" s="704"/>
      <c r="Q662" s="704"/>
      <c r="R662" s="704"/>
      <c r="S662" s="674" t="s">
        <v>28</v>
      </c>
      <c r="T662" s="638"/>
      <c r="U662" s="251"/>
      <c r="V662" s="614"/>
      <c r="W662" s="644">
        <f t="shared" si="200"/>
        <v>0</v>
      </c>
      <c r="X662" s="643" t="str">
        <f t="shared" si="201"/>
        <v/>
      </c>
      <c r="Y662" s="615">
        <f t="shared" si="193"/>
        <v>0</v>
      </c>
      <c r="Z662" s="615">
        <f t="shared" si="194"/>
        <v>0</v>
      </c>
      <c r="AA662" s="190" t="str">
        <f t="shared" si="191"/>
        <v/>
      </c>
      <c r="AB662" s="684">
        <f t="shared" si="190"/>
        <v>0</v>
      </c>
      <c r="AC662" s="684">
        <f t="shared" si="195"/>
        <v>0</v>
      </c>
      <c r="AD662" s="616"/>
      <c r="AE662" s="617">
        <f t="shared" si="192"/>
        <v>0</v>
      </c>
      <c r="AF662" s="612">
        <f t="shared" si="202"/>
        <v>0</v>
      </c>
      <c r="AG662" s="613">
        <f>IF(ISBLANK(N662), 0, (IF(AND(V662&lt;&gt;"", ISNUMBER(T662)), INDEX(AZ12:CR12, MATCH(N662, AZ11:CR11, 0)) * M662, 0)) + IFERROR(INDEX(AZ17:CR17, MATCH(N662, AZ16:CR16, 0)) * M662, 0))</f>
        <v>0</v>
      </c>
      <c r="AH662" s="658"/>
      <c r="AI662" s="603" t="str">
        <f t="shared" si="205"/>
        <v>►</v>
      </c>
      <c r="BE662" s="658"/>
      <c r="BF662" s="658"/>
      <c r="BG662" s="658"/>
      <c r="BH662" s="658"/>
      <c r="BI662" s="658"/>
      <c r="BJ662" s="658"/>
      <c r="BK662" s="658"/>
      <c r="BL662" s="658"/>
      <c r="BM662" s="658"/>
      <c r="BN662" s="658"/>
      <c r="BO662" s="658"/>
      <c r="BP662" s="658"/>
      <c r="BQ662" s="658"/>
      <c r="BR662" s="658"/>
      <c r="BS662" s="658"/>
      <c r="BT662" s="658"/>
      <c r="BU662" s="658"/>
      <c r="BV662" s="658"/>
      <c r="BW662" s="658"/>
      <c r="CM662" s="658"/>
      <c r="CN662" s="658"/>
      <c r="CO662" s="658"/>
      <c r="CY662" s="216">
        <v>1</v>
      </c>
    </row>
    <row r="663" spans="1:103" s="641" customFormat="1" ht="24" customHeight="1">
      <c r="A663" s="603" t="str">
        <f t="shared" si="189"/>
        <v>►</v>
      </c>
      <c r="B663" s="604" t="str">
        <f t="shared" si="203"/>
        <v>►</v>
      </c>
      <c r="C663" s="604" t="str">
        <f t="shared" si="196"/>
        <v>►</v>
      </c>
      <c r="D663" s="604" t="str">
        <f t="shared" si="197"/>
        <v>►</v>
      </c>
      <c r="E663" s="604" t="str">
        <f t="shared" si="198"/>
        <v>►</v>
      </c>
      <c r="F663" s="604" t="str">
        <f t="shared" si="199"/>
        <v>►</v>
      </c>
      <c r="G663" s="604" t="str">
        <f t="shared" si="204"/>
        <v/>
      </c>
      <c r="H663" s="626" t="s">
        <v>28</v>
      </c>
      <c r="I663" s="627"/>
      <c r="J663" s="627"/>
      <c r="K663" s="627"/>
      <c r="L663" s="704"/>
      <c r="M663" s="704"/>
      <c r="N663" s="704"/>
      <c r="O663" s="704"/>
      <c r="P663" s="704"/>
      <c r="Q663" s="704"/>
      <c r="R663" s="704"/>
      <c r="S663" s="674" t="s">
        <v>28</v>
      </c>
      <c r="T663" s="638"/>
      <c r="U663" s="251"/>
      <c r="V663" s="614"/>
      <c r="W663" s="645">
        <f t="shared" si="200"/>
        <v>0</v>
      </c>
      <c r="X663" s="618" t="str">
        <f t="shared" si="201"/>
        <v/>
      </c>
      <c r="Y663" s="619">
        <f t="shared" si="193"/>
        <v>0</v>
      </c>
      <c r="Z663" s="619">
        <f t="shared" si="194"/>
        <v>0</v>
      </c>
      <c r="AA663" s="189" t="str">
        <f t="shared" si="191"/>
        <v/>
      </c>
      <c r="AB663" s="189">
        <f t="shared" si="190"/>
        <v>0</v>
      </c>
      <c r="AC663" s="189">
        <f t="shared" si="195"/>
        <v>0</v>
      </c>
      <c r="AD663" s="616"/>
      <c r="AE663" s="620">
        <f t="shared" si="192"/>
        <v>0</v>
      </c>
      <c r="AF663" s="612">
        <f t="shared" si="202"/>
        <v>0</v>
      </c>
      <c r="AG663" s="613">
        <f>IF(ISBLANK(N663), 0, (IF(AND(V663&lt;&gt;"", ISNUMBER(T663)), INDEX(AZ12:CR12, MATCH(N663, AZ11:CR11, 0)) * M663, 0)) + IFERROR(INDEX(AZ17:CR17, MATCH(N663, AZ16:CR16, 0)) * M663, 0))</f>
        <v>0</v>
      </c>
      <c r="AH663" s="658"/>
      <c r="AI663" s="603" t="str">
        <f t="shared" si="205"/>
        <v>►</v>
      </c>
      <c r="BE663" s="658"/>
      <c r="BF663" s="658"/>
      <c r="BG663" s="658"/>
      <c r="BH663" s="658"/>
      <c r="BI663" s="658"/>
      <c r="BJ663" s="658"/>
      <c r="BK663" s="658"/>
      <c r="BL663" s="658"/>
      <c r="BM663" s="658"/>
      <c r="BN663" s="658"/>
      <c r="BO663" s="658"/>
      <c r="BP663" s="658"/>
      <c r="BQ663" s="658"/>
      <c r="BR663" s="658"/>
      <c r="BS663" s="658"/>
      <c r="BT663" s="658"/>
      <c r="BU663" s="658"/>
      <c r="BV663" s="658"/>
      <c r="BW663" s="658"/>
      <c r="CM663" s="658"/>
      <c r="CN663" s="658"/>
      <c r="CO663" s="658"/>
      <c r="CY663" s="216">
        <v>1</v>
      </c>
    </row>
    <row r="664" spans="1:103" s="641" customFormat="1" ht="24" customHeight="1">
      <c r="A664" s="603" t="str">
        <f t="shared" ref="A664:A701" si="206">IF(OR(H664="A",T664="A"),"A",IF(AND(H664="►",T664="►"),"►",IF(AND(ISBLANK(H664),ISBLANK(T664)),"►","►")))</f>
        <v>►</v>
      </c>
      <c r="B664" s="604" t="str">
        <f t="shared" si="203"/>
        <v>►</v>
      </c>
      <c r="C664" s="604" t="str">
        <f t="shared" si="196"/>
        <v>►</v>
      </c>
      <c r="D664" s="604" t="str">
        <f t="shared" si="197"/>
        <v>►</v>
      </c>
      <c r="E664" s="604" t="str">
        <f t="shared" si="198"/>
        <v>►</v>
      </c>
      <c r="F664" s="604" t="str">
        <f t="shared" si="199"/>
        <v>►</v>
      </c>
      <c r="G664" s="604" t="str">
        <f t="shared" si="204"/>
        <v/>
      </c>
      <c r="H664" s="626" t="s">
        <v>28</v>
      </c>
      <c r="I664" s="627"/>
      <c r="J664" s="627"/>
      <c r="K664" s="627"/>
      <c r="L664" s="704"/>
      <c r="M664" s="704"/>
      <c r="N664" s="704"/>
      <c r="O664" s="704"/>
      <c r="P664" s="704"/>
      <c r="Q664" s="704"/>
      <c r="R664" s="704"/>
      <c r="S664" s="674" t="s">
        <v>28</v>
      </c>
      <c r="T664" s="638"/>
      <c r="U664" s="251"/>
      <c r="V664" s="614"/>
      <c r="W664" s="644">
        <f t="shared" si="200"/>
        <v>0</v>
      </c>
      <c r="X664" s="643" t="str">
        <f t="shared" si="201"/>
        <v/>
      </c>
      <c r="Y664" s="615">
        <f t="shared" si="193"/>
        <v>0</v>
      </c>
      <c r="Z664" s="615">
        <f t="shared" si="194"/>
        <v>0</v>
      </c>
      <c r="AA664" s="190" t="str">
        <f t="shared" si="191"/>
        <v/>
      </c>
      <c r="AB664" s="684">
        <f t="shared" si="190"/>
        <v>0</v>
      </c>
      <c r="AC664" s="684">
        <f t="shared" si="195"/>
        <v>0</v>
      </c>
      <c r="AD664" s="616"/>
      <c r="AE664" s="617">
        <f t="shared" si="192"/>
        <v>0</v>
      </c>
      <c r="AF664" s="612">
        <f t="shared" si="202"/>
        <v>0</v>
      </c>
      <c r="AG664" s="613">
        <f>IF(ISBLANK(N664), 0, (IF(AND(V664&lt;&gt;"", ISNUMBER(T664)), INDEX(AZ12:CR12, MATCH(N664, AZ11:CR11, 0)) * M664, 0)) + IFERROR(INDEX(AZ17:CR17, MATCH(N664, AZ16:CR16, 0)) * M664, 0))</f>
        <v>0</v>
      </c>
      <c r="AH664" s="658"/>
      <c r="AI664" s="603" t="str">
        <f t="shared" si="205"/>
        <v>►</v>
      </c>
      <c r="BE664" s="658"/>
      <c r="BF664" s="658"/>
      <c r="BG664" s="658"/>
      <c r="BH664" s="658"/>
      <c r="BI664" s="658"/>
      <c r="BJ664" s="658"/>
      <c r="BK664" s="658"/>
      <c r="BL664" s="658"/>
      <c r="BM664" s="658"/>
      <c r="BN664" s="658"/>
      <c r="BO664" s="658"/>
      <c r="BP664" s="658"/>
      <c r="BQ664" s="658"/>
      <c r="BR664" s="658"/>
      <c r="BS664" s="658"/>
      <c r="BT664" s="658"/>
      <c r="BU664" s="658"/>
      <c r="BV664" s="658"/>
      <c r="BW664" s="658"/>
      <c r="CM664" s="658"/>
      <c r="CN664" s="658"/>
      <c r="CO664" s="658"/>
      <c r="CY664" s="216">
        <v>1</v>
      </c>
    </row>
    <row r="665" spans="1:103" s="641" customFormat="1" ht="24" customHeight="1">
      <c r="A665" s="603" t="str">
        <f t="shared" si="206"/>
        <v>►</v>
      </c>
      <c r="B665" s="604" t="str">
        <f t="shared" si="203"/>
        <v>►</v>
      </c>
      <c r="C665" s="604" t="str">
        <f t="shared" si="196"/>
        <v>►</v>
      </c>
      <c r="D665" s="604" t="str">
        <f t="shared" si="197"/>
        <v>►</v>
      </c>
      <c r="E665" s="604" t="str">
        <f t="shared" si="198"/>
        <v>►</v>
      </c>
      <c r="F665" s="604" t="str">
        <f t="shared" si="199"/>
        <v>►</v>
      </c>
      <c r="G665" s="604" t="str">
        <f t="shared" si="204"/>
        <v/>
      </c>
      <c r="H665" s="626" t="s">
        <v>28</v>
      </c>
      <c r="I665" s="627"/>
      <c r="J665" s="627"/>
      <c r="K665" s="627"/>
      <c r="L665" s="704"/>
      <c r="M665" s="704"/>
      <c r="N665" s="704"/>
      <c r="O665" s="704"/>
      <c r="P665" s="704"/>
      <c r="Q665" s="704"/>
      <c r="R665" s="704"/>
      <c r="S665" s="674" t="s">
        <v>28</v>
      </c>
      <c r="T665" s="638"/>
      <c r="U665" s="251"/>
      <c r="V665" s="614"/>
      <c r="W665" s="645">
        <f t="shared" si="200"/>
        <v>0</v>
      </c>
      <c r="X665" s="618" t="str">
        <f t="shared" si="201"/>
        <v/>
      </c>
      <c r="Y665" s="619">
        <f t="shared" si="193"/>
        <v>0</v>
      </c>
      <c r="Z665" s="619">
        <f t="shared" si="194"/>
        <v>0</v>
      </c>
      <c r="AA665" s="189" t="str">
        <f t="shared" si="191"/>
        <v/>
      </c>
      <c r="AB665" s="189">
        <f t="shared" si="190"/>
        <v>0</v>
      </c>
      <c r="AC665" s="189">
        <f t="shared" si="195"/>
        <v>0</v>
      </c>
      <c r="AD665" s="616"/>
      <c r="AE665" s="620">
        <f t="shared" si="192"/>
        <v>0</v>
      </c>
      <c r="AF665" s="612">
        <f t="shared" si="202"/>
        <v>0</v>
      </c>
      <c r="AG665" s="613">
        <f>IF(ISBLANK(N665), 0, (IF(AND(V665&lt;&gt;"", ISNUMBER(T665)), INDEX(AZ12:CR12, MATCH(N665, AZ11:CR11, 0)) * M665, 0)) + IFERROR(INDEX(AZ17:CR17, MATCH(N665, AZ16:CR16, 0)) * M665, 0))</f>
        <v>0</v>
      </c>
      <c r="AH665" s="658"/>
      <c r="AI665" s="603" t="str">
        <f t="shared" si="205"/>
        <v>►</v>
      </c>
      <c r="BE665" s="658"/>
      <c r="BF665" s="658"/>
      <c r="BG665" s="658"/>
      <c r="BH665" s="658"/>
      <c r="BI665" s="658"/>
      <c r="BJ665" s="658"/>
      <c r="BK665" s="658"/>
      <c r="BL665" s="658"/>
      <c r="BM665" s="658"/>
      <c r="BN665" s="658"/>
      <c r="BO665" s="658"/>
      <c r="BP665" s="658"/>
      <c r="BQ665" s="658"/>
      <c r="BR665" s="658"/>
      <c r="BS665" s="658"/>
      <c r="BT665" s="658"/>
      <c r="BU665" s="658"/>
      <c r="BV665" s="658"/>
      <c r="BW665" s="658"/>
      <c r="CM665" s="658"/>
      <c r="CN665" s="658"/>
      <c r="CO665" s="658"/>
      <c r="CY665" s="216">
        <v>1</v>
      </c>
    </row>
    <row r="666" spans="1:103" s="641" customFormat="1" ht="24" customHeight="1">
      <c r="A666" s="603" t="str">
        <f t="shared" si="206"/>
        <v>►</v>
      </c>
      <c r="B666" s="604" t="str">
        <f t="shared" si="203"/>
        <v>►</v>
      </c>
      <c r="C666" s="604" t="str">
        <f t="shared" si="196"/>
        <v>►</v>
      </c>
      <c r="D666" s="604" t="str">
        <f t="shared" si="197"/>
        <v>►</v>
      </c>
      <c r="E666" s="604" t="str">
        <f t="shared" si="198"/>
        <v>►</v>
      </c>
      <c r="F666" s="604" t="str">
        <f t="shared" si="199"/>
        <v>►</v>
      </c>
      <c r="G666" s="604" t="str">
        <f t="shared" si="204"/>
        <v/>
      </c>
      <c r="H666" s="626" t="s">
        <v>28</v>
      </c>
      <c r="I666" s="627"/>
      <c r="J666" s="627"/>
      <c r="K666" s="627"/>
      <c r="L666" s="704"/>
      <c r="M666" s="704"/>
      <c r="N666" s="704"/>
      <c r="O666" s="704"/>
      <c r="P666" s="704"/>
      <c r="Q666" s="704"/>
      <c r="R666" s="704"/>
      <c r="S666" s="674" t="s">
        <v>28</v>
      </c>
      <c r="T666" s="638"/>
      <c r="U666" s="251"/>
      <c r="V666" s="614"/>
      <c r="W666" s="644">
        <f t="shared" si="200"/>
        <v>0</v>
      </c>
      <c r="X666" s="643" t="str">
        <f t="shared" si="201"/>
        <v/>
      </c>
      <c r="Y666" s="615">
        <f t="shared" si="193"/>
        <v>0</v>
      </c>
      <c r="Z666" s="615">
        <f t="shared" si="194"/>
        <v>0</v>
      </c>
      <c r="AA666" s="190" t="str">
        <f t="shared" si="191"/>
        <v/>
      </c>
      <c r="AB666" s="684">
        <f t="shared" ref="AB666:AB701" si="207">IF(ISBLANK(V666), 0, IF(AND(W666=0, ISTEXT(N666)), M666*AF666 &amp; " " &amp; N666, 0))</f>
        <v>0</v>
      </c>
      <c r="AC666" s="684">
        <f t="shared" si="195"/>
        <v>0</v>
      </c>
      <c r="AD666" s="616"/>
      <c r="AE666" s="617">
        <f t="shared" si="192"/>
        <v>0</v>
      </c>
      <c r="AF666" s="612">
        <f t="shared" si="202"/>
        <v>0</v>
      </c>
      <c r="AG666" s="613">
        <f>IF(ISBLANK(N666), 0, (IF(AND(V666&lt;&gt;"", ISNUMBER(T666)), INDEX(AZ12:CR12, MATCH(N666, AZ11:CR11, 0)) * M666, 0)) + IFERROR(INDEX(AZ17:CR17, MATCH(N666, AZ16:CR16, 0)) * M666, 0))</f>
        <v>0</v>
      </c>
      <c r="AH666" s="658"/>
      <c r="AI666" s="603" t="str">
        <f t="shared" si="205"/>
        <v>►</v>
      </c>
      <c r="BE666" s="658"/>
      <c r="BF666" s="658"/>
      <c r="BG666" s="658"/>
      <c r="BH666" s="658"/>
      <c r="BI666" s="658"/>
      <c r="BJ666" s="658"/>
      <c r="BK666" s="658"/>
      <c r="BL666" s="658"/>
      <c r="BM666" s="658"/>
      <c r="BN666" s="658"/>
      <c r="BO666" s="658"/>
      <c r="BP666" s="658"/>
      <c r="BQ666" s="658"/>
      <c r="BR666" s="658"/>
      <c r="BS666" s="658"/>
      <c r="BT666" s="658"/>
      <c r="BU666" s="658"/>
      <c r="BV666" s="658"/>
      <c r="BW666" s="658"/>
      <c r="CM666" s="658"/>
      <c r="CN666" s="658"/>
      <c r="CO666" s="658"/>
      <c r="CY666" s="216">
        <v>1</v>
      </c>
    </row>
    <row r="667" spans="1:103" s="641" customFormat="1" ht="24" customHeight="1">
      <c r="A667" s="603" t="str">
        <f t="shared" si="206"/>
        <v>►</v>
      </c>
      <c r="B667" s="604" t="str">
        <f t="shared" si="203"/>
        <v>►</v>
      </c>
      <c r="C667" s="604" t="str">
        <f t="shared" si="196"/>
        <v>►</v>
      </c>
      <c r="D667" s="604" t="str">
        <f t="shared" si="197"/>
        <v>►</v>
      </c>
      <c r="E667" s="604" t="str">
        <f t="shared" si="198"/>
        <v>►</v>
      </c>
      <c r="F667" s="604" t="str">
        <f t="shared" si="199"/>
        <v>►</v>
      </c>
      <c r="G667" s="604" t="str">
        <f t="shared" si="204"/>
        <v/>
      </c>
      <c r="H667" s="626" t="s">
        <v>28</v>
      </c>
      <c r="I667" s="627"/>
      <c r="J667" s="627"/>
      <c r="K667" s="627"/>
      <c r="L667" s="704"/>
      <c r="M667" s="704"/>
      <c r="N667" s="704"/>
      <c r="O667" s="704"/>
      <c r="P667" s="704"/>
      <c r="Q667" s="704"/>
      <c r="R667" s="704"/>
      <c r="S667" s="674" t="s">
        <v>28</v>
      </c>
      <c r="T667" s="638"/>
      <c r="U667" s="251"/>
      <c r="V667" s="614"/>
      <c r="W667" s="645">
        <f t="shared" si="200"/>
        <v>0</v>
      </c>
      <c r="X667" s="618" t="str">
        <f t="shared" si="201"/>
        <v/>
      </c>
      <c r="Y667" s="619">
        <f t="shared" si="193"/>
        <v>0</v>
      </c>
      <c r="Z667" s="619">
        <f t="shared" si="194"/>
        <v>0</v>
      </c>
      <c r="AA667" s="189" t="str">
        <f t="shared" ref="AA667:AA701" si="208">IF(V667&gt;0,R667,"")</f>
        <v/>
      </c>
      <c r="AB667" s="189">
        <f t="shared" si="207"/>
        <v>0</v>
      </c>
      <c r="AC667" s="189">
        <f t="shared" si="195"/>
        <v>0</v>
      </c>
      <c r="AD667" s="616"/>
      <c r="AE667" s="620">
        <f t="shared" ref="AE667:AE701" si="209">IF(W667=0, IF(M667&gt;0, AF667*AD667, IF(ISBLANK(AD667), 0, 0)), W667*AD667)</f>
        <v>0</v>
      </c>
      <c r="AF667" s="612">
        <f t="shared" si="202"/>
        <v>0</v>
      </c>
      <c r="AG667" s="613">
        <f>IF(ISBLANK(N667), 0, (IF(AND(V667&lt;&gt;"", ISNUMBER(T667)), INDEX(AZ12:CR12, MATCH(N667, AZ11:CR11, 0)) * M667, 0)) + IFERROR(INDEX(AZ17:CR17, MATCH(N667, AZ16:CR16, 0)) * M667, 0))</f>
        <v>0</v>
      </c>
      <c r="AH667" s="658"/>
      <c r="AI667" s="603" t="str">
        <f t="shared" si="205"/>
        <v>►</v>
      </c>
      <c r="BE667" s="658"/>
      <c r="BF667" s="658"/>
      <c r="BG667" s="658"/>
      <c r="BH667" s="658"/>
      <c r="BI667" s="658"/>
      <c r="BJ667" s="658"/>
      <c r="BK667" s="658"/>
      <c r="BL667" s="658"/>
      <c r="BM667" s="658"/>
      <c r="BN667" s="658"/>
      <c r="BO667" s="658"/>
      <c r="BP667" s="658"/>
      <c r="BQ667" s="658"/>
      <c r="BR667" s="658"/>
      <c r="BS667" s="658"/>
      <c r="BT667" s="658"/>
      <c r="BU667" s="658"/>
      <c r="BV667" s="658"/>
      <c r="BW667" s="658"/>
      <c r="CM667" s="658"/>
      <c r="CN667" s="658"/>
      <c r="CO667" s="658"/>
      <c r="CY667" s="216">
        <v>1</v>
      </c>
    </row>
    <row r="668" spans="1:103" s="641" customFormat="1" ht="24" customHeight="1">
      <c r="A668" s="603" t="str">
        <f t="shared" si="206"/>
        <v>►</v>
      </c>
      <c r="B668" s="604" t="str">
        <f t="shared" si="203"/>
        <v>►</v>
      </c>
      <c r="C668" s="604" t="str">
        <f t="shared" si="196"/>
        <v>►</v>
      </c>
      <c r="D668" s="604" t="str">
        <f t="shared" si="197"/>
        <v>►</v>
      </c>
      <c r="E668" s="604" t="str">
        <f t="shared" si="198"/>
        <v>►</v>
      </c>
      <c r="F668" s="604" t="str">
        <f t="shared" si="199"/>
        <v>►</v>
      </c>
      <c r="G668" s="604" t="str">
        <f t="shared" si="204"/>
        <v/>
      </c>
      <c r="H668" s="626" t="s">
        <v>28</v>
      </c>
      <c r="I668" s="627"/>
      <c r="J668" s="627"/>
      <c r="K668" s="627"/>
      <c r="L668" s="704"/>
      <c r="M668" s="704"/>
      <c r="N668" s="704"/>
      <c r="O668" s="704"/>
      <c r="P668" s="704"/>
      <c r="Q668" s="704"/>
      <c r="R668" s="704"/>
      <c r="S668" s="674" t="s">
        <v>28</v>
      </c>
      <c r="T668" s="638"/>
      <c r="U668" s="251"/>
      <c r="V668" s="614"/>
      <c r="W668" s="644">
        <f t="shared" si="200"/>
        <v>0</v>
      </c>
      <c r="X668" s="643" t="str">
        <f t="shared" si="201"/>
        <v/>
      </c>
      <c r="Y668" s="615">
        <f t="shared" ref="Y668:Y701" si="210">IF(W668=0,0,IF(OR(N668="Kg",N668="g",N668="demi(s)",N668="quart(s)"),IF(ROUND(W668,3)&gt;=1,ROUND(W668,3)&amp;" Kg",ROUND(W668*1000,0)&amp;" g"),IF(N668="demi(s)",ROUND(W668*0.5,1)&amp;" demi(s)",IF(N668="quart(s)",ROUND(W668*0.25,1)&amp;" quart(s)",IF(ROUND(W668*100,1)&gt;=1,ROUND(W668*100,1)&amp;" cl",ROUND(W668*100,1)&amp;" cl")))))</f>
        <v>0</v>
      </c>
      <c r="Z668" s="615">
        <f t="shared" ref="Z668:Z701" si="211">IF(W668=0,0,IF(OR(N668="Kg",N668="g",N668="demi(s)",N668="quart(s)"),IF(ROUND(W668,3)&gt;=1,ROUND(W668,3)&amp;" Kg",ROUND(W668*1000,0)&amp;" g"),IF(N668="demi(s)",ROUND(W668*0.5,1)&amp;" demi(s)",IF(N668="quart(s)",ROUND(W668*0.25,1)&amp;" quart(s)",IF(ROUND(W668*100,1)&gt;=1,ROUND(W668*1000,1)&amp;" ml",ROUND(W668*1000,1)&amp;" ml")))))</f>
        <v>0</v>
      </c>
      <c r="AA668" s="190" t="str">
        <f t="shared" si="208"/>
        <v/>
      </c>
      <c r="AB668" s="684">
        <f t="shared" si="207"/>
        <v>0</v>
      </c>
      <c r="AC668" s="684">
        <f t="shared" si="195"/>
        <v>0</v>
      </c>
      <c r="AD668" s="616"/>
      <c r="AE668" s="617">
        <f t="shared" si="209"/>
        <v>0</v>
      </c>
      <c r="AF668" s="612">
        <f t="shared" si="202"/>
        <v>0</v>
      </c>
      <c r="AG668" s="613">
        <f>IF(ISBLANK(N668), 0, (IF(AND(V668&lt;&gt;"", ISNUMBER(T668)), INDEX(AZ12:CR12, MATCH(N668, AZ11:CR11, 0)) * M668, 0)) + IFERROR(INDEX(AZ17:CR17, MATCH(N668, AZ16:CR16, 0)) * M668, 0))</f>
        <v>0</v>
      </c>
      <c r="AH668" s="658"/>
      <c r="AI668" s="603" t="str">
        <f t="shared" si="205"/>
        <v>►</v>
      </c>
      <c r="BE668" s="658"/>
      <c r="BF668" s="658"/>
      <c r="BG668" s="658"/>
      <c r="BH668" s="658"/>
      <c r="BI668" s="658"/>
      <c r="BJ668" s="658"/>
      <c r="BK668" s="658"/>
      <c r="BL668" s="658"/>
      <c r="BM668" s="658"/>
      <c r="BN668" s="658"/>
      <c r="BO668" s="658"/>
      <c r="BP668" s="658"/>
      <c r="BQ668" s="658"/>
      <c r="BR668" s="658"/>
      <c r="BS668" s="658"/>
      <c r="BT668" s="658"/>
      <c r="BU668" s="658"/>
      <c r="BV668" s="658"/>
      <c r="BW668" s="658"/>
      <c r="CM668" s="658"/>
      <c r="CN668" s="658"/>
      <c r="CO668" s="658"/>
      <c r="CY668" s="216">
        <v>1</v>
      </c>
    </row>
    <row r="669" spans="1:103" s="641" customFormat="1" ht="24" customHeight="1">
      <c r="A669" s="603" t="str">
        <f t="shared" si="206"/>
        <v>►</v>
      </c>
      <c r="B669" s="604" t="str">
        <f t="shared" si="203"/>
        <v>►</v>
      </c>
      <c r="C669" s="604" t="str">
        <f t="shared" si="196"/>
        <v>►</v>
      </c>
      <c r="D669" s="604" t="str">
        <f t="shared" si="197"/>
        <v>►</v>
      </c>
      <c r="E669" s="604" t="str">
        <f t="shared" si="198"/>
        <v>►</v>
      </c>
      <c r="F669" s="604" t="str">
        <f t="shared" si="199"/>
        <v>►</v>
      </c>
      <c r="G669" s="604" t="str">
        <f t="shared" si="204"/>
        <v/>
      </c>
      <c r="H669" s="626" t="s">
        <v>28</v>
      </c>
      <c r="I669" s="627"/>
      <c r="J669" s="627"/>
      <c r="K669" s="627"/>
      <c r="L669" s="704"/>
      <c r="M669" s="704"/>
      <c r="N669" s="704"/>
      <c r="O669" s="704"/>
      <c r="P669" s="704"/>
      <c r="Q669" s="704"/>
      <c r="R669" s="704"/>
      <c r="S669" s="674" t="s">
        <v>28</v>
      </c>
      <c r="T669" s="638"/>
      <c r="U669" s="251"/>
      <c r="V669" s="614"/>
      <c r="W669" s="645">
        <f t="shared" si="200"/>
        <v>0</v>
      </c>
      <c r="X669" s="618" t="str">
        <f t="shared" si="201"/>
        <v/>
      </c>
      <c r="Y669" s="619">
        <f t="shared" si="210"/>
        <v>0</v>
      </c>
      <c r="Z669" s="619">
        <f t="shared" si="211"/>
        <v>0</v>
      </c>
      <c r="AA669" s="189" t="str">
        <f t="shared" si="208"/>
        <v/>
      </c>
      <c r="AB669" s="189">
        <f t="shared" si="207"/>
        <v>0</v>
      </c>
      <c r="AC669" s="189">
        <f t="shared" si="195"/>
        <v>0</v>
      </c>
      <c r="AD669" s="616"/>
      <c r="AE669" s="620">
        <f t="shared" si="209"/>
        <v>0</v>
      </c>
      <c r="AF669" s="612">
        <f t="shared" si="202"/>
        <v>0</v>
      </c>
      <c r="AG669" s="613">
        <f>IF(ISBLANK(N669), 0, (IF(AND(V669&lt;&gt;"", ISNUMBER(T669)), INDEX(AZ12:CR12, MATCH(N669, AZ11:CR11, 0)) * M669, 0)) + IFERROR(INDEX(AZ17:CR17, MATCH(N669, AZ16:CR16, 0)) * M669, 0))</f>
        <v>0</v>
      </c>
      <c r="AH669" s="658"/>
      <c r="AI669" s="603" t="str">
        <f t="shared" si="205"/>
        <v>►</v>
      </c>
      <c r="BE669" s="658"/>
      <c r="BF669" s="658"/>
      <c r="BG669" s="658"/>
      <c r="BH669" s="658"/>
      <c r="BI669" s="658"/>
      <c r="BJ669" s="658"/>
      <c r="BK669" s="658"/>
      <c r="BL669" s="658"/>
      <c r="BM669" s="658"/>
      <c r="BN669" s="658"/>
      <c r="BO669" s="658"/>
      <c r="BP669" s="658"/>
      <c r="BQ669" s="658"/>
      <c r="BR669" s="658"/>
      <c r="BS669" s="658"/>
      <c r="BT669" s="658"/>
      <c r="BU669" s="658"/>
      <c r="BV669" s="658"/>
      <c r="BW669" s="658"/>
      <c r="CM669" s="658"/>
      <c r="CN669" s="658"/>
      <c r="CO669" s="658"/>
      <c r="CY669" s="216">
        <v>1</v>
      </c>
    </row>
    <row r="670" spans="1:103" s="641" customFormat="1" ht="24" customHeight="1">
      <c r="A670" s="603" t="str">
        <f t="shared" si="206"/>
        <v>►</v>
      </c>
      <c r="B670" s="604" t="str">
        <f t="shared" si="203"/>
        <v>►</v>
      </c>
      <c r="C670" s="604" t="str">
        <f t="shared" si="196"/>
        <v>►</v>
      </c>
      <c r="D670" s="604" t="str">
        <f t="shared" si="197"/>
        <v>►</v>
      </c>
      <c r="E670" s="604" t="str">
        <f t="shared" si="198"/>
        <v>►</v>
      </c>
      <c r="F670" s="604" t="str">
        <f t="shared" si="199"/>
        <v>►</v>
      </c>
      <c r="G670" s="604" t="str">
        <f t="shared" si="204"/>
        <v/>
      </c>
      <c r="H670" s="626" t="s">
        <v>28</v>
      </c>
      <c r="I670" s="627"/>
      <c r="J670" s="627"/>
      <c r="K670" s="627"/>
      <c r="L670" s="704"/>
      <c r="M670" s="704"/>
      <c r="N670" s="704"/>
      <c r="O670" s="704"/>
      <c r="P670" s="704"/>
      <c r="Q670" s="704"/>
      <c r="R670" s="704"/>
      <c r="S670" s="674" t="s">
        <v>28</v>
      </c>
      <c r="T670" s="638"/>
      <c r="U670" s="251"/>
      <c r="V670" s="614"/>
      <c r="W670" s="644">
        <f t="shared" si="200"/>
        <v>0</v>
      </c>
      <c r="X670" s="643" t="str">
        <f t="shared" si="201"/>
        <v/>
      </c>
      <c r="Y670" s="615">
        <f t="shared" si="210"/>
        <v>0</v>
      </c>
      <c r="Z670" s="615">
        <f t="shared" si="211"/>
        <v>0</v>
      </c>
      <c r="AA670" s="190" t="str">
        <f t="shared" si="208"/>
        <v/>
      </c>
      <c r="AB670" s="684">
        <f t="shared" si="207"/>
        <v>0</v>
      </c>
      <c r="AC670" s="684">
        <f t="shared" si="195"/>
        <v>0</v>
      </c>
      <c r="AD670" s="616"/>
      <c r="AE670" s="617">
        <f t="shared" si="209"/>
        <v>0</v>
      </c>
      <c r="AF670" s="612">
        <f t="shared" si="202"/>
        <v>0</v>
      </c>
      <c r="AG670" s="613">
        <f>IF(ISBLANK(N670), 0, (IF(AND(V670&lt;&gt;"", ISNUMBER(T670)), INDEX(AZ12:CR12, MATCH(N670, AZ11:CR11, 0)) * M670, 0)) + IFERROR(INDEX(AZ17:CR17, MATCH(N670, AZ16:CR16, 0)) * M670, 0))</f>
        <v>0</v>
      </c>
      <c r="AH670" s="658"/>
      <c r="AI670" s="603" t="str">
        <f t="shared" si="205"/>
        <v>►</v>
      </c>
      <c r="BE670" s="658"/>
      <c r="BF670" s="658"/>
      <c r="BG670" s="658"/>
      <c r="BH670" s="658"/>
      <c r="BI670" s="658"/>
      <c r="BJ670" s="658"/>
      <c r="BK670" s="658"/>
      <c r="BL670" s="658"/>
      <c r="BM670" s="658"/>
      <c r="BN670" s="658"/>
      <c r="BO670" s="658"/>
      <c r="BP670" s="658"/>
      <c r="BQ670" s="658"/>
      <c r="BR670" s="658"/>
      <c r="BS670" s="658"/>
      <c r="BT670" s="658"/>
      <c r="BU670" s="658"/>
      <c r="BV670" s="658"/>
      <c r="BW670" s="658"/>
      <c r="CM670" s="658"/>
      <c r="CN670" s="658"/>
      <c r="CO670" s="658"/>
      <c r="CY670" s="216">
        <v>1</v>
      </c>
    </row>
    <row r="671" spans="1:103" s="641" customFormat="1" ht="24" customHeight="1">
      <c r="A671" s="603" t="str">
        <f t="shared" si="206"/>
        <v>►</v>
      </c>
      <c r="B671" s="604" t="str">
        <f t="shared" si="203"/>
        <v>►</v>
      </c>
      <c r="C671" s="604" t="str">
        <f t="shared" si="196"/>
        <v>►</v>
      </c>
      <c r="D671" s="604" t="str">
        <f t="shared" si="197"/>
        <v>►</v>
      </c>
      <c r="E671" s="604" t="str">
        <f t="shared" si="198"/>
        <v>►</v>
      </c>
      <c r="F671" s="604" t="str">
        <f t="shared" si="199"/>
        <v>►</v>
      </c>
      <c r="G671" s="604" t="str">
        <f t="shared" si="204"/>
        <v/>
      </c>
      <c r="H671" s="626" t="s">
        <v>28</v>
      </c>
      <c r="I671" s="627"/>
      <c r="J671" s="627"/>
      <c r="K671" s="627"/>
      <c r="L671" s="704"/>
      <c r="M671" s="704"/>
      <c r="N671" s="704"/>
      <c r="O671" s="704"/>
      <c r="P671" s="704"/>
      <c r="Q671" s="704"/>
      <c r="R671" s="704"/>
      <c r="S671" s="674" t="s">
        <v>28</v>
      </c>
      <c r="T671" s="638"/>
      <c r="U671" s="251"/>
      <c r="V671" s="614"/>
      <c r="W671" s="645">
        <f t="shared" si="200"/>
        <v>0</v>
      </c>
      <c r="X671" s="618" t="str">
        <f t="shared" si="201"/>
        <v/>
      </c>
      <c r="Y671" s="619">
        <f t="shared" si="210"/>
        <v>0</v>
      </c>
      <c r="Z671" s="619">
        <f t="shared" si="211"/>
        <v>0</v>
      </c>
      <c r="AA671" s="189" t="str">
        <f t="shared" si="208"/>
        <v/>
      </c>
      <c r="AB671" s="189">
        <f t="shared" si="207"/>
        <v>0</v>
      </c>
      <c r="AC671" s="189">
        <f t="shared" si="195"/>
        <v>0</v>
      </c>
      <c r="AD671" s="616"/>
      <c r="AE671" s="620">
        <f t="shared" si="209"/>
        <v>0</v>
      </c>
      <c r="AF671" s="612">
        <f t="shared" si="202"/>
        <v>0</v>
      </c>
      <c r="AG671" s="613">
        <f>IF(ISBLANK(N671), 0, (IF(AND(V671&lt;&gt;"", ISNUMBER(T671)), INDEX(AZ12:CR12, MATCH(N671, AZ11:CR11, 0)) * M671, 0)) + IFERROR(INDEX(AZ17:CR17, MATCH(N671, AZ16:CR16, 0)) * M671, 0))</f>
        <v>0</v>
      </c>
      <c r="AH671" s="658"/>
      <c r="AI671" s="603" t="str">
        <f t="shared" si="205"/>
        <v>►</v>
      </c>
      <c r="BE671" s="658"/>
      <c r="BF671" s="658"/>
      <c r="BG671" s="658"/>
      <c r="BH671" s="658"/>
      <c r="BI671" s="658"/>
      <c r="BJ671" s="658"/>
      <c r="BK671" s="658"/>
      <c r="BL671" s="658"/>
      <c r="BM671" s="658"/>
      <c r="BN671" s="658"/>
      <c r="BO671" s="658"/>
      <c r="BP671" s="658"/>
      <c r="BQ671" s="658"/>
      <c r="BR671" s="658"/>
      <c r="BS671" s="658"/>
      <c r="BT671" s="658"/>
      <c r="BU671" s="658"/>
      <c r="BV671" s="658"/>
      <c r="BW671" s="658"/>
      <c r="CM671" s="658"/>
      <c r="CN671" s="658"/>
      <c r="CO671" s="658"/>
      <c r="CY671" s="216">
        <v>1</v>
      </c>
    </row>
    <row r="672" spans="1:103" s="641" customFormat="1" ht="24" customHeight="1">
      <c r="A672" s="603" t="str">
        <f t="shared" si="206"/>
        <v>►</v>
      </c>
      <c r="B672" s="604" t="str">
        <f t="shared" si="203"/>
        <v>►</v>
      </c>
      <c r="C672" s="604" t="str">
        <f t="shared" si="196"/>
        <v>►</v>
      </c>
      <c r="D672" s="604" t="str">
        <f t="shared" si="197"/>
        <v>►</v>
      </c>
      <c r="E672" s="604" t="str">
        <f t="shared" si="198"/>
        <v>►</v>
      </c>
      <c r="F672" s="604" t="str">
        <f t="shared" si="199"/>
        <v>►</v>
      </c>
      <c r="G672" s="604" t="str">
        <f t="shared" si="204"/>
        <v/>
      </c>
      <c r="H672" s="626" t="s">
        <v>28</v>
      </c>
      <c r="I672" s="627"/>
      <c r="J672" s="627"/>
      <c r="K672" s="627"/>
      <c r="L672" s="704"/>
      <c r="M672" s="704"/>
      <c r="N672" s="704"/>
      <c r="O672" s="704"/>
      <c r="P672" s="704"/>
      <c r="Q672" s="704"/>
      <c r="R672" s="704"/>
      <c r="S672" s="674" t="s">
        <v>28</v>
      </c>
      <c r="T672" s="638"/>
      <c r="U672" s="251"/>
      <c r="V672" s="614"/>
      <c r="W672" s="644">
        <f t="shared" si="200"/>
        <v>0</v>
      </c>
      <c r="X672" s="643" t="str">
        <f t="shared" si="201"/>
        <v/>
      </c>
      <c r="Y672" s="615">
        <f t="shared" si="210"/>
        <v>0</v>
      </c>
      <c r="Z672" s="615">
        <f t="shared" si="211"/>
        <v>0</v>
      </c>
      <c r="AA672" s="190" t="str">
        <f t="shared" si="208"/>
        <v/>
      </c>
      <c r="AB672" s="684">
        <f t="shared" si="207"/>
        <v>0</v>
      </c>
      <c r="AC672" s="684">
        <f t="shared" si="195"/>
        <v>0</v>
      </c>
      <c r="AD672" s="616"/>
      <c r="AE672" s="617">
        <f t="shared" si="209"/>
        <v>0</v>
      </c>
      <c r="AF672" s="612">
        <f t="shared" si="202"/>
        <v>0</v>
      </c>
      <c r="AG672" s="613">
        <f>IF(ISBLANK(N672), 0, (IF(AND(V672&lt;&gt;"", ISNUMBER(T672)), INDEX(AZ12:CR12, MATCH(N672, AZ11:CR11, 0)) * M672, 0)) + IFERROR(INDEX(AZ17:CR17, MATCH(N672, AZ16:CR16, 0)) * M672, 0))</f>
        <v>0</v>
      </c>
      <c r="AH672" s="658"/>
      <c r="AI672" s="603" t="str">
        <f t="shared" si="205"/>
        <v>►</v>
      </c>
      <c r="BE672" s="658"/>
      <c r="BF672" s="658"/>
      <c r="BG672" s="658"/>
      <c r="BH672" s="658"/>
      <c r="BI672" s="658"/>
      <c r="BJ672" s="658"/>
      <c r="BK672" s="658"/>
      <c r="BL672" s="658"/>
      <c r="BM672" s="658"/>
      <c r="BN672" s="658"/>
      <c r="BO672" s="658"/>
      <c r="BP672" s="658"/>
      <c r="BQ672" s="658"/>
      <c r="BR672" s="658"/>
      <c r="BS672" s="658"/>
      <c r="BT672" s="658"/>
      <c r="BU672" s="658"/>
      <c r="BV672" s="658"/>
      <c r="BW672" s="658"/>
      <c r="CM672" s="658"/>
      <c r="CN672" s="658"/>
      <c r="CO672" s="658"/>
      <c r="CY672" s="216">
        <v>1</v>
      </c>
    </row>
    <row r="673" spans="1:103" s="641" customFormat="1" ht="24" customHeight="1">
      <c r="A673" s="603" t="str">
        <f t="shared" si="206"/>
        <v>►</v>
      </c>
      <c r="B673" s="604" t="str">
        <f t="shared" si="203"/>
        <v>►</v>
      </c>
      <c r="C673" s="604" t="str">
        <f t="shared" si="196"/>
        <v>►</v>
      </c>
      <c r="D673" s="604" t="str">
        <f t="shared" si="197"/>
        <v>►</v>
      </c>
      <c r="E673" s="604" t="str">
        <f t="shared" si="198"/>
        <v>►</v>
      </c>
      <c r="F673" s="604" t="str">
        <f t="shared" si="199"/>
        <v>►</v>
      </c>
      <c r="G673" s="604" t="str">
        <f t="shared" si="204"/>
        <v/>
      </c>
      <c r="H673" s="626" t="s">
        <v>28</v>
      </c>
      <c r="I673" s="627"/>
      <c r="J673" s="627"/>
      <c r="K673" s="627"/>
      <c r="L673" s="704"/>
      <c r="M673" s="704"/>
      <c r="N673" s="704"/>
      <c r="O673" s="704"/>
      <c r="P673" s="704"/>
      <c r="Q673" s="704"/>
      <c r="R673" s="704"/>
      <c r="S673" s="674" t="s">
        <v>28</v>
      </c>
      <c r="T673" s="638"/>
      <c r="U673" s="251"/>
      <c r="V673" s="614"/>
      <c r="W673" s="645">
        <f t="shared" si="200"/>
        <v>0</v>
      </c>
      <c r="X673" s="618" t="str">
        <f t="shared" si="201"/>
        <v/>
      </c>
      <c r="Y673" s="619">
        <f t="shared" si="210"/>
        <v>0</v>
      </c>
      <c r="Z673" s="619">
        <f t="shared" si="211"/>
        <v>0</v>
      </c>
      <c r="AA673" s="189" t="str">
        <f t="shared" si="208"/>
        <v/>
      </c>
      <c r="AB673" s="189">
        <f t="shared" si="207"/>
        <v>0</v>
      </c>
      <c r="AC673" s="189">
        <f t="shared" si="195"/>
        <v>0</v>
      </c>
      <c r="AD673" s="616"/>
      <c r="AE673" s="620">
        <f t="shared" si="209"/>
        <v>0</v>
      </c>
      <c r="AF673" s="612">
        <f t="shared" si="202"/>
        <v>0</v>
      </c>
      <c r="AG673" s="613">
        <f>IF(ISBLANK(N673), 0, (IF(AND(V673&lt;&gt;"", ISNUMBER(T673)), INDEX(AZ12:CR12, MATCH(N673, AZ11:CR11, 0)) * M673, 0)) + IFERROR(INDEX(AZ17:CR17, MATCH(N673, AZ16:CR16, 0)) * M673, 0))</f>
        <v>0</v>
      </c>
      <c r="AH673" s="658"/>
      <c r="AI673" s="603" t="str">
        <f t="shared" si="205"/>
        <v>►</v>
      </c>
      <c r="BE673" s="658"/>
      <c r="BF673" s="658"/>
      <c r="BG673" s="658"/>
      <c r="BH673" s="658"/>
      <c r="BI673" s="658"/>
      <c r="BJ673" s="658"/>
      <c r="BK673" s="658"/>
      <c r="BL673" s="658"/>
      <c r="BM673" s="658"/>
      <c r="BN673" s="658"/>
      <c r="BO673" s="658"/>
      <c r="BP673" s="658"/>
      <c r="BQ673" s="658"/>
      <c r="BR673" s="658"/>
      <c r="BS673" s="658"/>
      <c r="BT673" s="658"/>
      <c r="BU673" s="658"/>
      <c r="BV673" s="658"/>
      <c r="BW673" s="658"/>
      <c r="CM673" s="658"/>
      <c r="CN673" s="658"/>
      <c r="CO673" s="658"/>
      <c r="CY673" s="216">
        <v>1</v>
      </c>
    </row>
    <row r="674" spans="1:103" s="641" customFormat="1" ht="24" customHeight="1">
      <c r="A674" s="603" t="str">
        <f t="shared" si="206"/>
        <v>►</v>
      </c>
      <c r="B674" s="604" t="str">
        <f t="shared" si="203"/>
        <v>►</v>
      </c>
      <c r="C674" s="604" t="str">
        <f t="shared" si="196"/>
        <v>►</v>
      </c>
      <c r="D674" s="604" t="str">
        <f t="shared" si="197"/>
        <v>►</v>
      </c>
      <c r="E674" s="604" t="str">
        <f t="shared" si="198"/>
        <v>►</v>
      </c>
      <c r="F674" s="604" t="str">
        <f t="shared" si="199"/>
        <v>►</v>
      </c>
      <c r="G674" s="604" t="str">
        <f t="shared" si="204"/>
        <v/>
      </c>
      <c r="H674" s="626" t="s">
        <v>28</v>
      </c>
      <c r="I674" s="627"/>
      <c r="J674" s="627"/>
      <c r="K674" s="627"/>
      <c r="L674" s="704"/>
      <c r="M674" s="704"/>
      <c r="N674" s="704"/>
      <c r="O674" s="704"/>
      <c r="P674" s="704"/>
      <c r="Q674" s="704"/>
      <c r="R674" s="704"/>
      <c r="S674" s="674" t="s">
        <v>28</v>
      </c>
      <c r="T674" s="638"/>
      <c r="U674" s="251"/>
      <c r="V674" s="614"/>
      <c r="W674" s="644">
        <f t="shared" si="200"/>
        <v>0</v>
      </c>
      <c r="X674" s="643" t="str">
        <f t="shared" si="201"/>
        <v/>
      </c>
      <c r="Y674" s="615">
        <f t="shared" si="210"/>
        <v>0</v>
      </c>
      <c r="Z674" s="615">
        <f t="shared" si="211"/>
        <v>0</v>
      </c>
      <c r="AA674" s="190" t="str">
        <f t="shared" si="208"/>
        <v/>
      </c>
      <c r="AB674" s="684">
        <f t="shared" si="207"/>
        <v>0</v>
      </c>
      <c r="AC674" s="684">
        <f t="shared" si="195"/>
        <v>0</v>
      </c>
      <c r="AD674" s="616"/>
      <c r="AE674" s="617">
        <f t="shared" si="209"/>
        <v>0</v>
      </c>
      <c r="AF674" s="612">
        <f t="shared" si="202"/>
        <v>0</v>
      </c>
      <c r="AG674" s="613">
        <f>IF(ISBLANK(N674), 0, (IF(AND(V674&lt;&gt;"", ISNUMBER(T674)), INDEX(AZ12:CR12, MATCH(N674, AZ11:CR11, 0)) * M674, 0)) + IFERROR(INDEX(AZ17:CR17, MATCH(N674, AZ16:CR16, 0)) * M674, 0))</f>
        <v>0</v>
      </c>
      <c r="AH674" s="658"/>
      <c r="AI674" s="603" t="str">
        <f t="shared" si="205"/>
        <v>►</v>
      </c>
      <c r="BE674" s="658"/>
      <c r="BF674" s="658"/>
      <c r="BG674" s="658"/>
      <c r="BH674" s="658"/>
      <c r="BI674" s="658"/>
      <c r="BJ674" s="658"/>
      <c r="BK674" s="658"/>
      <c r="BL674" s="658"/>
      <c r="BM674" s="658"/>
      <c r="BN674" s="658"/>
      <c r="BO674" s="658"/>
      <c r="BP674" s="658"/>
      <c r="BQ674" s="658"/>
      <c r="BR674" s="658"/>
      <c r="BS674" s="658"/>
      <c r="BT674" s="658"/>
      <c r="BU674" s="658"/>
      <c r="BV674" s="658"/>
      <c r="BW674" s="658"/>
      <c r="CM674" s="658"/>
      <c r="CN674" s="658"/>
      <c r="CO674" s="658"/>
      <c r="CY674" s="216">
        <v>1</v>
      </c>
    </row>
    <row r="675" spans="1:103" s="641" customFormat="1" ht="24" customHeight="1">
      <c r="A675" s="603" t="str">
        <f t="shared" si="206"/>
        <v>►</v>
      </c>
      <c r="B675" s="604" t="str">
        <f t="shared" si="203"/>
        <v>►</v>
      </c>
      <c r="C675" s="604" t="str">
        <f t="shared" si="196"/>
        <v>►</v>
      </c>
      <c r="D675" s="604" t="str">
        <f t="shared" si="197"/>
        <v>►</v>
      </c>
      <c r="E675" s="604" t="str">
        <f t="shared" si="198"/>
        <v>►</v>
      </c>
      <c r="F675" s="604" t="str">
        <f t="shared" si="199"/>
        <v>►</v>
      </c>
      <c r="G675" s="604" t="str">
        <f t="shared" si="204"/>
        <v/>
      </c>
      <c r="H675" s="626" t="s">
        <v>28</v>
      </c>
      <c r="I675" s="627"/>
      <c r="J675" s="627"/>
      <c r="K675" s="627"/>
      <c r="L675" s="704"/>
      <c r="M675" s="704"/>
      <c r="N675" s="704"/>
      <c r="O675" s="704"/>
      <c r="P675" s="704"/>
      <c r="Q675" s="704"/>
      <c r="R675" s="704"/>
      <c r="S675" s="674" t="s">
        <v>28</v>
      </c>
      <c r="T675" s="638"/>
      <c r="U675" s="251"/>
      <c r="V675" s="614"/>
      <c r="W675" s="645">
        <f t="shared" si="200"/>
        <v>0</v>
      </c>
      <c r="X675" s="618" t="str">
        <f t="shared" si="201"/>
        <v/>
      </c>
      <c r="Y675" s="619">
        <f t="shared" si="210"/>
        <v>0</v>
      </c>
      <c r="Z675" s="619">
        <f t="shared" si="211"/>
        <v>0</v>
      </c>
      <c r="AA675" s="189" t="str">
        <f t="shared" si="208"/>
        <v/>
      </c>
      <c r="AB675" s="189">
        <f t="shared" si="207"/>
        <v>0</v>
      </c>
      <c r="AC675" s="189">
        <f t="shared" si="195"/>
        <v>0</v>
      </c>
      <c r="AD675" s="616"/>
      <c r="AE675" s="620">
        <f t="shared" si="209"/>
        <v>0</v>
      </c>
      <c r="AF675" s="612">
        <f t="shared" si="202"/>
        <v>0</v>
      </c>
      <c r="AG675" s="613">
        <f>IF(ISBLANK(N675), 0, (IF(AND(V675&lt;&gt;"", ISNUMBER(T675)), INDEX(AZ12:CR12, MATCH(N675, AZ11:CR11, 0)) * M675, 0)) + IFERROR(INDEX(AZ17:CR17, MATCH(N675, AZ16:CR16, 0)) * M675, 0))</f>
        <v>0</v>
      </c>
      <c r="AH675" s="658"/>
      <c r="AI675" s="603" t="str">
        <f t="shared" si="205"/>
        <v>►</v>
      </c>
      <c r="BE675" s="658"/>
      <c r="BF675" s="658"/>
      <c r="BG675" s="658"/>
      <c r="BH675" s="658"/>
      <c r="BI675" s="658"/>
      <c r="BJ675" s="658"/>
      <c r="BK675" s="658"/>
      <c r="BL675" s="658"/>
      <c r="BM675" s="658"/>
      <c r="BN675" s="658"/>
      <c r="BO675" s="658"/>
      <c r="BP675" s="658"/>
      <c r="BQ675" s="658"/>
      <c r="BR675" s="658"/>
      <c r="BS675" s="658"/>
      <c r="BT675" s="658"/>
      <c r="BU675" s="658"/>
      <c r="BV675" s="658"/>
      <c r="BW675" s="658"/>
      <c r="CM675" s="658"/>
      <c r="CN675" s="658"/>
      <c r="CO675" s="658"/>
      <c r="CY675" s="216">
        <v>1</v>
      </c>
    </row>
    <row r="676" spans="1:103" s="641" customFormat="1" ht="24" customHeight="1">
      <c r="A676" s="603" t="str">
        <f t="shared" si="206"/>
        <v>►</v>
      </c>
      <c r="B676" s="604" t="str">
        <f t="shared" si="203"/>
        <v>►</v>
      </c>
      <c r="C676" s="604" t="str">
        <f t="shared" si="196"/>
        <v>►</v>
      </c>
      <c r="D676" s="604" t="str">
        <f t="shared" si="197"/>
        <v>►</v>
      </c>
      <c r="E676" s="604" t="str">
        <f t="shared" si="198"/>
        <v>►</v>
      </c>
      <c r="F676" s="604" t="str">
        <f t="shared" si="199"/>
        <v>►</v>
      </c>
      <c r="G676" s="604" t="str">
        <f t="shared" si="204"/>
        <v/>
      </c>
      <c r="H676" s="626" t="s">
        <v>28</v>
      </c>
      <c r="I676" s="627"/>
      <c r="J676" s="627"/>
      <c r="K676" s="627"/>
      <c r="L676" s="704"/>
      <c r="M676" s="704"/>
      <c r="N676" s="704"/>
      <c r="O676" s="704"/>
      <c r="P676" s="704"/>
      <c r="Q676" s="704"/>
      <c r="R676" s="704"/>
      <c r="S676" s="674" t="s">
        <v>28</v>
      </c>
      <c r="T676" s="638"/>
      <c r="U676" s="251"/>
      <c r="V676" s="614"/>
      <c r="W676" s="644">
        <f t="shared" si="200"/>
        <v>0</v>
      </c>
      <c r="X676" s="643" t="str">
        <f t="shared" si="201"/>
        <v/>
      </c>
      <c r="Y676" s="615">
        <f t="shared" si="210"/>
        <v>0</v>
      </c>
      <c r="Z676" s="615">
        <f t="shared" si="211"/>
        <v>0</v>
      </c>
      <c r="AA676" s="190" t="str">
        <f t="shared" si="208"/>
        <v/>
      </c>
      <c r="AB676" s="684">
        <f t="shared" si="207"/>
        <v>0</v>
      </c>
      <c r="AC676" s="684">
        <f t="shared" si="195"/>
        <v>0</v>
      </c>
      <c r="AD676" s="616"/>
      <c r="AE676" s="617">
        <f t="shared" si="209"/>
        <v>0</v>
      </c>
      <c r="AF676" s="612">
        <f t="shared" si="202"/>
        <v>0</v>
      </c>
      <c r="AG676" s="613">
        <f>IF(ISBLANK(N676), 0, (IF(AND(V676&lt;&gt;"", ISNUMBER(T676)), INDEX(AZ12:CR12, MATCH(N676, AZ11:CR11, 0)) * M676, 0)) + IFERROR(INDEX(AZ17:CR17, MATCH(N676, AZ16:CR16, 0)) * M676, 0))</f>
        <v>0</v>
      </c>
      <c r="AH676" s="658"/>
      <c r="AI676" s="603" t="str">
        <f t="shared" si="205"/>
        <v>►</v>
      </c>
      <c r="BE676" s="658"/>
      <c r="BF676" s="658"/>
      <c r="BG676" s="658"/>
      <c r="BH676" s="658"/>
      <c r="BI676" s="658"/>
      <c r="BJ676" s="658"/>
      <c r="BK676" s="658"/>
      <c r="BL676" s="658"/>
      <c r="BM676" s="658"/>
      <c r="BN676" s="658"/>
      <c r="BO676" s="658"/>
      <c r="BP676" s="658"/>
      <c r="BQ676" s="658"/>
      <c r="BR676" s="658"/>
      <c r="BS676" s="658"/>
      <c r="BT676" s="658"/>
      <c r="BU676" s="658"/>
      <c r="BV676" s="658"/>
      <c r="BW676" s="658"/>
      <c r="CM676" s="658"/>
      <c r="CN676" s="658"/>
      <c r="CO676" s="658"/>
      <c r="CY676" s="216">
        <v>1</v>
      </c>
    </row>
    <row r="677" spans="1:103" s="641" customFormat="1" ht="24" customHeight="1">
      <c r="A677" s="603" t="str">
        <f t="shared" si="206"/>
        <v>►</v>
      </c>
      <c r="B677" s="604" t="str">
        <f t="shared" si="203"/>
        <v>►</v>
      </c>
      <c r="C677" s="604" t="str">
        <f t="shared" si="196"/>
        <v>►</v>
      </c>
      <c r="D677" s="604" t="str">
        <f t="shared" si="197"/>
        <v>►</v>
      </c>
      <c r="E677" s="604" t="str">
        <f t="shared" si="198"/>
        <v>►</v>
      </c>
      <c r="F677" s="604" t="str">
        <f t="shared" si="199"/>
        <v>►</v>
      </c>
      <c r="G677" s="604" t="str">
        <f t="shared" si="204"/>
        <v/>
      </c>
      <c r="H677" s="626" t="s">
        <v>28</v>
      </c>
      <c r="I677" s="627"/>
      <c r="J677" s="627"/>
      <c r="K677" s="627"/>
      <c r="L677" s="704"/>
      <c r="M677" s="704"/>
      <c r="N677" s="704"/>
      <c r="O677" s="704"/>
      <c r="P677" s="704"/>
      <c r="Q677" s="704"/>
      <c r="R677" s="704"/>
      <c r="S677" s="674" t="s">
        <v>28</v>
      </c>
      <c r="T677" s="638"/>
      <c r="U677" s="251"/>
      <c r="V677" s="614"/>
      <c r="W677" s="645">
        <f t="shared" si="200"/>
        <v>0</v>
      </c>
      <c r="X677" s="618" t="str">
        <f t="shared" si="201"/>
        <v/>
      </c>
      <c r="Y677" s="619">
        <f t="shared" si="210"/>
        <v>0</v>
      </c>
      <c r="Z677" s="619">
        <f t="shared" si="211"/>
        <v>0</v>
      </c>
      <c r="AA677" s="189" t="str">
        <f t="shared" si="208"/>
        <v/>
      </c>
      <c r="AB677" s="189">
        <f t="shared" si="207"/>
        <v>0</v>
      </c>
      <c r="AC677" s="189">
        <f t="shared" si="195"/>
        <v>0</v>
      </c>
      <c r="AD677" s="616"/>
      <c r="AE677" s="620">
        <f t="shared" si="209"/>
        <v>0</v>
      </c>
      <c r="AF677" s="612">
        <f t="shared" si="202"/>
        <v>0</v>
      </c>
      <c r="AG677" s="613">
        <f>IF(ISBLANK(N677), 0, (IF(AND(V677&lt;&gt;"", ISNUMBER(T677)), INDEX(AZ12:CR12, MATCH(N677, AZ11:CR11, 0)) * M677, 0)) + IFERROR(INDEX(AZ17:CR17, MATCH(N677, AZ16:CR16, 0)) * M677, 0))</f>
        <v>0</v>
      </c>
      <c r="AH677" s="658"/>
      <c r="AI677" s="603" t="str">
        <f t="shared" si="205"/>
        <v>►</v>
      </c>
      <c r="BE677" s="658"/>
      <c r="BF677" s="658"/>
      <c r="BG677" s="658"/>
      <c r="BH677" s="658"/>
      <c r="BI677" s="658"/>
      <c r="BJ677" s="658"/>
      <c r="BK677" s="658"/>
      <c r="BL677" s="658"/>
      <c r="BM677" s="658"/>
      <c r="BN677" s="658"/>
      <c r="BO677" s="658"/>
      <c r="BP677" s="658"/>
      <c r="BQ677" s="658"/>
      <c r="BR677" s="658"/>
      <c r="BS677" s="658"/>
      <c r="BT677" s="658"/>
      <c r="BU677" s="658"/>
      <c r="BV677" s="658"/>
      <c r="BW677" s="658"/>
      <c r="CM677" s="658"/>
      <c r="CN677" s="658"/>
      <c r="CO677" s="658"/>
      <c r="CY677" s="216">
        <v>1</v>
      </c>
    </row>
    <row r="678" spans="1:103" s="641" customFormat="1" ht="24" customHeight="1">
      <c r="A678" s="603" t="str">
        <f t="shared" si="206"/>
        <v>►</v>
      </c>
      <c r="B678" s="604" t="str">
        <f t="shared" si="203"/>
        <v>►</v>
      </c>
      <c r="C678" s="604" t="str">
        <f t="shared" si="196"/>
        <v>►</v>
      </c>
      <c r="D678" s="604" t="str">
        <f t="shared" si="197"/>
        <v>►</v>
      </c>
      <c r="E678" s="604" t="str">
        <f t="shared" si="198"/>
        <v>►</v>
      </c>
      <c r="F678" s="604" t="str">
        <f t="shared" si="199"/>
        <v>►</v>
      </c>
      <c r="G678" s="604" t="str">
        <f t="shared" si="204"/>
        <v/>
      </c>
      <c r="H678" s="626" t="s">
        <v>28</v>
      </c>
      <c r="I678" s="627"/>
      <c r="J678" s="627"/>
      <c r="K678" s="627"/>
      <c r="L678" s="704"/>
      <c r="M678" s="704"/>
      <c r="N678" s="704"/>
      <c r="O678" s="704"/>
      <c r="P678" s="704"/>
      <c r="Q678" s="704"/>
      <c r="R678" s="704"/>
      <c r="S678" s="674" t="s">
        <v>28</v>
      </c>
      <c r="T678" s="638"/>
      <c r="U678" s="251"/>
      <c r="V678" s="614"/>
      <c r="W678" s="644">
        <f t="shared" si="200"/>
        <v>0</v>
      </c>
      <c r="X678" s="643" t="str">
        <f t="shared" si="201"/>
        <v/>
      </c>
      <c r="Y678" s="615">
        <f t="shared" si="210"/>
        <v>0</v>
      </c>
      <c r="Z678" s="615">
        <f t="shared" si="211"/>
        <v>0</v>
      </c>
      <c r="AA678" s="190" t="str">
        <f t="shared" si="208"/>
        <v/>
      </c>
      <c r="AB678" s="684">
        <f t="shared" si="207"/>
        <v>0</v>
      </c>
      <c r="AC678" s="684">
        <f t="shared" si="195"/>
        <v>0</v>
      </c>
      <c r="AD678" s="616"/>
      <c r="AE678" s="617">
        <f t="shared" si="209"/>
        <v>0</v>
      </c>
      <c r="AF678" s="612">
        <f t="shared" si="202"/>
        <v>0</v>
      </c>
      <c r="AG678" s="613">
        <f>IF(ISBLANK(N678), 0, (IF(AND(V678&lt;&gt;"", ISNUMBER(T678)), INDEX(AZ12:CR12, MATCH(N678, AZ11:CR11, 0)) * M678, 0)) + IFERROR(INDEX(AZ17:CR17, MATCH(N678, AZ16:CR16, 0)) * M678, 0))</f>
        <v>0</v>
      </c>
      <c r="AH678" s="658"/>
      <c r="AI678" s="603" t="str">
        <f t="shared" si="205"/>
        <v>►</v>
      </c>
      <c r="BE678" s="658"/>
      <c r="BF678" s="658"/>
      <c r="BG678" s="658"/>
      <c r="BH678" s="658"/>
      <c r="BI678" s="658"/>
      <c r="BJ678" s="658"/>
      <c r="BK678" s="658"/>
      <c r="BL678" s="658"/>
      <c r="BM678" s="658"/>
      <c r="BN678" s="658"/>
      <c r="BO678" s="658"/>
      <c r="BP678" s="658"/>
      <c r="BQ678" s="658"/>
      <c r="BR678" s="658"/>
      <c r="BS678" s="658"/>
      <c r="BT678" s="658"/>
      <c r="BU678" s="658"/>
      <c r="BV678" s="658"/>
      <c r="BW678" s="658"/>
      <c r="CM678" s="658"/>
      <c r="CN678" s="658"/>
      <c r="CO678" s="658"/>
      <c r="CY678" s="216">
        <v>1</v>
      </c>
    </row>
    <row r="679" spans="1:103" s="641" customFormat="1" ht="24" customHeight="1">
      <c r="A679" s="603" t="str">
        <f t="shared" si="206"/>
        <v>►</v>
      </c>
      <c r="B679" s="604" t="str">
        <f t="shared" si="203"/>
        <v>►</v>
      </c>
      <c r="C679" s="604" t="str">
        <f t="shared" si="196"/>
        <v>►</v>
      </c>
      <c r="D679" s="604" t="str">
        <f t="shared" si="197"/>
        <v>►</v>
      </c>
      <c r="E679" s="604" t="str">
        <f t="shared" si="198"/>
        <v>►</v>
      </c>
      <c r="F679" s="604" t="str">
        <f t="shared" si="199"/>
        <v>►</v>
      </c>
      <c r="G679" s="604" t="str">
        <f t="shared" si="204"/>
        <v/>
      </c>
      <c r="H679" s="626" t="s">
        <v>28</v>
      </c>
      <c r="I679" s="627"/>
      <c r="J679" s="627"/>
      <c r="K679" s="627"/>
      <c r="L679" s="704"/>
      <c r="M679" s="704"/>
      <c r="N679" s="704"/>
      <c r="O679" s="704"/>
      <c r="P679" s="704"/>
      <c r="Q679" s="704"/>
      <c r="R679" s="704"/>
      <c r="S679" s="674" t="s">
        <v>28</v>
      </c>
      <c r="T679" s="638"/>
      <c r="U679" s="251"/>
      <c r="V679" s="614"/>
      <c r="W679" s="645">
        <f t="shared" si="200"/>
        <v>0</v>
      </c>
      <c r="X679" s="618" t="str">
        <f t="shared" si="201"/>
        <v/>
      </c>
      <c r="Y679" s="619">
        <f t="shared" si="210"/>
        <v>0</v>
      </c>
      <c r="Z679" s="619">
        <f t="shared" si="211"/>
        <v>0</v>
      </c>
      <c r="AA679" s="189" t="str">
        <f t="shared" si="208"/>
        <v/>
      </c>
      <c r="AB679" s="189">
        <f t="shared" si="207"/>
        <v>0</v>
      </c>
      <c r="AC679" s="189">
        <f t="shared" si="195"/>
        <v>0</v>
      </c>
      <c r="AD679" s="616"/>
      <c r="AE679" s="620">
        <f t="shared" si="209"/>
        <v>0</v>
      </c>
      <c r="AF679" s="612">
        <f t="shared" si="202"/>
        <v>0</v>
      </c>
      <c r="AG679" s="613">
        <f>IF(ISBLANK(N679), 0, (IF(AND(V679&lt;&gt;"", ISNUMBER(T679)), INDEX(AZ12:CR12, MATCH(N679, AZ11:CR11, 0)) * M679, 0)) + IFERROR(INDEX(AZ17:CR17, MATCH(N679, AZ16:CR16, 0)) * M679, 0))</f>
        <v>0</v>
      </c>
      <c r="AH679" s="658"/>
      <c r="AI679" s="603" t="str">
        <f t="shared" si="205"/>
        <v>►</v>
      </c>
      <c r="BE679" s="658"/>
      <c r="BF679" s="658"/>
      <c r="BG679" s="658"/>
      <c r="BH679" s="658"/>
      <c r="BI679" s="658"/>
      <c r="BJ679" s="658"/>
      <c r="BK679" s="658"/>
      <c r="BL679" s="658"/>
      <c r="BM679" s="658"/>
      <c r="BN679" s="658"/>
      <c r="BO679" s="658"/>
      <c r="BP679" s="658"/>
      <c r="BQ679" s="658"/>
      <c r="BR679" s="658"/>
      <c r="BS679" s="658"/>
      <c r="BT679" s="658"/>
      <c r="BU679" s="658"/>
      <c r="BV679" s="658"/>
      <c r="BW679" s="658"/>
      <c r="CM679" s="658"/>
      <c r="CN679" s="658"/>
      <c r="CO679" s="658"/>
      <c r="CY679" s="216">
        <v>1</v>
      </c>
    </row>
    <row r="680" spans="1:103" s="641" customFormat="1" ht="24" customHeight="1">
      <c r="A680" s="603" t="str">
        <f t="shared" si="206"/>
        <v>►</v>
      </c>
      <c r="B680" s="604" t="str">
        <f t="shared" si="203"/>
        <v>►</v>
      </c>
      <c r="C680" s="604" t="str">
        <f t="shared" si="196"/>
        <v>►</v>
      </c>
      <c r="D680" s="604" t="str">
        <f t="shared" si="197"/>
        <v>►</v>
      </c>
      <c r="E680" s="604" t="str">
        <f t="shared" si="198"/>
        <v>►</v>
      </c>
      <c r="F680" s="604" t="str">
        <f t="shared" si="199"/>
        <v>►</v>
      </c>
      <c r="G680" s="604" t="str">
        <f t="shared" si="204"/>
        <v/>
      </c>
      <c r="H680" s="626" t="s">
        <v>28</v>
      </c>
      <c r="I680" s="627"/>
      <c r="J680" s="627"/>
      <c r="K680" s="627"/>
      <c r="L680" s="704"/>
      <c r="M680" s="704"/>
      <c r="N680" s="704"/>
      <c r="O680" s="704"/>
      <c r="P680" s="704"/>
      <c r="Q680" s="704"/>
      <c r="R680" s="704"/>
      <c r="S680" s="674" t="s">
        <v>28</v>
      </c>
      <c r="T680" s="638"/>
      <c r="U680" s="251"/>
      <c r="V680" s="614"/>
      <c r="W680" s="644">
        <f t="shared" si="200"/>
        <v>0</v>
      </c>
      <c r="X680" s="643" t="str">
        <f t="shared" si="201"/>
        <v/>
      </c>
      <c r="Y680" s="615">
        <f t="shared" si="210"/>
        <v>0</v>
      </c>
      <c r="Z680" s="615">
        <f t="shared" si="211"/>
        <v>0</v>
      </c>
      <c r="AA680" s="190" t="str">
        <f t="shared" si="208"/>
        <v/>
      </c>
      <c r="AB680" s="684">
        <f t="shared" si="207"/>
        <v>0</v>
      </c>
      <c r="AC680" s="684">
        <f t="shared" si="195"/>
        <v>0</v>
      </c>
      <c r="AD680" s="616"/>
      <c r="AE680" s="617">
        <f t="shared" si="209"/>
        <v>0</v>
      </c>
      <c r="AF680" s="612">
        <f t="shared" si="202"/>
        <v>0</v>
      </c>
      <c r="AG680" s="613">
        <f>IF(ISBLANK(N680), 0, (IF(AND(V680&lt;&gt;"", ISNUMBER(T680)), INDEX(AZ12:CR12, MATCH(N680, AZ11:CR11, 0)) * M680, 0)) + IFERROR(INDEX(AZ17:CR17, MATCH(N680, AZ16:CR16, 0)) * M680, 0))</f>
        <v>0</v>
      </c>
      <c r="AH680" s="658"/>
      <c r="AI680" s="603" t="str">
        <f t="shared" si="205"/>
        <v>►</v>
      </c>
      <c r="BE680" s="658"/>
      <c r="BF680" s="658"/>
      <c r="BG680" s="658"/>
      <c r="BH680" s="658"/>
      <c r="BI680" s="658"/>
      <c r="BJ680" s="658"/>
      <c r="BK680" s="658"/>
      <c r="BL680" s="658"/>
      <c r="BM680" s="658"/>
      <c r="BN680" s="658"/>
      <c r="BO680" s="658"/>
      <c r="BP680" s="658"/>
      <c r="BQ680" s="658"/>
      <c r="BR680" s="658"/>
      <c r="BS680" s="658"/>
      <c r="BT680" s="658"/>
      <c r="BU680" s="658"/>
      <c r="BV680" s="658"/>
      <c r="BW680" s="658"/>
      <c r="CM680" s="658"/>
      <c r="CN680" s="658"/>
      <c r="CO680" s="658"/>
      <c r="CY680" s="216">
        <v>1</v>
      </c>
    </row>
    <row r="681" spans="1:103" s="641" customFormat="1" ht="24" customHeight="1">
      <c r="A681" s="603" t="str">
        <f t="shared" si="206"/>
        <v>►</v>
      </c>
      <c r="B681" s="604" t="str">
        <f t="shared" si="203"/>
        <v>►</v>
      </c>
      <c r="C681" s="604" t="str">
        <f t="shared" si="196"/>
        <v>►</v>
      </c>
      <c r="D681" s="604" t="str">
        <f t="shared" si="197"/>
        <v>►</v>
      </c>
      <c r="E681" s="604" t="str">
        <f t="shared" si="198"/>
        <v>►</v>
      </c>
      <c r="F681" s="604" t="str">
        <f t="shared" si="199"/>
        <v>►</v>
      </c>
      <c r="G681" s="604" t="str">
        <f t="shared" si="204"/>
        <v/>
      </c>
      <c r="H681" s="626" t="s">
        <v>28</v>
      </c>
      <c r="I681" s="627"/>
      <c r="J681" s="627"/>
      <c r="K681" s="627"/>
      <c r="L681" s="704"/>
      <c r="M681" s="704"/>
      <c r="N681" s="704"/>
      <c r="O681" s="704"/>
      <c r="P681" s="704"/>
      <c r="Q681" s="704"/>
      <c r="R681" s="704"/>
      <c r="S681" s="674" t="s">
        <v>28</v>
      </c>
      <c r="T681" s="638"/>
      <c r="U681" s="251"/>
      <c r="V681" s="614"/>
      <c r="W681" s="645">
        <f t="shared" si="200"/>
        <v>0</v>
      </c>
      <c r="X681" s="618" t="str">
        <f t="shared" si="201"/>
        <v/>
      </c>
      <c r="Y681" s="619">
        <f t="shared" si="210"/>
        <v>0</v>
      </c>
      <c r="Z681" s="619">
        <f t="shared" si="211"/>
        <v>0</v>
      </c>
      <c r="AA681" s="189" t="str">
        <f t="shared" si="208"/>
        <v/>
      </c>
      <c r="AB681" s="189">
        <f t="shared" si="207"/>
        <v>0</v>
      </c>
      <c r="AC681" s="189">
        <f t="shared" si="195"/>
        <v>0</v>
      </c>
      <c r="AD681" s="616"/>
      <c r="AE681" s="620">
        <f t="shared" si="209"/>
        <v>0</v>
      </c>
      <c r="AF681" s="612">
        <f t="shared" si="202"/>
        <v>0</v>
      </c>
      <c r="AG681" s="613">
        <f>IF(ISBLANK(N681), 0, (IF(AND(V681&lt;&gt;"", ISNUMBER(T681)), INDEX(AZ12:CR12, MATCH(N681, AZ11:CR11, 0)) * M681, 0)) + IFERROR(INDEX(AZ17:CR17, MATCH(N681, AZ16:CR16, 0)) * M681, 0))</f>
        <v>0</v>
      </c>
      <c r="AH681" s="658"/>
      <c r="AI681" s="603" t="str">
        <f t="shared" si="205"/>
        <v>►</v>
      </c>
      <c r="BE681" s="658"/>
      <c r="BF681" s="658"/>
      <c r="BG681" s="658"/>
      <c r="BH681" s="658"/>
      <c r="BI681" s="658"/>
      <c r="BJ681" s="658"/>
      <c r="BK681" s="658"/>
      <c r="BL681" s="658"/>
      <c r="BM681" s="658"/>
      <c r="BN681" s="658"/>
      <c r="BO681" s="658"/>
      <c r="BP681" s="658"/>
      <c r="BQ681" s="658"/>
      <c r="BR681" s="658"/>
      <c r="BS681" s="658"/>
      <c r="BT681" s="658"/>
      <c r="BU681" s="658"/>
      <c r="BV681" s="658"/>
      <c r="BW681" s="658"/>
      <c r="CM681" s="658"/>
      <c r="CN681" s="658"/>
      <c r="CO681" s="658"/>
      <c r="CY681" s="216">
        <v>1</v>
      </c>
    </row>
    <row r="682" spans="1:103" s="641" customFormat="1" ht="24" customHeight="1">
      <c r="A682" s="603" t="str">
        <f t="shared" si="206"/>
        <v>►</v>
      </c>
      <c r="B682" s="604" t="str">
        <f t="shared" si="203"/>
        <v>►</v>
      </c>
      <c r="C682" s="604" t="str">
        <f t="shared" si="196"/>
        <v>►</v>
      </c>
      <c r="D682" s="604" t="str">
        <f t="shared" si="197"/>
        <v>►</v>
      </c>
      <c r="E682" s="604" t="str">
        <f t="shared" si="198"/>
        <v>►</v>
      </c>
      <c r="F682" s="604" t="str">
        <f t="shared" si="199"/>
        <v>►</v>
      </c>
      <c r="G682" s="604" t="str">
        <f t="shared" si="204"/>
        <v/>
      </c>
      <c r="H682" s="626" t="s">
        <v>28</v>
      </c>
      <c r="I682" s="627"/>
      <c r="J682" s="627"/>
      <c r="K682" s="627"/>
      <c r="L682" s="704"/>
      <c r="M682" s="704"/>
      <c r="N682" s="704"/>
      <c r="O682" s="704"/>
      <c r="P682" s="704"/>
      <c r="Q682" s="704"/>
      <c r="R682" s="704"/>
      <c r="S682" s="674" t="s">
        <v>28</v>
      </c>
      <c r="T682" s="638"/>
      <c r="U682" s="251"/>
      <c r="V682" s="614"/>
      <c r="W682" s="644">
        <f t="shared" si="200"/>
        <v>0</v>
      </c>
      <c r="X682" s="643" t="str">
        <f t="shared" si="201"/>
        <v/>
      </c>
      <c r="Y682" s="615">
        <f t="shared" si="210"/>
        <v>0</v>
      </c>
      <c r="Z682" s="615">
        <f t="shared" si="211"/>
        <v>0</v>
      </c>
      <c r="AA682" s="190" t="str">
        <f t="shared" si="208"/>
        <v/>
      </c>
      <c r="AB682" s="684">
        <f t="shared" si="207"/>
        <v>0</v>
      </c>
      <c r="AC682" s="684">
        <f t="shared" si="195"/>
        <v>0</v>
      </c>
      <c r="AD682" s="616"/>
      <c r="AE682" s="617">
        <f t="shared" si="209"/>
        <v>0</v>
      </c>
      <c r="AF682" s="612">
        <f t="shared" si="202"/>
        <v>0</v>
      </c>
      <c r="AG682" s="613">
        <f>IF(ISBLANK(N682), 0, (IF(AND(V682&lt;&gt;"", ISNUMBER(T682)), INDEX(AZ12:CR12, MATCH(N682, AZ11:CR11, 0)) * M682, 0)) + IFERROR(INDEX(AZ17:CR17, MATCH(N682, AZ16:CR16, 0)) * M682, 0))</f>
        <v>0</v>
      </c>
      <c r="AH682" s="658"/>
      <c r="AI682" s="603" t="str">
        <f t="shared" si="205"/>
        <v>►</v>
      </c>
      <c r="BE682" s="658"/>
      <c r="BF682" s="658"/>
      <c r="BG682" s="658"/>
      <c r="BH682" s="658"/>
      <c r="BI682" s="658"/>
      <c r="BJ682" s="658"/>
      <c r="BK682" s="658"/>
      <c r="BL682" s="658"/>
      <c r="BM682" s="658"/>
      <c r="BN682" s="658"/>
      <c r="BO682" s="658"/>
      <c r="BP682" s="658"/>
      <c r="BQ682" s="658"/>
      <c r="BR682" s="658"/>
      <c r="BS682" s="658"/>
      <c r="BT682" s="658"/>
      <c r="BU682" s="658"/>
      <c r="BV682" s="658"/>
      <c r="BW682" s="658"/>
      <c r="CM682" s="658"/>
      <c r="CN682" s="658"/>
      <c r="CO682" s="658"/>
      <c r="CY682" s="216">
        <v>1</v>
      </c>
    </row>
    <row r="683" spans="1:103" s="641" customFormat="1" ht="24" customHeight="1">
      <c r="A683" s="603" t="str">
        <f t="shared" si="206"/>
        <v>►</v>
      </c>
      <c r="B683" s="604" t="str">
        <f t="shared" si="203"/>
        <v>►</v>
      </c>
      <c r="C683" s="604" t="str">
        <f t="shared" si="196"/>
        <v>►</v>
      </c>
      <c r="D683" s="604" t="str">
        <f t="shared" si="197"/>
        <v>►</v>
      </c>
      <c r="E683" s="604" t="str">
        <f t="shared" si="198"/>
        <v>►</v>
      </c>
      <c r="F683" s="604" t="str">
        <f t="shared" si="199"/>
        <v>►</v>
      </c>
      <c r="G683" s="604" t="str">
        <f t="shared" si="204"/>
        <v/>
      </c>
      <c r="H683" s="626" t="s">
        <v>28</v>
      </c>
      <c r="I683" s="627"/>
      <c r="J683" s="627"/>
      <c r="K683" s="627"/>
      <c r="L683" s="704"/>
      <c r="M683" s="704"/>
      <c r="N683" s="704"/>
      <c r="O683" s="704"/>
      <c r="P683" s="704"/>
      <c r="Q683" s="704"/>
      <c r="R683" s="704"/>
      <c r="S683" s="674" t="s">
        <v>28</v>
      </c>
      <c r="T683" s="638"/>
      <c r="U683" s="251"/>
      <c r="V683" s="614"/>
      <c r="W683" s="645">
        <f t="shared" si="200"/>
        <v>0</v>
      </c>
      <c r="X683" s="618" t="str">
        <f t="shared" si="201"/>
        <v/>
      </c>
      <c r="Y683" s="619">
        <f t="shared" si="210"/>
        <v>0</v>
      </c>
      <c r="Z683" s="619">
        <f t="shared" si="211"/>
        <v>0</v>
      </c>
      <c r="AA683" s="189" t="str">
        <f t="shared" si="208"/>
        <v/>
      </c>
      <c r="AB683" s="189">
        <f t="shared" si="207"/>
        <v>0</v>
      </c>
      <c r="AC683" s="189">
        <f t="shared" si="195"/>
        <v>0</v>
      </c>
      <c r="AD683" s="616"/>
      <c r="AE683" s="620">
        <f t="shared" si="209"/>
        <v>0</v>
      </c>
      <c r="AF683" s="612">
        <f t="shared" si="202"/>
        <v>0</v>
      </c>
      <c r="AG683" s="613">
        <f>IF(ISBLANK(N683), 0, (IF(AND(V683&lt;&gt;"", ISNUMBER(T683)), INDEX(AZ12:CR12, MATCH(N683, AZ11:CR11, 0)) * M683, 0)) + IFERROR(INDEX(AZ17:CR17, MATCH(N683, AZ16:CR16, 0)) * M683, 0))</f>
        <v>0</v>
      </c>
      <c r="AH683" s="658"/>
      <c r="AI683" s="603" t="str">
        <f t="shared" si="205"/>
        <v>►</v>
      </c>
      <c r="BE683" s="658"/>
      <c r="BF683" s="658"/>
      <c r="BG683" s="658"/>
      <c r="BH683" s="658"/>
      <c r="BI683" s="658"/>
      <c r="BJ683" s="658"/>
      <c r="BK683" s="658"/>
      <c r="BL683" s="658"/>
      <c r="BM683" s="658"/>
      <c r="BN683" s="658"/>
      <c r="BO683" s="658"/>
      <c r="BP683" s="658"/>
      <c r="BQ683" s="658"/>
      <c r="BR683" s="658"/>
      <c r="BS683" s="658"/>
      <c r="BT683" s="658"/>
      <c r="BU683" s="658"/>
      <c r="BV683" s="658"/>
      <c r="BW683" s="658"/>
      <c r="CM683" s="658"/>
      <c r="CN683" s="658"/>
      <c r="CO683" s="658"/>
      <c r="CY683" s="216">
        <v>1</v>
      </c>
    </row>
    <row r="684" spans="1:103" s="641" customFormat="1" ht="24" customHeight="1">
      <c r="A684" s="603" t="str">
        <f t="shared" si="206"/>
        <v>►</v>
      </c>
      <c r="B684" s="604" t="str">
        <f t="shared" si="203"/>
        <v>►</v>
      </c>
      <c r="C684" s="604" t="str">
        <f t="shared" si="196"/>
        <v>►</v>
      </c>
      <c r="D684" s="604" t="str">
        <f t="shared" si="197"/>
        <v>►</v>
      </c>
      <c r="E684" s="604" t="str">
        <f t="shared" si="198"/>
        <v>►</v>
      </c>
      <c r="F684" s="604" t="str">
        <f t="shared" si="199"/>
        <v>►</v>
      </c>
      <c r="G684" s="604" t="str">
        <f t="shared" si="204"/>
        <v/>
      </c>
      <c r="H684" s="626" t="s">
        <v>28</v>
      </c>
      <c r="I684" s="627"/>
      <c r="J684" s="627"/>
      <c r="K684" s="627"/>
      <c r="L684" s="704"/>
      <c r="M684" s="704"/>
      <c r="N684" s="704"/>
      <c r="O684" s="704"/>
      <c r="P684" s="704"/>
      <c r="Q684" s="704"/>
      <c r="R684" s="704"/>
      <c r="S684" s="674" t="s">
        <v>28</v>
      </c>
      <c r="T684" s="638"/>
      <c r="U684" s="251"/>
      <c r="V684" s="614"/>
      <c r="W684" s="644">
        <f t="shared" si="200"/>
        <v>0</v>
      </c>
      <c r="X684" s="643" t="str">
        <f t="shared" si="201"/>
        <v/>
      </c>
      <c r="Y684" s="615">
        <f t="shared" si="210"/>
        <v>0</v>
      </c>
      <c r="Z684" s="615">
        <f t="shared" si="211"/>
        <v>0</v>
      </c>
      <c r="AA684" s="190" t="str">
        <f t="shared" si="208"/>
        <v/>
      </c>
      <c r="AB684" s="684">
        <f t="shared" si="207"/>
        <v>0</v>
      </c>
      <c r="AC684" s="684">
        <f t="shared" si="195"/>
        <v>0</v>
      </c>
      <c r="AD684" s="616"/>
      <c r="AE684" s="617">
        <f t="shared" si="209"/>
        <v>0</v>
      </c>
      <c r="AF684" s="612">
        <f t="shared" si="202"/>
        <v>0</v>
      </c>
      <c r="AG684" s="613">
        <f>IF(ISBLANK(N684), 0, (IF(AND(V684&lt;&gt;"", ISNUMBER(T684)), INDEX(AZ12:CR12, MATCH(N684, AZ11:CR11, 0)) * M684, 0)) + IFERROR(INDEX(AZ17:CR17, MATCH(N684, AZ16:CR16, 0)) * M684, 0))</f>
        <v>0</v>
      </c>
      <c r="AH684" s="658"/>
      <c r="AI684" s="603" t="str">
        <f t="shared" si="205"/>
        <v>►</v>
      </c>
      <c r="BE684" s="658"/>
      <c r="BF684" s="658"/>
      <c r="BG684" s="658"/>
      <c r="BH684" s="658"/>
      <c r="BI684" s="658"/>
      <c r="BJ684" s="658"/>
      <c r="BK684" s="658"/>
      <c r="BL684" s="658"/>
      <c r="BM684" s="658"/>
      <c r="BN684" s="658"/>
      <c r="BO684" s="658"/>
      <c r="BP684" s="658"/>
      <c r="BQ684" s="658"/>
      <c r="BR684" s="658"/>
      <c r="BS684" s="658"/>
      <c r="BT684" s="658"/>
      <c r="BU684" s="658"/>
      <c r="BV684" s="658"/>
      <c r="BW684" s="658"/>
      <c r="CM684" s="658"/>
      <c r="CN684" s="658"/>
      <c r="CO684" s="658"/>
      <c r="CY684" s="216">
        <v>1</v>
      </c>
    </row>
    <row r="685" spans="1:103" s="641" customFormat="1" ht="24" customHeight="1">
      <c r="A685" s="603" t="str">
        <f t="shared" si="206"/>
        <v>►</v>
      </c>
      <c r="B685" s="604" t="str">
        <f t="shared" si="203"/>
        <v>►</v>
      </c>
      <c r="C685" s="604" t="str">
        <f t="shared" si="196"/>
        <v>►</v>
      </c>
      <c r="D685" s="604" t="str">
        <f t="shared" si="197"/>
        <v>►</v>
      </c>
      <c r="E685" s="604" t="str">
        <f t="shared" si="198"/>
        <v>►</v>
      </c>
      <c r="F685" s="604" t="str">
        <f t="shared" si="199"/>
        <v>►</v>
      </c>
      <c r="G685" s="604" t="str">
        <f t="shared" si="204"/>
        <v/>
      </c>
      <c r="H685" s="626" t="s">
        <v>28</v>
      </c>
      <c r="I685" s="627"/>
      <c r="J685" s="627"/>
      <c r="K685" s="627"/>
      <c r="L685" s="704"/>
      <c r="M685" s="704"/>
      <c r="N685" s="704"/>
      <c r="O685" s="704"/>
      <c r="P685" s="704"/>
      <c r="Q685" s="704"/>
      <c r="R685" s="704"/>
      <c r="S685" s="674" t="s">
        <v>28</v>
      </c>
      <c r="T685" s="638"/>
      <c r="U685" s="251"/>
      <c r="V685" s="614"/>
      <c r="W685" s="645">
        <f t="shared" si="200"/>
        <v>0</v>
      </c>
      <c r="X685" s="618" t="str">
        <f t="shared" si="201"/>
        <v/>
      </c>
      <c r="Y685" s="619">
        <f t="shared" si="210"/>
        <v>0</v>
      </c>
      <c r="Z685" s="619">
        <f t="shared" si="211"/>
        <v>0</v>
      </c>
      <c r="AA685" s="189" t="str">
        <f t="shared" si="208"/>
        <v/>
      </c>
      <c r="AB685" s="189">
        <f t="shared" si="207"/>
        <v>0</v>
      </c>
      <c r="AC685" s="189">
        <f t="shared" si="195"/>
        <v>0</v>
      </c>
      <c r="AD685" s="616"/>
      <c r="AE685" s="620">
        <f t="shared" si="209"/>
        <v>0</v>
      </c>
      <c r="AF685" s="612">
        <f t="shared" si="202"/>
        <v>0</v>
      </c>
      <c r="AG685" s="613">
        <f>IF(ISBLANK(N685), 0, (IF(AND(V685&lt;&gt;"", ISNUMBER(T685)), INDEX(AZ12:CR12, MATCH(N685, AZ11:CR11, 0)) * M685, 0)) + IFERROR(INDEX(AZ17:CR17, MATCH(N685, AZ16:CR16, 0)) * M685, 0))</f>
        <v>0</v>
      </c>
      <c r="AH685" s="658"/>
      <c r="AI685" s="603" t="str">
        <f t="shared" si="205"/>
        <v>►</v>
      </c>
      <c r="BE685" s="658"/>
      <c r="BF685" s="658"/>
      <c r="BG685" s="658"/>
      <c r="BH685" s="658"/>
      <c r="BI685" s="658"/>
      <c r="BJ685" s="658"/>
      <c r="BK685" s="658"/>
      <c r="BL685" s="658"/>
      <c r="BM685" s="658"/>
      <c r="BN685" s="658"/>
      <c r="BO685" s="658"/>
      <c r="BP685" s="658"/>
      <c r="BQ685" s="658"/>
      <c r="BR685" s="658"/>
      <c r="BS685" s="658"/>
      <c r="BT685" s="658"/>
      <c r="BU685" s="658"/>
      <c r="BV685" s="658"/>
      <c r="BW685" s="658"/>
      <c r="CM685" s="658"/>
      <c r="CN685" s="658"/>
      <c r="CO685" s="658"/>
      <c r="CY685" s="216">
        <v>1</v>
      </c>
    </row>
    <row r="686" spans="1:103" s="641" customFormat="1" ht="24" customHeight="1">
      <c r="A686" s="603" t="str">
        <f t="shared" si="206"/>
        <v>►</v>
      </c>
      <c r="B686" s="604" t="str">
        <f t="shared" si="203"/>
        <v>►</v>
      </c>
      <c r="C686" s="604" t="str">
        <f t="shared" si="196"/>
        <v>►</v>
      </c>
      <c r="D686" s="604" t="str">
        <f t="shared" si="197"/>
        <v>►</v>
      </c>
      <c r="E686" s="604" t="str">
        <f t="shared" si="198"/>
        <v>►</v>
      </c>
      <c r="F686" s="604" t="str">
        <f t="shared" si="199"/>
        <v>►</v>
      </c>
      <c r="G686" s="604" t="str">
        <f t="shared" si="204"/>
        <v/>
      </c>
      <c r="H686" s="626" t="s">
        <v>28</v>
      </c>
      <c r="I686" s="627"/>
      <c r="J686" s="627"/>
      <c r="K686" s="627"/>
      <c r="L686" s="704"/>
      <c r="M686" s="704"/>
      <c r="N686" s="704"/>
      <c r="O686" s="704"/>
      <c r="P686" s="704"/>
      <c r="Q686" s="704"/>
      <c r="R686" s="704"/>
      <c r="S686" s="674" t="s">
        <v>28</v>
      </c>
      <c r="T686" s="638"/>
      <c r="U686" s="251"/>
      <c r="V686" s="614"/>
      <c r="W686" s="644">
        <f t="shared" si="200"/>
        <v>0</v>
      </c>
      <c r="X686" s="643" t="str">
        <f t="shared" si="201"/>
        <v/>
      </c>
      <c r="Y686" s="615">
        <f t="shared" si="210"/>
        <v>0</v>
      </c>
      <c r="Z686" s="615">
        <f t="shared" si="211"/>
        <v>0</v>
      </c>
      <c r="AA686" s="190" t="str">
        <f t="shared" si="208"/>
        <v/>
      </c>
      <c r="AB686" s="684">
        <f t="shared" si="207"/>
        <v>0</v>
      </c>
      <c r="AC686" s="684">
        <f t="shared" si="195"/>
        <v>0</v>
      </c>
      <c r="AD686" s="616"/>
      <c r="AE686" s="617">
        <f t="shared" si="209"/>
        <v>0</v>
      </c>
      <c r="AF686" s="612">
        <f t="shared" si="202"/>
        <v>0</v>
      </c>
      <c r="AG686" s="613">
        <f>IF(ISBLANK(N686), 0, (IF(AND(V686&lt;&gt;"", ISNUMBER(T686)), INDEX(AZ12:CR12, MATCH(N686, AZ11:CR11, 0)) * M686, 0)) + IFERROR(INDEX(AZ17:CR17, MATCH(N686, AZ16:CR16, 0)) * M686, 0))</f>
        <v>0</v>
      </c>
      <c r="AH686" s="658"/>
      <c r="AI686" s="603" t="str">
        <f t="shared" si="205"/>
        <v>►</v>
      </c>
      <c r="BE686" s="658"/>
      <c r="BF686" s="658"/>
      <c r="BG686" s="658"/>
      <c r="BH686" s="658"/>
      <c r="BI686" s="658"/>
      <c r="BJ686" s="658"/>
      <c r="BK686" s="658"/>
      <c r="BL686" s="658"/>
      <c r="BM686" s="658"/>
      <c r="BN686" s="658"/>
      <c r="BO686" s="658"/>
      <c r="BP686" s="658"/>
      <c r="BQ686" s="658"/>
      <c r="BR686" s="658"/>
      <c r="BS686" s="658"/>
      <c r="BT686" s="658"/>
      <c r="BU686" s="658"/>
      <c r="BV686" s="658"/>
      <c r="BW686" s="658"/>
      <c r="CM686" s="658"/>
      <c r="CN686" s="658"/>
      <c r="CO686" s="658"/>
      <c r="CY686" s="216">
        <v>1</v>
      </c>
    </row>
    <row r="687" spans="1:103" s="641" customFormat="1" ht="24" customHeight="1">
      <c r="A687" s="603" t="str">
        <f t="shared" si="206"/>
        <v>►</v>
      </c>
      <c r="B687" s="604" t="str">
        <f t="shared" si="203"/>
        <v>►</v>
      </c>
      <c r="C687" s="604" t="str">
        <f t="shared" si="196"/>
        <v>►</v>
      </c>
      <c r="D687" s="604" t="str">
        <f t="shared" si="197"/>
        <v>►</v>
      </c>
      <c r="E687" s="604" t="str">
        <f t="shared" si="198"/>
        <v>►</v>
      </c>
      <c r="F687" s="604" t="str">
        <f t="shared" si="199"/>
        <v>►</v>
      </c>
      <c r="G687" s="604" t="str">
        <f t="shared" si="204"/>
        <v/>
      </c>
      <c r="H687" s="626" t="s">
        <v>28</v>
      </c>
      <c r="I687" s="627"/>
      <c r="J687" s="627"/>
      <c r="K687" s="627"/>
      <c r="L687" s="704"/>
      <c r="M687" s="704"/>
      <c r="N687" s="704"/>
      <c r="O687" s="704"/>
      <c r="P687" s="704"/>
      <c r="Q687" s="704"/>
      <c r="R687" s="704"/>
      <c r="S687" s="674" t="s">
        <v>28</v>
      </c>
      <c r="T687" s="638"/>
      <c r="U687" s="251"/>
      <c r="V687" s="614"/>
      <c r="W687" s="645">
        <f t="shared" si="200"/>
        <v>0</v>
      </c>
      <c r="X687" s="618" t="str">
        <f t="shared" si="201"/>
        <v/>
      </c>
      <c r="Y687" s="619">
        <f t="shared" si="210"/>
        <v>0</v>
      </c>
      <c r="Z687" s="619">
        <f t="shared" si="211"/>
        <v>0</v>
      </c>
      <c r="AA687" s="189" t="str">
        <f t="shared" si="208"/>
        <v/>
      </c>
      <c r="AB687" s="189">
        <f t="shared" si="207"/>
        <v>0</v>
      </c>
      <c r="AC687" s="189">
        <f t="shared" si="195"/>
        <v>0</v>
      </c>
      <c r="AD687" s="616"/>
      <c r="AE687" s="620">
        <f t="shared" si="209"/>
        <v>0</v>
      </c>
      <c r="AF687" s="612">
        <f t="shared" si="202"/>
        <v>0</v>
      </c>
      <c r="AG687" s="613">
        <f>IF(ISBLANK(N687), 0, (IF(AND(V687&lt;&gt;"", ISNUMBER(T687)), INDEX(AZ12:CR12, MATCH(N687, AZ11:CR11, 0)) * M687, 0)) + IFERROR(INDEX(AZ17:CR17, MATCH(N687, AZ16:CR16, 0)) * M687, 0))</f>
        <v>0</v>
      </c>
      <c r="AH687" s="658"/>
      <c r="AI687" s="603" t="str">
        <f t="shared" si="205"/>
        <v>►</v>
      </c>
      <c r="BE687" s="658"/>
      <c r="BF687" s="658"/>
      <c r="BG687" s="658"/>
      <c r="BH687" s="658"/>
      <c r="BI687" s="658"/>
      <c r="BJ687" s="658"/>
      <c r="BK687" s="658"/>
      <c r="BL687" s="658"/>
      <c r="BM687" s="658"/>
      <c r="BN687" s="658"/>
      <c r="BO687" s="658"/>
      <c r="BP687" s="658"/>
      <c r="BQ687" s="658"/>
      <c r="BR687" s="658"/>
      <c r="BS687" s="658"/>
      <c r="BT687" s="658"/>
      <c r="BU687" s="658"/>
      <c r="BV687" s="658"/>
      <c r="BW687" s="658"/>
      <c r="CM687" s="658"/>
      <c r="CN687" s="658"/>
      <c r="CO687" s="658"/>
      <c r="CY687" s="216">
        <v>1</v>
      </c>
    </row>
    <row r="688" spans="1:103" s="641" customFormat="1" ht="24" customHeight="1">
      <c r="A688" s="603" t="str">
        <f t="shared" si="206"/>
        <v>►</v>
      </c>
      <c r="B688" s="604" t="str">
        <f t="shared" si="203"/>
        <v>►</v>
      </c>
      <c r="C688" s="604" t="str">
        <f t="shared" si="196"/>
        <v>►</v>
      </c>
      <c r="D688" s="604" t="str">
        <f t="shared" si="197"/>
        <v>►</v>
      </c>
      <c r="E688" s="604" t="str">
        <f t="shared" si="198"/>
        <v>►</v>
      </c>
      <c r="F688" s="604" t="str">
        <f t="shared" si="199"/>
        <v>►</v>
      </c>
      <c r="G688" s="604" t="str">
        <f t="shared" si="204"/>
        <v/>
      </c>
      <c r="H688" s="626" t="s">
        <v>28</v>
      </c>
      <c r="I688" s="627"/>
      <c r="J688" s="627"/>
      <c r="K688" s="627"/>
      <c r="L688" s="704"/>
      <c r="M688" s="704"/>
      <c r="N688" s="704"/>
      <c r="O688" s="704"/>
      <c r="P688" s="704"/>
      <c r="Q688" s="704"/>
      <c r="R688" s="704"/>
      <c r="S688" s="674" t="s">
        <v>28</v>
      </c>
      <c r="T688" s="638"/>
      <c r="U688" s="251"/>
      <c r="V688" s="614"/>
      <c r="W688" s="644">
        <f t="shared" si="200"/>
        <v>0</v>
      </c>
      <c r="X688" s="643" t="str">
        <f t="shared" si="201"/>
        <v/>
      </c>
      <c r="Y688" s="615">
        <f t="shared" si="210"/>
        <v>0</v>
      </c>
      <c r="Z688" s="615">
        <f t="shared" si="211"/>
        <v>0</v>
      </c>
      <c r="AA688" s="190" t="str">
        <f t="shared" si="208"/>
        <v/>
      </c>
      <c r="AB688" s="684">
        <f t="shared" si="207"/>
        <v>0</v>
      </c>
      <c r="AC688" s="684">
        <f t="shared" si="195"/>
        <v>0</v>
      </c>
      <c r="AD688" s="616"/>
      <c r="AE688" s="617">
        <f t="shared" si="209"/>
        <v>0</v>
      </c>
      <c r="AF688" s="612">
        <f t="shared" si="202"/>
        <v>0</v>
      </c>
      <c r="AG688" s="613">
        <f>IF(ISBLANK(N688), 0, (IF(AND(V688&lt;&gt;"", ISNUMBER(T688)), INDEX(AZ12:CR12, MATCH(N688, AZ11:CR11, 0)) * M688, 0)) + IFERROR(INDEX(AZ17:CR17, MATCH(N688, AZ16:CR16, 0)) * M688, 0))</f>
        <v>0</v>
      </c>
      <c r="AH688" s="658"/>
      <c r="AI688" s="603" t="str">
        <f t="shared" si="205"/>
        <v>►</v>
      </c>
      <c r="BE688" s="658"/>
      <c r="BF688" s="658"/>
      <c r="BG688" s="658"/>
      <c r="BH688" s="658"/>
      <c r="BI688" s="658"/>
      <c r="BJ688" s="658"/>
      <c r="BK688" s="658"/>
      <c r="BL688" s="658"/>
      <c r="BM688" s="658"/>
      <c r="BN688" s="658"/>
      <c r="BO688" s="658"/>
      <c r="BP688" s="658"/>
      <c r="BQ688" s="658"/>
      <c r="BR688" s="658"/>
      <c r="BS688" s="658"/>
      <c r="BT688" s="658"/>
      <c r="BU688" s="658"/>
      <c r="BV688" s="658"/>
      <c r="BW688" s="658"/>
      <c r="CM688" s="658"/>
      <c r="CN688" s="658"/>
      <c r="CO688" s="658"/>
      <c r="CY688" s="216">
        <v>1</v>
      </c>
    </row>
    <row r="689" spans="1:105" s="641" customFormat="1" ht="24" customHeight="1">
      <c r="A689" s="603" t="str">
        <f t="shared" si="206"/>
        <v>►</v>
      </c>
      <c r="B689" s="604" t="str">
        <f t="shared" si="203"/>
        <v>►</v>
      </c>
      <c r="C689" s="604" t="str">
        <f t="shared" si="196"/>
        <v>►</v>
      </c>
      <c r="D689" s="604" t="str">
        <f t="shared" si="197"/>
        <v>►</v>
      </c>
      <c r="E689" s="604" t="str">
        <f t="shared" si="198"/>
        <v>►</v>
      </c>
      <c r="F689" s="604" t="str">
        <f t="shared" si="199"/>
        <v>►</v>
      </c>
      <c r="G689" s="604" t="str">
        <f t="shared" si="204"/>
        <v/>
      </c>
      <c r="H689" s="626" t="s">
        <v>28</v>
      </c>
      <c r="I689" s="627"/>
      <c r="J689" s="627"/>
      <c r="K689" s="627"/>
      <c r="L689" s="704"/>
      <c r="M689" s="704"/>
      <c r="N689" s="704"/>
      <c r="O689" s="704"/>
      <c r="P689" s="704"/>
      <c r="Q689" s="704"/>
      <c r="R689" s="704"/>
      <c r="S689" s="674" t="s">
        <v>28</v>
      </c>
      <c r="T689" s="638"/>
      <c r="U689" s="251"/>
      <c r="V689" s="614"/>
      <c r="W689" s="645">
        <f t="shared" si="200"/>
        <v>0</v>
      </c>
      <c r="X689" s="618" t="str">
        <f t="shared" si="201"/>
        <v/>
      </c>
      <c r="Y689" s="619">
        <f t="shared" si="210"/>
        <v>0</v>
      </c>
      <c r="Z689" s="619">
        <f t="shared" si="211"/>
        <v>0</v>
      </c>
      <c r="AA689" s="189" t="str">
        <f t="shared" si="208"/>
        <v/>
      </c>
      <c r="AB689" s="189">
        <f t="shared" si="207"/>
        <v>0</v>
      </c>
      <c r="AC689" s="189">
        <f t="shared" si="195"/>
        <v>0</v>
      </c>
      <c r="AD689" s="616"/>
      <c r="AE689" s="620">
        <f t="shared" si="209"/>
        <v>0</v>
      </c>
      <c r="AF689" s="612">
        <f t="shared" si="202"/>
        <v>0</v>
      </c>
      <c r="AG689" s="613">
        <f>IF(ISBLANK(N689), 0, (IF(AND(V689&lt;&gt;"", ISNUMBER(T689)), INDEX(AZ12:CR12, MATCH(N689, AZ11:CR11, 0)) * M689, 0)) + IFERROR(INDEX(AZ17:CR17, MATCH(N689, AZ16:CR16, 0)) * M689, 0))</f>
        <v>0</v>
      </c>
      <c r="AH689" s="658"/>
      <c r="AI689" s="603" t="str">
        <f t="shared" si="205"/>
        <v>►</v>
      </c>
      <c r="BE689" s="658"/>
      <c r="BF689" s="658"/>
      <c r="BG689" s="658"/>
      <c r="BH689" s="658"/>
      <c r="BI689" s="658"/>
      <c r="BJ689" s="658"/>
      <c r="BK689" s="658"/>
      <c r="BL689" s="658"/>
      <c r="BM689" s="658"/>
      <c r="BN689" s="658"/>
      <c r="BO689" s="658"/>
      <c r="BP689" s="658"/>
      <c r="BQ689" s="658"/>
      <c r="BR689" s="658"/>
      <c r="BS689" s="658"/>
      <c r="BT689" s="658"/>
      <c r="BU689" s="658"/>
      <c r="BV689" s="658"/>
      <c r="BW689" s="658"/>
      <c r="CM689" s="658"/>
      <c r="CN689" s="658"/>
      <c r="CO689" s="658"/>
      <c r="CY689" s="216">
        <v>1</v>
      </c>
    </row>
    <row r="690" spans="1:105" ht="24" customHeight="1">
      <c r="A690" s="603" t="str">
        <f t="shared" si="206"/>
        <v>►</v>
      </c>
      <c r="B690" s="604" t="str">
        <f t="shared" si="203"/>
        <v>►</v>
      </c>
      <c r="C690" s="604" t="str">
        <f t="shared" si="196"/>
        <v>►</v>
      </c>
      <c r="D690" s="604" t="str">
        <f t="shared" si="197"/>
        <v>►</v>
      </c>
      <c r="E690" s="604" t="str">
        <f t="shared" si="198"/>
        <v>►</v>
      </c>
      <c r="F690" s="604" t="str">
        <f t="shared" si="199"/>
        <v>►</v>
      </c>
      <c r="G690" s="604" t="str">
        <f t="shared" si="204"/>
        <v/>
      </c>
      <c r="H690" s="626" t="s">
        <v>28</v>
      </c>
      <c r="I690" s="627"/>
      <c r="J690" s="627"/>
      <c r="K690" s="627"/>
      <c r="L690" s="704"/>
      <c r="M690" s="704"/>
      <c r="N690" s="704"/>
      <c r="O690" s="704"/>
      <c r="P690" s="704"/>
      <c r="Q690" s="704"/>
      <c r="R690" s="704"/>
      <c r="S690" s="674" t="s">
        <v>28</v>
      </c>
      <c r="T690" s="638"/>
      <c r="U690" s="251"/>
      <c r="V690" s="614"/>
      <c r="W690" s="644">
        <f t="shared" si="200"/>
        <v>0</v>
      </c>
      <c r="X690" s="643" t="str">
        <f t="shared" si="201"/>
        <v/>
      </c>
      <c r="Y690" s="615">
        <f t="shared" si="210"/>
        <v>0</v>
      </c>
      <c r="Z690" s="615">
        <f t="shared" si="211"/>
        <v>0</v>
      </c>
      <c r="AA690" s="190" t="str">
        <f t="shared" si="208"/>
        <v/>
      </c>
      <c r="AB690" s="684">
        <f t="shared" si="207"/>
        <v>0</v>
      </c>
      <c r="AC690" s="684">
        <f t="shared" si="195"/>
        <v>0</v>
      </c>
      <c r="AD690" s="616"/>
      <c r="AE690" s="617">
        <f t="shared" si="209"/>
        <v>0</v>
      </c>
      <c r="AF690" s="612">
        <f t="shared" si="202"/>
        <v>0</v>
      </c>
      <c r="AG690" s="613">
        <f>IF(ISBLANK(N690), 0, (IF(AND(V690&lt;&gt;"", ISNUMBER(T690)), INDEX(AZ12:CR12, MATCH(N690, AZ11:CR11, 0)) * M690, 0)) + IFERROR(INDEX(AZ17:CR17, MATCH(N690, AZ16:CR16, 0)) * M690, 0))</f>
        <v>0</v>
      </c>
      <c r="AI690" s="603" t="str">
        <f t="shared" si="205"/>
        <v>►</v>
      </c>
      <c r="AJ690" s="641"/>
      <c r="AK690" s="641"/>
      <c r="AL690" s="641"/>
      <c r="AM690" s="641"/>
      <c r="AN690" s="641"/>
      <c r="AO690" s="641"/>
      <c r="AP690" s="641"/>
      <c r="AQ690" s="641"/>
      <c r="AR690" s="641"/>
      <c r="AS690" s="641"/>
      <c r="AT690" s="641"/>
      <c r="AU690" s="641"/>
      <c r="AV690" s="641"/>
      <c r="AW690" s="641"/>
      <c r="AX690" s="641"/>
      <c r="AY690" s="641"/>
      <c r="CY690" s="216">
        <v>1</v>
      </c>
    </row>
    <row r="691" spans="1:105" ht="24" customHeight="1">
      <c r="A691" s="603" t="str">
        <f t="shared" si="206"/>
        <v>►</v>
      </c>
      <c r="B691" s="604" t="str">
        <f t="shared" si="203"/>
        <v>►</v>
      </c>
      <c r="C691" s="604" t="str">
        <f t="shared" si="196"/>
        <v>►</v>
      </c>
      <c r="D691" s="604" t="str">
        <f t="shared" si="197"/>
        <v>►</v>
      </c>
      <c r="E691" s="604" t="str">
        <f t="shared" si="198"/>
        <v>►</v>
      </c>
      <c r="F691" s="604" t="str">
        <f t="shared" si="199"/>
        <v>►</v>
      </c>
      <c r="G691" s="604" t="str">
        <f t="shared" si="204"/>
        <v/>
      </c>
      <c r="H691" s="626" t="s">
        <v>28</v>
      </c>
      <c r="I691" s="627"/>
      <c r="J691" s="627"/>
      <c r="K691" s="627"/>
      <c r="L691" s="704"/>
      <c r="M691" s="704"/>
      <c r="N691" s="704"/>
      <c r="O691" s="704"/>
      <c r="P691" s="704"/>
      <c r="Q691" s="704"/>
      <c r="R691" s="704"/>
      <c r="S691" s="674" t="s">
        <v>28</v>
      </c>
      <c r="T691" s="638"/>
      <c r="U691" s="251"/>
      <c r="V691" s="614"/>
      <c r="W691" s="645">
        <f t="shared" si="200"/>
        <v>0</v>
      </c>
      <c r="X691" s="618" t="str">
        <f t="shared" si="201"/>
        <v/>
      </c>
      <c r="Y691" s="619">
        <f t="shared" si="210"/>
        <v>0</v>
      </c>
      <c r="Z691" s="619">
        <f t="shared" si="211"/>
        <v>0</v>
      </c>
      <c r="AA691" s="189" t="str">
        <f t="shared" si="208"/>
        <v/>
      </c>
      <c r="AB691" s="189">
        <f t="shared" si="207"/>
        <v>0</v>
      </c>
      <c r="AC691" s="189">
        <f t="shared" si="195"/>
        <v>0</v>
      </c>
      <c r="AD691" s="616"/>
      <c r="AE691" s="620">
        <f t="shared" si="209"/>
        <v>0</v>
      </c>
      <c r="AF691" s="612">
        <f t="shared" si="202"/>
        <v>0</v>
      </c>
      <c r="AG691" s="613">
        <f>IF(ISBLANK(N691), 0, (IF(AND(V691&lt;&gt;"", ISNUMBER(T691)), INDEX(AZ12:CR12, MATCH(N691, AZ11:CR11, 0)) * M691, 0)) + IFERROR(INDEX(AZ17:CR17, MATCH(N691, AZ16:CR16, 0)) * M691, 0))</f>
        <v>0</v>
      </c>
      <c r="AI691" s="603" t="str">
        <f t="shared" si="205"/>
        <v>►</v>
      </c>
      <c r="AJ691" s="641"/>
      <c r="AK691" s="641"/>
      <c r="AL691" s="641"/>
      <c r="AM691" s="641"/>
      <c r="AN691" s="641"/>
      <c r="AO691" s="641"/>
      <c r="AP691" s="641"/>
      <c r="AQ691" s="641"/>
      <c r="AR691" s="641"/>
      <c r="AS691" s="641"/>
      <c r="AT691" s="641"/>
      <c r="AU691" s="641"/>
      <c r="AV691" s="641"/>
      <c r="AW691" s="641"/>
      <c r="AX691" s="641"/>
      <c r="AY691" s="641"/>
      <c r="CY691" s="216">
        <v>1</v>
      </c>
    </row>
    <row r="692" spans="1:105" ht="24" customHeight="1">
      <c r="A692" s="603" t="str">
        <f t="shared" si="206"/>
        <v>►</v>
      </c>
      <c r="B692" s="604" t="str">
        <f t="shared" si="203"/>
        <v>►</v>
      </c>
      <c r="C692" s="604" t="str">
        <f t="shared" si="196"/>
        <v>►</v>
      </c>
      <c r="D692" s="604" t="str">
        <f t="shared" si="197"/>
        <v>►</v>
      </c>
      <c r="E692" s="604" t="str">
        <f t="shared" si="198"/>
        <v>►</v>
      </c>
      <c r="F692" s="604" t="str">
        <f t="shared" si="199"/>
        <v>►</v>
      </c>
      <c r="G692" s="604" t="str">
        <f t="shared" si="204"/>
        <v/>
      </c>
      <c r="H692" s="626" t="s">
        <v>28</v>
      </c>
      <c r="I692" s="627"/>
      <c r="J692" s="627"/>
      <c r="K692" s="627"/>
      <c r="L692" s="704"/>
      <c r="M692" s="704"/>
      <c r="N692" s="704"/>
      <c r="O692" s="704"/>
      <c r="P692" s="704"/>
      <c r="Q692" s="704"/>
      <c r="R692" s="704"/>
      <c r="S692" s="674" t="s">
        <v>28</v>
      </c>
      <c r="T692" s="638"/>
      <c r="U692" s="251"/>
      <c r="V692" s="614"/>
      <c r="W692" s="644">
        <f t="shared" si="200"/>
        <v>0</v>
      </c>
      <c r="X692" s="643" t="str">
        <f t="shared" si="201"/>
        <v/>
      </c>
      <c r="Y692" s="615">
        <f t="shared" si="210"/>
        <v>0</v>
      </c>
      <c r="Z692" s="615">
        <f t="shared" si="211"/>
        <v>0</v>
      </c>
      <c r="AA692" s="190" t="str">
        <f t="shared" si="208"/>
        <v/>
      </c>
      <c r="AB692" s="684">
        <f t="shared" si="207"/>
        <v>0</v>
      </c>
      <c r="AC692" s="684">
        <f t="shared" si="195"/>
        <v>0</v>
      </c>
      <c r="AD692" s="616"/>
      <c r="AE692" s="617">
        <f t="shared" si="209"/>
        <v>0</v>
      </c>
      <c r="AF692" s="612">
        <f t="shared" si="202"/>
        <v>0</v>
      </c>
      <c r="AG692" s="613">
        <f>IF(ISBLANK(N692), 0, (IF(AND(V692&lt;&gt;"", ISNUMBER(T692)), INDEX(AZ12:CR12, MATCH(N692, AZ11:CR11, 0)) * M692, 0)) + IFERROR(INDEX(AZ17:CR17, MATCH(N692, AZ16:CR16, 0)) * M692, 0))</f>
        <v>0</v>
      </c>
      <c r="AI692" s="603" t="str">
        <f t="shared" si="205"/>
        <v>►</v>
      </c>
      <c r="AJ692" s="641"/>
      <c r="AK692" s="641"/>
      <c r="AL692" s="641"/>
      <c r="AM692" s="641"/>
      <c r="AN692" s="641"/>
      <c r="AO692" s="641"/>
      <c r="AP692" s="641"/>
      <c r="AQ692" s="641"/>
      <c r="AR692" s="641"/>
      <c r="AS692" s="641"/>
      <c r="AT692" s="641"/>
      <c r="AU692" s="641"/>
      <c r="AV692" s="641"/>
      <c r="AW692" s="641"/>
      <c r="AX692" s="641"/>
      <c r="AY692" s="641"/>
      <c r="CY692" s="216">
        <v>1</v>
      </c>
    </row>
    <row r="693" spans="1:105" ht="24" customHeight="1">
      <c r="A693" s="603" t="str">
        <f t="shared" si="206"/>
        <v>►</v>
      </c>
      <c r="B693" s="604" t="str">
        <f t="shared" si="203"/>
        <v>►</v>
      </c>
      <c r="C693" s="604" t="str">
        <f t="shared" si="196"/>
        <v>►</v>
      </c>
      <c r="D693" s="604" t="str">
        <f t="shared" si="197"/>
        <v>►</v>
      </c>
      <c r="E693" s="604" t="str">
        <f t="shared" si="198"/>
        <v>►</v>
      </c>
      <c r="F693" s="604" t="str">
        <f t="shared" si="199"/>
        <v>►</v>
      </c>
      <c r="G693" s="604" t="str">
        <f t="shared" si="204"/>
        <v/>
      </c>
      <c r="H693" s="626" t="s">
        <v>28</v>
      </c>
      <c r="I693" s="627"/>
      <c r="J693" s="627"/>
      <c r="K693" s="627"/>
      <c r="L693" s="704"/>
      <c r="M693" s="704"/>
      <c r="N693" s="704"/>
      <c r="O693" s="704"/>
      <c r="P693" s="704"/>
      <c r="Q693" s="704"/>
      <c r="R693" s="704"/>
      <c r="S693" s="674" t="s">
        <v>28</v>
      </c>
      <c r="T693" s="638"/>
      <c r="U693" s="251"/>
      <c r="V693" s="614"/>
      <c r="W693" s="645">
        <f t="shared" si="200"/>
        <v>0</v>
      </c>
      <c r="X693" s="618" t="str">
        <f t="shared" si="201"/>
        <v/>
      </c>
      <c r="Y693" s="619">
        <f t="shared" si="210"/>
        <v>0</v>
      </c>
      <c r="Z693" s="619">
        <f t="shared" si="211"/>
        <v>0</v>
      </c>
      <c r="AA693" s="189" t="str">
        <f t="shared" si="208"/>
        <v/>
      </c>
      <c r="AB693" s="189">
        <f t="shared" si="207"/>
        <v>0</v>
      </c>
      <c r="AC693" s="189">
        <f t="shared" si="195"/>
        <v>0</v>
      </c>
      <c r="AD693" s="616"/>
      <c r="AE693" s="620">
        <f t="shared" si="209"/>
        <v>0</v>
      </c>
      <c r="AF693" s="612">
        <f t="shared" si="202"/>
        <v>0</v>
      </c>
      <c r="AG693" s="613">
        <f>IF(ISBLANK(N693), 0, (IF(AND(V693&lt;&gt;"", ISNUMBER(T693)), INDEX(AZ12:CR12, MATCH(N693, AZ11:CR11, 0)) * M693, 0)) + IFERROR(INDEX(AZ17:CR17, MATCH(N693, AZ16:CR16, 0)) * M693, 0))</f>
        <v>0</v>
      </c>
      <c r="AI693" s="603" t="str">
        <f t="shared" si="205"/>
        <v>►</v>
      </c>
      <c r="AJ693" s="641"/>
      <c r="AK693" s="641"/>
      <c r="AL693" s="641"/>
      <c r="AM693" s="641"/>
      <c r="AN693" s="641"/>
      <c r="AO693" s="641"/>
      <c r="AP693" s="641"/>
      <c r="AQ693" s="641"/>
      <c r="AR693" s="641"/>
      <c r="AS693" s="641"/>
      <c r="AT693" s="641"/>
      <c r="AU693" s="641"/>
      <c r="AV693" s="641"/>
      <c r="AW693" s="641"/>
      <c r="AX693" s="641"/>
      <c r="AY693" s="641"/>
      <c r="CY693" s="216">
        <v>1</v>
      </c>
    </row>
    <row r="694" spans="1:105" ht="24" customHeight="1">
      <c r="A694" s="603" t="str">
        <f t="shared" si="206"/>
        <v>►</v>
      </c>
      <c r="B694" s="604" t="str">
        <f t="shared" si="203"/>
        <v>►</v>
      </c>
      <c r="C694" s="604" t="str">
        <f t="shared" si="196"/>
        <v>►</v>
      </c>
      <c r="D694" s="604" t="str">
        <f t="shared" si="197"/>
        <v>►</v>
      </c>
      <c r="E694" s="604" t="str">
        <f t="shared" si="198"/>
        <v>►</v>
      </c>
      <c r="F694" s="604" t="str">
        <f t="shared" si="199"/>
        <v>►</v>
      </c>
      <c r="G694" s="604" t="str">
        <f t="shared" si="204"/>
        <v/>
      </c>
      <c r="H694" s="626" t="s">
        <v>28</v>
      </c>
      <c r="I694" s="627"/>
      <c r="J694" s="627"/>
      <c r="K694" s="627"/>
      <c r="L694" s="704"/>
      <c r="M694" s="704"/>
      <c r="N694" s="704"/>
      <c r="O694" s="704"/>
      <c r="P694" s="704"/>
      <c r="Q694" s="704"/>
      <c r="R694" s="704"/>
      <c r="S694" s="674" t="s">
        <v>28</v>
      </c>
      <c r="T694" s="638"/>
      <c r="U694" s="251"/>
      <c r="V694" s="614"/>
      <c r="W694" s="644">
        <f t="shared" si="200"/>
        <v>0</v>
      </c>
      <c r="X694" s="643" t="str">
        <f t="shared" si="201"/>
        <v/>
      </c>
      <c r="Y694" s="615">
        <f t="shared" si="210"/>
        <v>0</v>
      </c>
      <c r="Z694" s="615">
        <f t="shared" si="211"/>
        <v>0</v>
      </c>
      <c r="AA694" s="190" t="str">
        <f t="shared" si="208"/>
        <v/>
      </c>
      <c r="AB694" s="684">
        <f t="shared" si="207"/>
        <v>0</v>
      </c>
      <c r="AC694" s="684">
        <f t="shared" si="195"/>
        <v>0</v>
      </c>
      <c r="AD694" s="616"/>
      <c r="AE694" s="617">
        <f t="shared" si="209"/>
        <v>0</v>
      </c>
      <c r="AF694" s="612">
        <f t="shared" si="202"/>
        <v>0</v>
      </c>
      <c r="AG694" s="613">
        <f>IF(ISBLANK(N694), 0, (IF(AND(V694&lt;&gt;"", ISNUMBER(T694)), INDEX(AZ12:CR12, MATCH(N694, AZ11:CR11, 0)) * M694, 0)) + IFERROR(INDEX(AZ17:CR17, MATCH(N694, AZ16:CR16, 0)) * M694, 0))</f>
        <v>0</v>
      </c>
      <c r="AI694" s="603" t="str">
        <f t="shared" si="205"/>
        <v>►</v>
      </c>
      <c r="AJ694" s="641"/>
      <c r="AK694" s="641"/>
      <c r="AL694" s="641"/>
      <c r="AM694" s="641"/>
      <c r="AN694" s="641"/>
      <c r="AO694" s="641"/>
      <c r="AP694" s="641"/>
      <c r="AQ694" s="641"/>
      <c r="AR694" s="641"/>
      <c r="AS694" s="641"/>
      <c r="AT694" s="641"/>
      <c r="AU694" s="641"/>
      <c r="AV694" s="641"/>
      <c r="AW694" s="641"/>
      <c r="AX694" s="641"/>
      <c r="AY694" s="641"/>
      <c r="CY694" s="216">
        <v>1</v>
      </c>
    </row>
    <row r="695" spans="1:105" ht="24" customHeight="1">
      <c r="A695" s="603" t="str">
        <f t="shared" si="206"/>
        <v>►</v>
      </c>
      <c r="B695" s="604" t="str">
        <f t="shared" si="203"/>
        <v>►</v>
      </c>
      <c r="C695" s="604" t="str">
        <f t="shared" si="196"/>
        <v>►</v>
      </c>
      <c r="D695" s="604" t="str">
        <f t="shared" si="197"/>
        <v>►</v>
      </c>
      <c r="E695" s="604" t="str">
        <f t="shared" si="198"/>
        <v>►</v>
      </c>
      <c r="F695" s="604" t="str">
        <f t="shared" si="199"/>
        <v>►</v>
      </c>
      <c r="G695" s="604" t="str">
        <f t="shared" si="204"/>
        <v/>
      </c>
      <c r="H695" s="626" t="s">
        <v>28</v>
      </c>
      <c r="I695" s="627"/>
      <c r="J695" s="627"/>
      <c r="K695" s="627"/>
      <c r="L695" s="704"/>
      <c r="M695" s="704"/>
      <c r="N695" s="704"/>
      <c r="O695" s="704"/>
      <c r="P695" s="704"/>
      <c r="Q695" s="704"/>
      <c r="R695" s="704"/>
      <c r="S695" s="674" t="s">
        <v>28</v>
      </c>
      <c r="T695" s="638"/>
      <c r="U695" s="251"/>
      <c r="V695" s="614"/>
      <c r="W695" s="645">
        <f t="shared" si="200"/>
        <v>0</v>
      </c>
      <c r="X695" s="618" t="str">
        <f t="shared" si="201"/>
        <v/>
      </c>
      <c r="Y695" s="619">
        <f t="shared" si="210"/>
        <v>0</v>
      </c>
      <c r="Z695" s="619">
        <f t="shared" si="211"/>
        <v>0</v>
      </c>
      <c r="AA695" s="189" t="str">
        <f t="shared" si="208"/>
        <v/>
      </c>
      <c r="AB695" s="189">
        <f t="shared" si="207"/>
        <v>0</v>
      </c>
      <c r="AC695" s="189">
        <f t="shared" si="195"/>
        <v>0</v>
      </c>
      <c r="AD695" s="616"/>
      <c r="AE695" s="620">
        <f t="shared" si="209"/>
        <v>0</v>
      </c>
      <c r="AF695" s="612">
        <f t="shared" si="202"/>
        <v>0</v>
      </c>
      <c r="AG695" s="613">
        <f>IF(ISBLANK(N695), 0, (IF(AND(V695&lt;&gt;"", ISNUMBER(T695)), INDEX(AZ12:CR12, MATCH(N695, AZ11:CR11, 0)) * M695, 0)) + IFERROR(INDEX(AZ17:CR17, MATCH(N695, AZ16:CR16, 0)) * M695, 0))</f>
        <v>0</v>
      </c>
      <c r="AI695" s="603" t="str">
        <f t="shared" si="205"/>
        <v>►</v>
      </c>
      <c r="AJ695" s="641"/>
      <c r="AK695" s="641"/>
      <c r="AL695" s="641"/>
      <c r="AM695" s="641"/>
      <c r="AN695" s="641"/>
      <c r="AO695" s="641"/>
      <c r="AP695" s="641"/>
      <c r="AQ695" s="641"/>
      <c r="AR695" s="641"/>
      <c r="AS695" s="641"/>
      <c r="AT695" s="641"/>
      <c r="AU695" s="641"/>
      <c r="AV695" s="641"/>
      <c r="AW695" s="641"/>
      <c r="AX695" s="641"/>
      <c r="AY695" s="641"/>
      <c r="CY695" s="216">
        <v>1</v>
      </c>
    </row>
    <row r="696" spans="1:105" ht="24" customHeight="1">
      <c r="A696" s="603" t="str">
        <f t="shared" si="206"/>
        <v>►</v>
      </c>
      <c r="B696" s="604" t="str">
        <f t="shared" si="203"/>
        <v>►</v>
      </c>
      <c r="C696" s="604" t="str">
        <f t="shared" si="196"/>
        <v>►</v>
      </c>
      <c r="D696" s="604" t="str">
        <f t="shared" si="197"/>
        <v>►</v>
      </c>
      <c r="E696" s="604" t="str">
        <f t="shared" si="198"/>
        <v>►</v>
      </c>
      <c r="F696" s="604" t="str">
        <f t="shared" si="199"/>
        <v>►</v>
      </c>
      <c r="G696" s="604" t="str">
        <f t="shared" si="204"/>
        <v/>
      </c>
      <c r="H696" s="626" t="s">
        <v>28</v>
      </c>
      <c r="I696" s="627"/>
      <c r="J696" s="627"/>
      <c r="K696" s="627"/>
      <c r="L696" s="704"/>
      <c r="M696" s="704"/>
      <c r="N696" s="704"/>
      <c r="O696" s="704"/>
      <c r="P696" s="704"/>
      <c r="Q696" s="704"/>
      <c r="R696" s="704"/>
      <c r="S696" s="674" t="s">
        <v>28</v>
      </c>
      <c r="T696" s="638"/>
      <c r="U696" s="251"/>
      <c r="V696" s="614"/>
      <c r="W696" s="644">
        <f t="shared" si="200"/>
        <v>0</v>
      </c>
      <c r="X696" s="643" t="str">
        <f t="shared" si="201"/>
        <v/>
      </c>
      <c r="Y696" s="615">
        <f t="shared" si="210"/>
        <v>0</v>
      </c>
      <c r="Z696" s="615">
        <f t="shared" si="211"/>
        <v>0</v>
      </c>
      <c r="AA696" s="190" t="str">
        <f t="shared" si="208"/>
        <v/>
      </c>
      <c r="AB696" s="684">
        <f t="shared" si="207"/>
        <v>0</v>
      </c>
      <c r="AC696" s="684">
        <f t="shared" si="195"/>
        <v>0</v>
      </c>
      <c r="AD696" s="616"/>
      <c r="AE696" s="617">
        <f t="shared" si="209"/>
        <v>0</v>
      </c>
      <c r="AF696" s="612">
        <f t="shared" si="202"/>
        <v>0</v>
      </c>
      <c r="AG696" s="613">
        <f>IF(ISBLANK(N696), 0, (IF(AND(V696&lt;&gt;"", ISNUMBER(T696)), INDEX(AZ12:CR12, MATCH(N696, AZ11:CR11, 0)) * M696, 0)) + IFERROR(INDEX(AZ17:CR17, MATCH(N696, AZ16:CR16, 0)) * M696, 0))</f>
        <v>0</v>
      </c>
      <c r="AI696" s="603" t="str">
        <f t="shared" si="205"/>
        <v>►</v>
      </c>
      <c r="AJ696" s="641"/>
      <c r="AK696" s="641"/>
      <c r="AL696" s="641"/>
      <c r="AM696" s="641"/>
      <c r="AN696" s="641"/>
      <c r="AO696" s="641"/>
      <c r="AP696" s="641"/>
      <c r="AQ696" s="641"/>
      <c r="AR696" s="641"/>
      <c r="AS696" s="641"/>
      <c r="AT696" s="641"/>
      <c r="AU696" s="641"/>
      <c r="AV696" s="641"/>
      <c r="AW696" s="641"/>
      <c r="AX696" s="641"/>
      <c r="AY696" s="641"/>
      <c r="CY696" s="216">
        <v>1</v>
      </c>
    </row>
    <row r="697" spans="1:105" ht="24" customHeight="1">
      <c r="A697" s="603" t="str">
        <f t="shared" si="206"/>
        <v>►</v>
      </c>
      <c r="B697" s="604" t="str">
        <f t="shared" si="203"/>
        <v>►</v>
      </c>
      <c r="C697" s="604" t="str">
        <f t="shared" si="196"/>
        <v>►</v>
      </c>
      <c r="D697" s="604" t="str">
        <f t="shared" si="197"/>
        <v>►</v>
      </c>
      <c r="E697" s="604" t="str">
        <f t="shared" si="198"/>
        <v>►</v>
      </c>
      <c r="F697" s="604" t="str">
        <f t="shared" si="199"/>
        <v>►</v>
      </c>
      <c r="G697" s="604" t="str">
        <f t="shared" si="204"/>
        <v/>
      </c>
      <c r="H697" s="626" t="s">
        <v>28</v>
      </c>
      <c r="I697" s="627"/>
      <c r="J697" s="627"/>
      <c r="K697" s="627"/>
      <c r="L697" s="704"/>
      <c r="M697" s="704"/>
      <c r="N697" s="704"/>
      <c r="O697" s="704"/>
      <c r="P697" s="704"/>
      <c r="Q697" s="704"/>
      <c r="R697" s="704"/>
      <c r="S697" s="674" t="s">
        <v>28</v>
      </c>
      <c r="T697" s="638"/>
      <c r="U697" s="251"/>
      <c r="V697" s="614"/>
      <c r="W697" s="645">
        <f t="shared" si="200"/>
        <v>0</v>
      </c>
      <c r="X697" s="618" t="str">
        <f t="shared" si="201"/>
        <v/>
      </c>
      <c r="Y697" s="619">
        <f t="shared" si="210"/>
        <v>0</v>
      </c>
      <c r="Z697" s="619">
        <f t="shared" si="211"/>
        <v>0</v>
      </c>
      <c r="AA697" s="189" t="str">
        <f t="shared" si="208"/>
        <v/>
      </c>
      <c r="AB697" s="189">
        <f t="shared" si="207"/>
        <v>0</v>
      </c>
      <c r="AC697" s="189">
        <f t="shared" si="195"/>
        <v>0</v>
      </c>
      <c r="AD697" s="616"/>
      <c r="AE697" s="620">
        <f t="shared" si="209"/>
        <v>0</v>
      </c>
      <c r="AF697" s="612">
        <f t="shared" si="202"/>
        <v>0</v>
      </c>
      <c r="AG697" s="613">
        <f>IF(ISBLANK(N697), 0, (IF(AND(V697&lt;&gt;"", ISNUMBER(T697)), INDEX(AZ12:CR12, MATCH(N697, AZ11:CR11, 0)) * M697, 0)) + IFERROR(INDEX(AZ17:CR17, MATCH(N697, AZ16:CR16, 0)) * M697, 0))</f>
        <v>0</v>
      </c>
      <c r="AI697" s="603" t="str">
        <f t="shared" si="205"/>
        <v>►</v>
      </c>
      <c r="AJ697" s="641"/>
      <c r="AK697" s="641"/>
      <c r="AL697" s="641"/>
      <c r="AM697" s="641"/>
      <c r="AN697" s="641"/>
      <c r="AO697" s="641"/>
      <c r="AP697" s="641"/>
      <c r="AQ697" s="641"/>
      <c r="AR697" s="641"/>
      <c r="AS697" s="641"/>
      <c r="AT697" s="641"/>
      <c r="AU697" s="641"/>
      <c r="AV697" s="641"/>
      <c r="AW697" s="641"/>
      <c r="AX697" s="641"/>
      <c r="AY697" s="641"/>
      <c r="CY697" s="216">
        <v>1</v>
      </c>
    </row>
    <row r="698" spans="1:105" ht="24" customHeight="1">
      <c r="A698" s="603" t="str">
        <f t="shared" si="206"/>
        <v>►</v>
      </c>
      <c r="B698" s="604" t="str">
        <f t="shared" si="203"/>
        <v>►</v>
      </c>
      <c r="C698" s="604" t="str">
        <f t="shared" si="196"/>
        <v>►</v>
      </c>
      <c r="D698" s="604" t="str">
        <f t="shared" si="197"/>
        <v>►</v>
      </c>
      <c r="E698" s="604" t="str">
        <f t="shared" si="198"/>
        <v>►</v>
      </c>
      <c r="F698" s="604" t="str">
        <f t="shared" si="199"/>
        <v>►</v>
      </c>
      <c r="G698" s="604" t="str">
        <f t="shared" si="204"/>
        <v/>
      </c>
      <c r="H698" s="626" t="s">
        <v>28</v>
      </c>
      <c r="I698" s="627"/>
      <c r="J698" s="627"/>
      <c r="K698" s="627"/>
      <c r="L698" s="704"/>
      <c r="M698" s="704"/>
      <c r="N698" s="704"/>
      <c r="O698" s="704"/>
      <c r="P698" s="704"/>
      <c r="Q698" s="704"/>
      <c r="R698" s="704"/>
      <c r="S698" s="674" t="s">
        <v>28</v>
      </c>
      <c r="T698" s="638"/>
      <c r="U698" s="251"/>
      <c r="V698" s="614"/>
      <c r="W698" s="644">
        <f t="shared" si="200"/>
        <v>0</v>
      </c>
      <c r="X698" s="643" t="str">
        <f t="shared" si="201"/>
        <v/>
      </c>
      <c r="Y698" s="615">
        <f t="shared" si="210"/>
        <v>0</v>
      </c>
      <c r="Z698" s="615">
        <f t="shared" si="211"/>
        <v>0</v>
      </c>
      <c r="AA698" s="190" t="str">
        <f t="shared" si="208"/>
        <v/>
      </c>
      <c r="AB698" s="684">
        <f t="shared" si="207"/>
        <v>0</v>
      </c>
      <c r="AC698" s="684">
        <f t="shared" si="195"/>
        <v>0</v>
      </c>
      <c r="AD698" s="616"/>
      <c r="AE698" s="617">
        <f t="shared" si="209"/>
        <v>0</v>
      </c>
      <c r="AF698" s="612">
        <f t="shared" si="202"/>
        <v>0</v>
      </c>
      <c r="AG698" s="613">
        <f>IF(ISBLANK(N698), 0, (IF(AND(V698&lt;&gt;"", ISNUMBER(T698)), INDEX(AZ12:CR12, MATCH(N698, AZ11:CR11, 0)) * M698, 0)) + IFERROR(INDEX(AZ17:CR17, MATCH(N698, AZ16:CR16, 0)) * M698, 0))</f>
        <v>0</v>
      </c>
      <c r="AI698" s="603" t="str">
        <f t="shared" si="205"/>
        <v>►</v>
      </c>
      <c r="AJ698" s="641"/>
      <c r="AK698" s="641"/>
      <c r="AL698" s="641"/>
      <c r="AM698" s="641"/>
      <c r="AN698" s="641"/>
      <c r="AO698" s="641"/>
      <c r="AP698" s="641"/>
      <c r="AQ698" s="641"/>
      <c r="AR698" s="641"/>
      <c r="AS698" s="641"/>
      <c r="AT698" s="641"/>
      <c r="AU698" s="641"/>
      <c r="AV698" s="641"/>
      <c r="AW698" s="641"/>
      <c r="AX698" s="641"/>
      <c r="AY698" s="641"/>
      <c r="CY698" s="216">
        <v>1</v>
      </c>
    </row>
    <row r="699" spans="1:105" ht="24" customHeight="1">
      <c r="A699" s="603" t="str">
        <f t="shared" si="206"/>
        <v>►</v>
      </c>
      <c r="B699" s="604" t="str">
        <f t="shared" si="203"/>
        <v>►</v>
      </c>
      <c r="C699" s="604" t="str">
        <f t="shared" si="196"/>
        <v>►</v>
      </c>
      <c r="D699" s="604" t="str">
        <f t="shared" si="197"/>
        <v>►</v>
      </c>
      <c r="E699" s="604" t="str">
        <f t="shared" si="198"/>
        <v>►</v>
      </c>
      <c r="F699" s="604" t="str">
        <f t="shared" si="199"/>
        <v>►</v>
      </c>
      <c r="G699" s="604" t="str">
        <f t="shared" si="204"/>
        <v/>
      </c>
      <c r="H699" s="626" t="s">
        <v>28</v>
      </c>
      <c r="I699" s="627"/>
      <c r="J699" s="627"/>
      <c r="K699" s="627"/>
      <c r="L699" s="704"/>
      <c r="M699" s="704"/>
      <c r="N699" s="704"/>
      <c r="O699" s="704"/>
      <c r="P699" s="704"/>
      <c r="Q699" s="704"/>
      <c r="R699" s="704"/>
      <c r="S699" s="674" t="s">
        <v>28</v>
      </c>
      <c r="T699" s="638"/>
      <c r="U699" s="251"/>
      <c r="V699" s="614"/>
      <c r="W699" s="645">
        <f t="shared" si="200"/>
        <v>0</v>
      </c>
      <c r="X699" s="618" t="str">
        <f t="shared" si="201"/>
        <v/>
      </c>
      <c r="Y699" s="619">
        <f t="shared" si="210"/>
        <v>0</v>
      </c>
      <c r="Z699" s="619">
        <f t="shared" si="211"/>
        <v>0</v>
      </c>
      <c r="AA699" s="189" t="str">
        <f t="shared" si="208"/>
        <v/>
      </c>
      <c r="AB699" s="189">
        <f t="shared" si="207"/>
        <v>0</v>
      </c>
      <c r="AC699" s="189">
        <f t="shared" si="195"/>
        <v>0</v>
      </c>
      <c r="AD699" s="616"/>
      <c r="AE699" s="620">
        <f t="shared" si="209"/>
        <v>0</v>
      </c>
      <c r="AF699" s="612">
        <f t="shared" si="202"/>
        <v>0</v>
      </c>
      <c r="AG699" s="613">
        <f>IF(ISBLANK(N699), 0, (IF(AND(V699&lt;&gt;"", ISNUMBER(T699)), INDEX(AZ12:CR12, MATCH(N699, AZ11:CR11, 0)) * M699, 0)) + IFERROR(INDEX(AZ17:CR17, MATCH(N699, AZ16:CR16, 0)) * M699, 0))</f>
        <v>0</v>
      </c>
      <c r="AI699" s="603" t="str">
        <f t="shared" si="205"/>
        <v>►</v>
      </c>
      <c r="AJ699" s="641"/>
      <c r="AK699" s="641"/>
      <c r="AL699" s="641"/>
      <c r="AM699" s="641"/>
      <c r="AN699" s="641"/>
      <c r="AO699" s="641"/>
      <c r="AP699" s="641"/>
      <c r="AQ699" s="641"/>
      <c r="AR699" s="641"/>
      <c r="AS699" s="641"/>
      <c r="AT699" s="641"/>
      <c r="AU699" s="641"/>
      <c r="AV699" s="641"/>
      <c r="AW699" s="641"/>
      <c r="AX699" s="641"/>
      <c r="AY699" s="641"/>
      <c r="CY699" s="216">
        <v>1</v>
      </c>
    </row>
    <row r="700" spans="1:105" ht="24" customHeight="1">
      <c r="A700" s="603" t="str">
        <f t="shared" si="206"/>
        <v>►</v>
      </c>
      <c r="B700" s="604" t="str">
        <f t="shared" si="203"/>
        <v>►</v>
      </c>
      <c r="C700" s="604" t="str">
        <f t="shared" si="196"/>
        <v>►</v>
      </c>
      <c r="D700" s="604" t="str">
        <f t="shared" si="197"/>
        <v>►</v>
      </c>
      <c r="E700" s="604" t="str">
        <f t="shared" si="198"/>
        <v>►</v>
      </c>
      <c r="F700" s="604" t="str">
        <f t="shared" si="199"/>
        <v>►</v>
      </c>
      <c r="G700" s="604" t="str">
        <f t="shared" si="204"/>
        <v/>
      </c>
      <c r="H700" s="626" t="s">
        <v>28</v>
      </c>
      <c r="I700" s="627"/>
      <c r="J700" s="627"/>
      <c r="K700" s="627"/>
      <c r="L700" s="704"/>
      <c r="M700" s="704"/>
      <c r="N700" s="704"/>
      <c r="O700" s="704"/>
      <c r="P700" s="704"/>
      <c r="Q700" s="704"/>
      <c r="R700" s="704"/>
      <c r="S700" s="674" t="s">
        <v>28</v>
      </c>
      <c r="T700" s="638"/>
      <c r="U700" s="251"/>
      <c r="V700" s="614"/>
      <c r="W700" s="644">
        <f t="shared" si="200"/>
        <v>0</v>
      </c>
      <c r="X700" s="643" t="str">
        <f t="shared" si="201"/>
        <v/>
      </c>
      <c r="Y700" s="615">
        <f t="shared" si="210"/>
        <v>0</v>
      </c>
      <c r="Z700" s="615">
        <f t="shared" si="211"/>
        <v>0</v>
      </c>
      <c r="AA700" s="190" t="str">
        <f t="shared" si="208"/>
        <v/>
      </c>
      <c r="AB700" s="684">
        <f t="shared" si="207"/>
        <v>0</v>
      </c>
      <c r="AC700" s="684">
        <f t="shared" si="195"/>
        <v>0</v>
      </c>
      <c r="AD700" s="616"/>
      <c r="AE700" s="617">
        <f t="shared" si="209"/>
        <v>0</v>
      </c>
      <c r="AF700" s="612">
        <f t="shared" si="202"/>
        <v>0</v>
      </c>
      <c r="AG700" s="613">
        <f>IF(ISBLANK(N700), 0, (IF(AND(V700&lt;&gt;"", ISNUMBER(T700)), INDEX(AZ12:CR12, MATCH(N700, AZ11:CR11, 0)) * M700, 0)) + IFERROR(INDEX(AZ17:CR17, MATCH(N700, AZ16:CR16, 0)) * M700, 0))</f>
        <v>0</v>
      </c>
      <c r="AI700" s="603" t="str">
        <f t="shared" si="205"/>
        <v>►</v>
      </c>
      <c r="AJ700" s="641"/>
      <c r="AK700" s="641"/>
      <c r="AL700" s="641"/>
      <c r="AM700" s="641"/>
      <c r="AN700" s="641"/>
      <c r="AO700" s="641"/>
      <c r="AP700" s="641"/>
      <c r="AQ700" s="641"/>
      <c r="AR700" s="641"/>
      <c r="AS700" s="641"/>
      <c r="AT700" s="641"/>
      <c r="AU700" s="641"/>
      <c r="AV700" s="641"/>
      <c r="AW700" s="641"/>
      <c r="AX700" s="641"/>
      <c r="AY700" s="641"/>
      <c r="CY700" s="216">
        <v>1</v>
      </c>
    </row>
    <row r="701" spans="1:105" ht="24" customHeight="1">
      <c r="A701" s="603" t="str">
        <f t="shared" si="206"/>
        <v>►</v>
      </c>
      <c r="B701" s="604" t="str">
        <f t="shared" si="203"/>
        <v>►</v>
      </c>
      <c r="C701" s="604" t="str">
        <f t="shared" si="196"/>
        <v>►</v>
      </c>
      <c r="D701" s="604" t="str">
        <f t="shared" si="197"/>
        <v>►</v>
      </c>
      <c r="E701" s="604" t="str">
        <f t="shared" si="198"/>
        <v>►</v>
      </c>
      <c r="F701" s="604" t="str">
        <f t="shared" si="199"/>
        <v>►</v>
      </c>
      <c r="G701" s="604" t="str">
        <f t="shared" si="204"/>
        <v/>
      </c>
      <c r="H701" s="626" t="s">
        <v>28</v>
      </c>
      <c r="I701" s="627"/>
      <c r="J701" s="627"/>
      <c r="K701" s="627"/>
      <c r="L701" s="704"/>
      <c r="M701" s="704"/>
      <c r="N701" s="704"/>
      <c r="O701" s="704"/>
      <c r="P701" s="704"/>
      <c r="Q701" s="704"/>
      <c r="R701" s="704"/>
      <c r="S701" s="674" t="s">
        <v>28</v>
      </c>
      <c r="T701" s="638"/>
      <c r="U701" s="251"/>
      <c r="V701" s="614"/>
      <c r="W701" s="645">
        <f t="shared" si="200"/>
        <v>0</v>
      </c>
      <c r="X701" s="618" t="str">
        <f t="shared" si="201"/>
        <v/>
      </c>
      <c r="Y701" s="619">
        <f t="shared" si="210"/>
        <v>0</v>
      </c>
      <c r="Z701" s="619">
        <f t="shared" si="211"/>
        <v>0</v>
      </c>
      <c r="AA701" s="189" t="str">
        <f t="shared" si="208"/>
        <v/>
      </c>
      <c r="AB701" s="189">
        <f t="shared" si="207"/>
        <v>0</v>
      </c>
      <c r="AC701" s="189">
        <f t="shared" si="195"/>
        <v>0</v>
      </c>
      <c r="AD701" s="616"/>
      <c r="AE701" s="620">
        <f t="shared" si="209"/>
        <v>0</v>
      </c>
      <c r="AF701" s="612">
        <f t="shared" si="202"/>
        <v>0</v>
      </c>
      <c r="AG701" s="613">
        <f>IF(ISBLANK(N701), 0, (IF(AND(V701&lt;&gt;"", ISNUMBER(T701)), INDEX(AZ12:CR12, MATCH(N701, AZ11:CR11, 0)) * M701, 0)) + IFERROR(INDEX(AZ17:CR17, MATCH(N701, AZ16:CR16, 0)) * M701, 0))</f>
        <v>0</v>
      </c>
      <c r="AI701" s="603" t="str">
        <f t="shared" si="205"/>
        <v>►</v>
      </c>
      <c r="AJ701" s="641"/>
      <c r="AK701" s="641"/>
      <c r="AL701" s="641"/>
      <c r="AM701" s="641"/>
      <c r="AN701" s="641"/>
      <c r="AO701" s="641"/>
      <c r="AP701" s="641"/>
      <c r="AQ701" s="641"/>
      <c r="AR701" s="641"/>
      <c r="AS701" s="641"/>
      <c r="AT701" s="641"/>
      <c r="AU701" s="641"/>
      <c r="AV701" s="641"/>
      <c r="AW701" s="641"/>
      <c r="AX701" s="641"/>
      <c r="AY701" s="641"/>
      <c r="CY701" s="216">
        <v>1</v>
      </c>
    </row>
    <row r="702" spans="1:105" ht="15.75">
      <c r="A702" s="603" t="str">
        <f>IF(H702="►","A",IF(H702="A","A","►"))</f>
        <v>A</v>
      </c>
      <c r="B702" s="628" t="s">
        <v>43</v>
      </c>
      <c r="C702" s="628" t="s">
        <v>43</v>
      </c>
      <c r="D702" s="628" t="s">
        <v>43</v>
      </c>
      <c r="E702" s="628" t="s">
        <v>43</v>
      </c>
      <c r="F702" s="628" t="s">
        <v>43</v>
      </c>
      <c r="G702" s="628" t="s">
        <v>43</v>
      </c>
      <c r="H702" s="628" t="s">
        <v>43</v>
      </c>
      <c r="I702" s="628" t="s">
        <v>43</v>
      </c>
      <c r="J702" s="628" t="s">
        <v>43</v>
      </c>
      <c r="K702" s="628" t="s">
        <v>43</v>
      </c>
      <c r="L702" s="628" t="s">
        <v>43</v>
      </c>
      <c r="M702" s="628" t="s">
        <v>43</v>
      </c>
      <c r="N702" s="628" t="s">
        <v>43</v>
      </c>
      <c r="O702" s="628" t="s">
        <v>43</v>
      </c>
      <c r="P702" s="628" t="s">
        <v>43</v>
      </c>
      <c r="Q702" s="628" t="s">
        <v>43</v>
      </c>
      <c r="R702" s="628" t="s">
        <v>43</v>
      </c>
      <c r="S702" s="628" t="s">
        <v>43</v>
      </c>
      <c r="T702" s="628" t="s">
        <v>43</v>
      </c>
      <c r="U702" s="628" t="s">
        <v>43</v>
      </c>
      <c r="V702" s="628" t="s">
        <v>43</v>
      </c>
      <c r="W702" s="628" t="s">
        <v>43</v>
      </c>
      <c r="X702" s="628"/>
      <c r="Y702" s="628" t="s">
        <v>43</v>
      </c>
      <c r="Z702" s="628"/>
      <c r="AA702" s="628" t="s">
        <v>43</v>
      </c>
      <c r="AB702" s="628"/>
      <c r="AC702" s="628"/>
      <c r="AD702" s="628" t="s">
        <v>43</v>
      </c>
      <c r="AE702" s="628" t="s">
        <v>43</v>
      </c>
      <c r="AF702" s="628" t="s">
        <v>43</v>
      </c>
      <c r="AG702" s="628" t="s">
        <v>43</v>
      </c>
      <c r="AI702" s="603" t="str">
        <f t="shared" si="205"/>
        <v>A</v>
      </c>
      <c r="AJ702" s="641"/>
      <c r="AK702" s="641"/>
      <c r="AL702" s="641"/>
      <c r="AM702" s="641"/>
      <c r="AN702" s="641"/>
      <c r="AO702" s="641"/>
      <c r="AP702" s="641"/>
      <c r="AQ702" s="641"/>
      <c r="AR702" s="641"/>
      <c r="AS702" s="641"/>
      <c r="AT702" s="641"/>
      <c r="AU702" s="641"/>
      <c r="AV702" s="641"/>
      <c r="AW702" s="641"/>
      <c r="AX702" s="641"/>
      <c r="AY702" s="641"/>
      <c r="CY702" s="216">
        <v>1</v>
      </c>
    </row>
    <row r="703" spans="1:105">
      <c r="A703" s="641"/>
      <c r="B703" s="641"/>
      <c r="C703" s="641"/>
      <c r="D703" s="641"/>
      <c r="E703" s="641"/>
      <c r="F703" s="641"/>
      <c r="G703" s="641"/>
      <c r="H703" s="641"/>
      <c r="I703" s="641"/>
      <c r="J703" s="641"/>
      <c r="K703" s="641"/>
      <c r="L703" s="641"/>
      <c r="M703" s="641"/>
      <c r="N703" s="641"/>
      <c r="O703" s="641"/>
      <c r="P703" s="641"/>
      <c r="Q703" s="641"/>
      <c r="R703" s="641"/>
      <c r="S703" s="641"/>
      <c r="T703" s="641"/>
      <c r="U703" s="641"/>
      <c r="V703" s="641"/>
      <c r="W703" s="641"/>
      <c r="X703" s="641"/>
      <c r="Y703" s="641"/>
      <c r="Z703" s="641"/>
      <c r="AA703" s="641"/>
      <c r="AB703" s="641"/>
      <c r="AC703" s="641"/>
      <c r="AD703" s="641"/>
      <c r="AE703" s="641"/>
      <c r="AF703" s="641"/>
      <c r="AG703" s="641"/>
      <c r="AH703" s="641"/>
      <c r="AI703" s="641"/>
      <c r="AJ703" s="641"/>
      <c r="AK703" s="641"/>
      <c r="AL703" s="641"/>
      <c r="AM703" s="641"/>
      <c r="AN703" s="641"/>
      <c r="AO703" s="641"/>
      <c r="AP703" s="641"/>
      <c r="AQ703" s="641"/>
      <c r="AR703" s="641"/>
      <c r="AS703" s="641"/>
      <c r="AT703" s="641"/>
      <c r="AU703" s="641"/>
      <c r="AV703" s="641"/>
      <c r="AW703" s="641"/>
      <c r="AX703" s="641"/>
      <c r="AY703" s="641"/>
      <c r="CY703" s="629" t="s">
        <v>972</v>
      </c>
    </row>
    <row r="704" spans="1:105">
      <c r="A704" s="216">
        <v>1</v>
      </c>
      <c r="B704" s="216">
        <v>1</v>
      </c>
      <c r="C704" s="216">
        <v>1</v>
      </c>
      <c r="D704" s="216">
        <v>1</v>
      </c>
      <c r="E704" s="216">
        <v>1</v>
      </c>
      <c r="F704" s="216">
        <v>1</v>
      </c>
      <c r="G704" s="216">
        <v>1</v>
      </c>
      <c r="H704" s="216">
        <v>1</v>
      </c>
      <c r="I704" s="216">
        <v>1</v>
      </c>
      <c r="J704" s="216">
        <v>1</v>
      </c>
      <c r="K704" s="216">
        <v>1</v>
      </c>
      <c r="L704" s="216">
        <v>1</v>
      </c>
      <c r="M704" s="216">
        <v>1</v>
      </c>
      <c r="N704" s="216">
        <v>1</v>
      </c>
      <c r="O704" s="216">
        <v>1</v>
      </c>
      <c r="P704" s="216">
        <v>1</v>
      </c>
      <c r="Q704" s="216">
        <v>1</v>
      </c>
      <c r="R704" s="216">
        <v>1</v>
      </c>
      <c r="S704" s="216">
        <v>1</v>
      </c>
      <c r="T704" s="216">
        <v>1</v>
      </c>
      <c r="U704" s="216">
        <v>1</v>
      </c>
      <c r="V704" s="216">
        <v>1</v>
      </c>
      <c r="W704" s="216">
        <v>1</v>
      </c>
      <c r="X704" s="216">
        <v>1</v>
      </c>
      <c r="Y704" s="216">
        <v>1</v>
      </c>
      <c r="Z704" s="216">
        <v>1</v>
      </c>
      <c r="AA704" s="216">
        <v>1</v>
      </c>
      <c r="AB704" s="216">
        <v>1</v>
      </c>
      <c r="AC704" s="216">
        <v>1</v>
      </c>
      <c r="AD704" s="216">
        <v>1</v>
      </c>
      <c r="AE704" s="216">
        <v>1</v>
      </c>
      <c r="AF704" s="216">
        <v>1</v>
      </c>
      <c r="AG704" s="216">
        <v>1</v>
      </c>
      <c r="AH704" s="216">
        <v>1</v>
      </c>
      <c r="AI704" s="216">
        <v>1</v>
      </c>
      <c r="AJ704" s="216">
        <v>1</v>
      </c>
      <c r="AK704" s="216">
        <v>1</v>
      </c>
      <c r="AL704" s="216">
        <v>1</v>
      </c>
      <c r="AM704" s="216">
        <v>1</v>
      </c>
      <c r="AN704" s="216">
        <v>1</v>
      </c>
      <c r="AO704" s="216">
        <v>1</v>
      </c>
      <c r="AP704" s="216">
        <v>1</v>
      </c>
      <c r="AQ704" s="216">
        <v>1</v>
      </c>
      <c r="AR704" s="216">
        <v>1</v>
      </c>
      <c r="AS704" s="216">
        <v>1</v>
      </c>
      <c r="AT704" s="216">
        <v>1</v>
      </c>
      <c r="AU704" s="216">
        <v>1</v>
      </c>
      <c r="AV704" s="216">
        <v>1</v>
      </c>
      <c r="AW704" s="216">
        <v>1</v>
      </c>
      <c r="AX704" s="216">
        <v>1</v>
      </c>
      <c r="AY704" s="216">
        <v>1</v>
      </c>
      <c r="AZ704" s="216">
        <v>1</v>
      </c>
      <c r="BA704" s="216">
        <v>1</v>
      </c>
      <c r="BB704" s="216">
        <v>1</v>
      </c>
      <c r="BC704" s="216">
        <v>1</v>
      </c>
      <c r="BD704" s="216">
        <v>1</v>
      </c>
      <c r="BE704" s="216">
        <v>1</v>
      </c>
      <c r="BF704" s="216">
        <v>1</v>
      </c>
      <c r="BG704" s="216">
        <v>1</v>
      </c>
      <c r="BH704" s="216">
        <v>1</v>
      </c>
      <c r="BI704" s="216">
        <v>1</v>
      </c>
      <c r="BJ704" s="216">
        <v>1</v>
      </c>
      <c r="BK704" s="216">
        <v>1</v>
      </c>
      <c r="BL704" s="216">
        <v>1</v>
      </c>
      <c r="BM704" s="216">
        <v>1</v>
      </c>
      <c r="BN704" s="216">
        <v>1</v>
      </c>
      <c r="BO704" s="216">
        <v>1</v>
      </c>
      <c r="BP704" s="216">
        <v>1</v>
      </c>
      <c r="BQ704" s="216">
        <v>1</v>
      </c>
      <c r="BR704" s="216">
        <v>1</v>
      </c>
      <c r="BS704" s="216">
        <v>1</v>
      </c>
      <c r="BT704" s="216">
        <v>1</v>
      </c>
      <c r="BU704" s="216">
        <v>1</v>
      </c>
      <c r="BV704" s="216">
        <v>1</v>
      </c>
      <c r="BW704" s="216">
        <v>1</v>
      </c>
      <c r="BX704" s="216">
        <v>1</v>
      </c>
      <c r="BY704" s="216">
        <v>1</v>
      </c>
      <c r="BZ704" s="216">
        <v>1</v>
      </c>
      <c r="CA704" s="216">
        <v>1</v>
      </c>
      <c r="CB704" s="216">
        <v>1</v>
      </c>
      <c r="CC704" s="216">
        <v>1</v>
      </c>
      <c r="CD704" s="216">
        <v>1</v>
      </c>
      <c r="CE704" s="216">
        <v>1</v>
      </c>
      <c r="CF704" s="216">
        <v>1</v>
      </c>
      <c r="CG704" s="216">
        <v>1</v>
      </c>
      <c r="CH704" s="216">
        <v>1</v>
      </c>
      <c r="CI704" s="216">
        <v>1</v>
      </c>
      <c r="CJ704" s="216">
        <v>1</v>
      </c>
      <c r="CK704" s="216">
        <v>1</v>
      </c>
      <c r="CL704" s="216">
        <v>1</v>
      </c>
      <c r="CM704" s="216">
        <v>1</v>
      </c>
      <c r="CN704" s="216">
        <v>1</v>
      </c>
      <c r="CO704" s="216">
        <v>1</v>
      </c>
      <c r="CP704" s="216">
        <v>1</v>
      </c>
      <c r="CQ704" s="216">
        <v>1</v>
      </c>
      <c r="CR704" s="216">
        <v>1</v>
      </c>
      <c r="CS704" s="216">
        <v>1</v>
      </c>
      <c r="CT704" s="216">
        <v>1</v>
      </c>
      <c r="CU704" s="216">
        <v>1</v>
      </c>
      <c r="CV704" s="216">
        <v>1</v>
      </c>
      <c r="CW704" s="216">
        <v>1</v>
      </c>
      <c r="CX704" s="216">
        <v>1</v>
      </c>
      <c r="CY704" s="1" t="str">
        <f>ADDRESS(ROW(),COLUMN(),4)</f>
        <v>CY704</v>
      </c>
      <c r="CZ704" s="630"/>
      <c r="DA704" s="631" t="str">
        <f>ADDRESS(ROW(),COLUMN(),4)</f>
        <v>DA704</v>
      </c>
    </row>
  </sheetData>
  <mergeCells count="63">
    <mergeCell ref="AO10:AT12"/>
    <mergeCell ref="AO17:AT18"/>
    <mergeCell ref="AO13:AT16"/>
    <mergeCell ref="T14:U15"/>
    <mergeCell ref="V14:V15"/>
    <mergeCell ref="W14:Z15"/>
    <mergeCell ref="AA14:AA15"/>
    <mergeCell ref="B11:G12"/>
    <mergeCell ref="T5:AG5"/>
    <mergeCell ref="T6:AG6"/>
    <mergeCell ref="T7:AG7"/>
    <mergeCell ref="I9:R11"/>
    <mergeCell ref="Q24:Q25"/>
    <mergeCell ref="AG14:AG15"/>
    <mergeCell ref="M16:N16"/>
    <mergeCell ref="O16:R17"/>
    <mergeCell ref="M17:N17"/>
    <mergeCell ref="AB14:AB15"/>
    <mergeCell ref="AC14:AC15"/>
    <mergeCell ref="AD14:AD15"/>
    <mergeCell ref="AE14:AE15"/>
    <mergeCell ref="AF14:AF15"/>
    <mergeCell ref="M18:N18"/>
    <mergeCell ref="Q19:R20"/>
    <mergeCell ref="Q21:R22"/>
    <mergeCell ref="M59:N59"/>
    <mergeCell ref="O59:R60"/>
    <mergeCell ref="M60:N60"/>
    <mergeCell ref="M67:M68"/>
    <mergeCell ref="N67:N68"/>
    <mergeCell ref="O67:O68"/>
    <mergeCell ref="P67:P68"/>
    <mergeCell ref="Q67:Q68"/>
    <mergeCell ref="M61:N61"/>
    <mergeCell ref="Q62:R63"/>
    <mergeCell ref="Q64:R65"/>
    <mergeCell ref="CV11:CW13"/>
    <mergeCell ref="CV16:CW19"/>
    <mergeCell ref="L96:L97"/>
    <mergeCell ref="M96:R97"/>
    <mergeCell ref="AV10:AV22"/>
    <mergeCell ref="L51:L52"/>
    <mergeCell ref="L53:L54"/>
    <mergeCell ref="M53:R54"/>
    <mergeCell ref="M24:M25"/>
    <mergeCell ref="N24:N25"/>
    <mergeCell ref="O24:O25"/>
    <mergeCell ref="P24:P25"/>
    <mergeCell ref="AO24:AT25"/>
    <mergeCell ref="M51:R52"/>
    <mergeCell ref="L94:L95"/>
    <mergeCell ref="M94:R95"/>
    <mergeCell ref="Q107:R108"/>
    <mergeCell ref="M102:N102"/>
    <mergeCell ref="O102:R103"/>
    <mergeCell ref="M103:N103"/>
    <mergeCell ref="M104:N104"/>
    <mergeCell ref="Q105:R106"/>
    <mergeCell ref="M110:M111"/>
    <mergeCell ref="N110:N111"/>
    <mergeCell ref="O110:O111"/>
    <mergeCell ref="P110:P111"/>
    <mergeCell ref="Q110:Q111"/>
  </mergeCells>
  <hyperlinks>
    <hyperlink ref="W4" r:id="rId1" xr:uid="{DABACBB8-9DCE-4F73-8100-AD01646C1B1C}"/>
  </hyperlinks>
  <pageMargins left="0.19685039370078741" right="0.19685039370078741" top="0.15748031496062992" bottom="0.15748031496062992" header="0.11811023622047245" footer="0.11811023622047245"/>
  <pageSetup paperSize="9" scale="29" orientation="portrait" r:id="rId2"/>
  <colBreaks count="1" manualBreakCount="1">
    <brk id="33"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5</vt:i4>
      </vt:variant>
    </vt:vector>
  </HeadingPairs>
  <TitlesOfParts>
    <vt:vector size="20" baseType="lpstr">
      <vt:lpstr>Nota.du.14.janvier.2025</vt:lpstr>
      <vt:lpstr>Qu'est-ce</vt:lpstr>
      <vt:lpstr>identité</vt:lpstr>
      <vt:lpstr>Modèle.BAR.de.base</vt:lpstr>
      <vt:lpstr>4.recettes</vt:lpstr>
      <vt:lpstr>Modèle.ABF</vt:lpstr>
      <vt:lpstr>Exemple.ABF</vt:lpstr>
      <vt:lpstr>Exemple.de.Répertoire.simple</vt:lpstr>
      <vt:lpstr>Répertoire.calculable</vt:lpstr>
      <vt:lpstr>densité</vt:lpstr>
      <vt:lpstr>volumes</vt:lpstr>
      <vt:lpstr>verrerie</vt:lpstr>
      <vt:lpstr>Lexique</vt:lpstr>
      <vt:lpstr>socle.taux.alcool</vt:lpstr>
      <vt:lpstr>Liens</vt:lpstr>
      <vt:lpstr>_150_ml</vt:lpstr>
      <vt:lpstr>'4.recettes'!Zone_d_impression</vt:lpstr>
      <vt:lpstr>Exemple.ABF!Zone_d_impression</vt:lpstr>
      <vt:lpstr>Modèle.ABF!Zone_d_impression</vt:lpstr>
      <vt:lpstr>Modèle.BAR.de.base!Zone_d_impression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2025-01-07T08:15:48Z</cp:lastPrinted>
  <dcterms:created xsi:type="dcterms:W3CDTF">2024-12-22T13:23:52Z</dcterms:created>
  <dcterms:modified xsi:type="dcterms:W3CDTF">2025-02-04T09:18:29Z</dcterms:modified>
</cp:coreProperties>
</file>